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255" windowHeight="7725" activeTab="0"/>
  </bookViews>
  <sheets>
    <sheet name="DETALHAMENTO CONCESSÃO" sheetId="1" r:id="rId1"/>
  </sheets>
  <definedNames>
    <definedName name="_xlnm.Print_Area" localSheetId="0">'DETALHAMENTO CONCESSÃO'!$A$1:$P$134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<sst xmlns="http://schemas.openxmlformats.org/spreadsheetml/2006/main" count="162" uniqueCount="160">
  <si>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</si>
  <si>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</si>
  <si>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</si>
  <si>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</si>
  <si>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</si>
  <si>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</si>
  <si>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</si>
  <si>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</si>
  <si>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</si>
  <si>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</si>
  <si>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</si>
  <si>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</si>
  <si>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</si>
  <si>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</si>
  <si>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</si>
  <si>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</si>
  <si>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</si>
  <si>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</si>
  <si>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</si>
  <si>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</si>
  <si>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</si>
  <si>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</si>
  <si>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</si>
  <si>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</si>
  <si>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</si>
  <si>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</si>
  <si>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</si>
  <si>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</si>
  <si>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</si>
  <si>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</si>
  <si>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</si>
  <si>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</si>
  <si>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</si>
  <si>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</si>
  <si>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</si>
  <si>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</si>
  <si>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</si>
  <si>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</si>
  <si>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</si>
  <si>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</si>
  <si>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</si>
  <si>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Campo Belo</t>
  </si>
  <si>
    <t>Gato Preto</t>
  </si>
  <si>
    <t>Transpass</t>
  </si>
  <si>
    <t>2. Tarifa de Remuneração por Passageiro Transportado</t>
  </si>
  <si>
    <t>3. Fator de Transição</t>
  </si>
  <si>
    <t>4. Outros Itens de Remuneração (4.1 + 4.2)</t>
  </si>
  <si>
    <t>4.1.1.  Quantidade de AVL's Validados no Mês</t>
  </si>
  <si>
    <t>4.1.2.  Remuneração por AVL</t>
  </si>
  <si>
    <t>4.1.  Remuneração Mensal de AVL (4.1.1 x 4.1.2)</t>
  </si>
  <si>
    <t>4.2.  Remuneração dos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</si>
  <si>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</si>
  <si>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</si>
  <si>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</si>
  <si>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</si>
  <si>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Remuneração de AVL (4.1)</t>
  </si>
  <si>
    <t>5.1.3. Remuneração de Validadores Eletrônicos (5.2)</t>
  </si>
  <si>
    <t>5.1.4. Remuneração pela Operação dos Terminais</t>
  </si>
  <si>
    <t>5.1.5. Complemento Motoristas</t>
  </si>
  <si>
    <t>5.1. Remuneração pelo Transporte Coletivo (5.1.1 + 5.1.2....+ 5.1.9)</t>
  </si>
  <si>
    <t>5.2. Remuneração pelo Serviço Atende</t>
  </si>
  <si>
    <t>6. Acertos Financeiros (6.1 +6.2 + 6.3 + 6.4)</t>
  </si>
  <si>
    <t>6.1. Compensação da Receita Antecipada (6.1.1. + 6.1.2. + 6.1.3 + 6.1.4 + 6.1.5 + 6.1.6)</t>
  </si>
  <si>
    <t>6.1.1. Retida na Catraca (1.1.1 + 2.)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</si>
  <si>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</si>
  <si>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</si>
  <si>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</si>
  <si>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</si>
  <si>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</si>
  <si>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</si>
  <si>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Reversível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</si>
  <si>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</si>
  <si>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</si>
  <si>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</si>
  <si>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</si>
  <si>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</si>
  <si>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</si>
  <si>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</si>
  <si>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</si>
  <si>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</si>
  <si>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</si>
  <si>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</si>
  <si>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</si>
  <si>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</si>
  <si>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</si>
  <si>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</si>
  <si>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>6.2.17. Descumprimento de Entrega Certidão Tributos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</si>
  <si>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</si>
  <si>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</si>
  <si>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</si>
  <si>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</si>
  <si>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</si>
  <si>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</si>
  <si>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</si>
  <si>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</si>
  <si>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</si>
  <si>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</si>
  <si>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</si>
  <si>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</si>
  <si>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</si>
  <si>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 xml:space="preserve">6.2.31. Ajuste de Remuneração Previsto Contratualmente </t>
  </si>
  <si>
    <t xml:space="preserve">6.2.32. Revisão do ajuste de Remuneração Previsto Contratualmente </t>
  </si>
  <si>
    <t xml:space="preserve">6.2.33. Criação Indevida de Recebedoria    </t>
  </si>
  <si>
    <t xml:space="preserve">6.2.34. Revisão Aluguel Frota Reversível    </t>
  </si>
  <si>
    <t>6.2.35. Descumprimento Entrega de Documentos</t>
  </si>
  <si>
    <t xml:space="preserve">6.3. Revisão de Remuneração pelo Transporte Coletivo </t>
  </si>
  <si>
    <t xml:space="preserve">6.4. Revisão de Remuneração pelo Serviço Atende 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</si>
  <si>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</si>
  <si>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</si>
  <si>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</si>
  <si>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</si>
  <si>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</si>
  <si>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</si>
  <si>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</si>
  <si>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</si>
  <si>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</si>
  <si>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</si>
  <si>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</si>
  <si>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</si>
  <si>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</si>
  <si>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</si>
  <si>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</si>
  <si>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</si>
  <si>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</si>
  <si>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</si>
  <si>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</si>
  <si>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</si>
  <si>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</si>
  <si>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</si>
  <si>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</si>
  <si>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</si>
  <si>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</si>
  <si>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</si>
  <si>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8.21. Mobibrasil Transporte São Paulo Ltda.</t>
  </si>
  <si>
    <t>8.22. Viação Cidade Dutra Ltda.</t>
  </si>
  <si>
    <t>8.23. Ambiental Transportes Urbanos S.A.</t>
  </si>
  <si>
    <t>8.24  Viação Gatusa Transportes Urb. Ltda.</t>
  </si>
  <si>
    <t>8.25  KBPX.</t>
  </si>
  <si>
    <t>8.26. VIP - Transportes Urbanos Ltda.</t>
  </si>
  <si>
    <t>8.27. City Transporte Urbano Ltda.</t>
  </si>
  <si>
    <t>8.28. Via Sudeste Transportes Ltda.</t>
  </si>
  <si>
    <t>8.29. Viação Grajaú S.A.</t>
  </si>
  <si>
    <t>8.30. Viação Metrópole Paulista S.A. - Área 7</t>
  </si>
  <si>
    <t>8.31. Viação Metrópole Paulista S.A. - Área 3</t>
  </si>
  <si>
    <t>8.32. Viação Campo Belo Ltda.</t>
  </si>
  <si>
    <t>5.1.6. Ajuste do Fator de Transição (3 x 5.1.1)</t>
  </si>
  <si>
    <t>5.1.7. Adicional de Remuneração para Veículos com Ar Condicionado</t>
  </si>
  <si>
    <t>5.1.8. Ajustes de Custos e Investimentos Previsto nos Editais e Não Aplicáveis</t>
  </si>
  <si>
    <t>5.1.9. Ajuste na Remuneração pela Frota com Idade Superior aos Limites dos Editais</t>
  </si>
  <si>
    <t>8.33. Viação Gato Preto Ltda.</t>
  </si>
  <si>
    <t>8.34. Transpass Transp. de Pass. Ltda</t>
  </si>
  <si>
    <t>OPERAÇÃO 01/08/19 - VENCIMENTO 08/08/19</t>
  </si>
  <si>
    <t>Lote E1/AR1</t>
  </si>
  <si>
    <t>Lote E2/AR2</t>
  </si>
  <si>
    <t>Lote E5/AR6</t>
  </si>
  <si>
    <t>E9</t>
  </si>
  <si>
    <t>AR7</t>
  </si>
  <si>
    <t>Lote E8/AR9 (1)</t>
  </si>
  <si>
    <t>AR8</t>
  </si>
  <si>
    <t>Lote E8/AR9 (2)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</si>
</sst>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_-* #,##0.000000000000000_-;\-* #,##0.000000000000000_-;_-* &quot;-&quot;???????????????_-;_-@_-"/>
    <numFmt numFmtId="198" formatCode="_-&quot;R$&quot;\ * #,##0.000000000000000_-;\-&quot;R$&quot;\ * #,##0.000000000000000_-;_-&quot;R$&quot;\ * &quot;-&quot;???????????????_-;_-@_-"/>
    <numFmt numFmtId="199" formatCode="#,##0.000000000000000"/>
    <numFmt numFmtId="200" formatCode="&quot;R$&quot;\ #,##0.0000000000000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171" fontId="0" fillId="0" borderId="4" xfId="53" applyFont="1" applyFill="1" applyBorder="1" applyAlignment="1">
      <alignment vertical="center"/>
    </xf>
    <xf numFmtId="44" fontId="0" fillId="0" borderId="4" xfId="46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 indent="2"/>
    </xf>
    <xf numFmtId="193" fontId="32" fillId="0" borderId="4" xfId="46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2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193" fontId="32" fillId="0" borderId="4" xfId="53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7"/>
  <sheetViews>
    <sheetView showGridLines="0" tabSelected="1" zoomScale="80" zoomScaleNormal="80" zoomScaleSheetLayoutView="70" zoomScalePageLayoutView="0" workbookViewId="0" topLeftCell="B1">
      <selection activeCell="B9" sqref="B9"/>
    </sheetView>
  </sheetViews>
  <sheetFormatPr defaultColWidth="9.00390625" defaultRowHeight="14.25"/>
  <cols>
    <col min="1" max="1" width="82.00390625" style="1" bestFit="1" customWidth="1"/>
    <col min="2" max="15" width="17.375" style="1" customWidth="1"/>
    <col min="16" max="16" width="18.75390625" style="1" customWidth="1"/>
    <col min="17" max="17" width="15.625" style="1" bestFit="1" customWidth="1"/>
    <col min="18" max="18" width="10.125" style="1" bestFit="1" customWidth="1"/>
    <col min="19" max="16384" width="9.00390625" style="1" customWidth="1"/>
  </cols>
  <sheetData>
    <row r="1" spans="1:16" ht="21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21">
      <c r="A2" s="81" t="s">
        <v>151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5.75">
      <c r="A3" s="4"/>
      <c r="B3" s="5"/>
      <c r="C3" s="4" t="s">
        <v>6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4"/>
    </row>
    <row r="4" spans="1:16" ht="15.75">
      <c r="A4" s="82" t="s">
        <v>7</v>
      </c>
      <c r="B4" s="84" t="s">
        <v>26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4"/>
      <c r="P4" s="83" t="s">
        <v>8</v>
      </c>
    </row>
    <row r="5" spans="1:16" ht="38.25">
      <c r="A5" s="82"/>
      <c r="B5" s="28" t="s">
        <v>4</v>
      </c>
      <c r="C5" s="28" t="s">
        <v>5</v>
      </c>
      <c r="D5" s="69" t="s">
        <v>40</v>
      </c>
      <c r="E5" s="69" t="s">
        <v>25</v>
      </c>
      <c r="F5" s="69" t="s">
        <v>24</v>
      </c>
      <c r="G5" s="28" t="s">
        <v>38</v>
      </c>
      <c r="H5" s="28" t="s">
        <v>35</v>
      </c>
      <c r="I5" s="28" t="s">
        <v>39</v>
      </c>
      <c r="J5" s="28" t="s">
        <v>36</v>
      </c>
      <c r="K5" s="28" t="s">
        <v>37</v>
      </c>
      <c r="L5" s="28" t="s">
        <v>40</v>
      </c>
      <c r="M5" s="28" t="s">
        <v>41</v>
      </c>
      <c r="N5" s="28" t="s">
        <v>42</v>
      </c>
      <c r="O5" s="28" t="s">
        <v>43</v>
      </c>
      <c r="P5" s="82"/>
    </row>
    <row r="6" spans="1:16" ht="18.75" customHeight="1">
      <c r="A6" s="82"/>
      <c r="B6" s="3" t="s">
        <v>152</v>
      </c>
      <c r="C6" s="3" t="s">
        <v>153</v>
      </c>
      <c r="D6" s="3" t="s">
        <v>0</v>
      </c>
      <c r="E6" s="3" t="s">
        <v>34</v>
      </c>
      <c r="F6" s="3" t="s">
        <v>34</v>
      </c>
      <c r="G6" s="3" t="s">
        <v>1</v>
      </c>
      <c r="H6" s="3" t="s">
        <v>154</v>
      </c>
      <c r="I6" s="3" t="s">
        <v>2</v>
      </c>
      <c r="J6" s="3" t="s">
        <v>155</v>
      </c>
      <c r="K6" s="3" t="s">
        <v>156</v>
      </c>
      <c r="L6" s="3" t="s">
        <v>3</v>
      </c>
      <c r="M6" s="3" t="s">
        <v>157</v>
      </c>
      <c r="N6" s="3" t="s">
        <v>158</v>
      </c>
      <c r="O6" s="3" t="s">
        <v>159</v>
      </c>
      <c r="P6" s="82"/>
    </row>
    <row r="7" spans="1:19" ht="17.25" customHeight="1">
      <c r="A7" s="8" t="s">
        <v>20</v>
      </c>
      <c r="B7" s="9">
        <f aca="true" t="shared" si="0" ref="B7:P7">+B8+B20+B24+B27</f>
        <v>540773</v>
      </c>
      <c r="C7" s="9">
        <f t="shared" si="0"/>
        <v>711690</v>
      </c>
      <c r="D7" s="9">
        <f t="shared" si="0"/>
        <v>681255</v>
      </c>
      <c r="E7" s="9">
        <f>+E8+E20+E24+E27</f>
        <v>107492</v>
      </c>
      <c r="F7" s="9">
        <f>+F8+F20+F24+F27</f>
        <v>293625</v>
      </c>
      <c r="G7" s="9">
        <f t="shared" si="0"/>
        <v>460854</v>
      </c>
      <c r="H7" s="9">
        <f t="shared" si="0"/>
        <v>339325</v>
      </c>
      <c r="I7" s="9">
        <f t="shared" si="0"/>
        <v>290554</v>
      </c>
      <c r="J7" s="9">
        <f t="shared" si="0"/>
        <v>145489</v>
      </c>
      <c r="K7" s="9">
        <f t="shared" si="0"/>
        <v>147989</v>
      </c>
      <c r="L7" s="9">
        <f t="shared" si="0"/>
        <v>301720</v>
      </c>
      <c r="M7" s="9">
        <f t="shared" si="0"/>
        <v>436770</v>
      </c>
      <c r="N7" s="9">
        <f t="shared" si="0"/>
        <v>157441</v>
      </c>
      <c r="O7" s="9">
        <f t="shared" si="0"/>
        <v>319162</v>
      </c>
      <c r="P7" s="9">
        <f t="shared" si="0"/>
        <v>4934139</v>
      </c>
      <c r="Q7" s="43"/>
      <c r="R7"/>
      <c r="S7"/>
    </row>
    <row r="8" spans="1:19" ht="17.25" customHeight="1">
      <c r="A8" s="10" t="s">
        <v>31</v>
      </c>
      <c r="B8" s="11">
        <f>B9+B12+B16</f>
        <v>271766</v>
      </c>
      <c r="C8" s="11">
        <f aca="true" t="shared" si="1" ref="C8:O8">C9+C12+C16</f>
        <v>368194</v>
      </c>
      <c r="D8" s="11">
        <f t="shared" si="1"/>
        <v>325893</v>
      </c>
      <c r="E8" s="11">
        <f>E9+E12+E16</f>
        <v>49072</v>
      </c>
      <c r="F8" s="11">
        <f>F9+F12+F16</f>
        <v>141062</v>
      </c>
      <c r="G8" s="11">
        <f t="shared" si="1"/>
        <v>238276</v>
      </c>
      <c r="H8" s="11">
        <f t="shared" si="1"/>
        <v>182510</v>
      </c>
      <c r="I8" s="11">
        <f t="shared" si="1"/>
        <v>133707</v>
      </c>
      <c r="J8" s="11">
        <f t="shared" si="1"/>
        <v>76445</v>
      </c>
      <c r="K8" s="11">
        <f t="shared" si="1"/>
        <v>76794</v>
      </c>
      <c r="L8" s="11">
        <f t="shared" si="1"/>
        <v>141877</v>
      </c>
      <c r="M8" s="11">
        <f t="shared" si="1"/>
        <v>218738</v>
      </c>
      <c r="N8" s="11">
        <f t="shared" si="1"/>
        <v>76892</v>
      </c>
      <c r="O8" s="11">
        <f t="shared" si="1"/>
        <v>183634</v>
      </c>
      <c r="P8" s="11">
        <f>SUM(B8:O8)</f>
        <v>2484860</v>
      </c>
      <c r="Q8"/>
      <c r="R8"/>
      <c r="S8"/>
    </row>
    <row r="9" spans="1:19" ht="17.25" customHeight="1">
      <c r="A9" s="15" t="s">
        <v>9</v>
      </c>
      <c r="B9" s="13">
        <f>+B10+B11</f>
        <v>31432</v>
      </c>
      <c r="C9" s="13">
        <f aca="true" t="shared" si="2" ref="C9:O9">+C10+C11</f>
        <v>44276</v>
      </c>
      <c r="D9" s="13">
        <f t="shared" si="2"/>
        <v>36083</v>
      </c>
      <c r="E9" s="13">
        <f>+E10+E11</f>
        <v>6651</v>
      </c>
      <c r="F9" s="13">
        <f>+F10+F11</f>
        <v>14333</v>
      </c>
      <c r="G9" s="13">
        <f t="shared" si="2"/>
        <v>27449</v>
      </c>
      <c r="H9" s="13">
        <f t="shared" si="2"/>
        <v>20304</v>
      </c>
      <c r="I9" s="13">
        <f t="shared" si="2"/>
        <v>11102</v>
      </c>
      <c r="J9" s="13">
        <f t="shared" si="2"/>
        <v>5926</v>
      </c>
      <c r="K9" s="13">
        <f t="shared" si="2"/>
        <v>7157</v>
      </c>
      <c r="L9" s="13">
        <f t="shared" si="2"/>
        <v>8227</v>
      </c>
      <c r="M9" s="13">
        <f t="shared" si="2"/>
        <v>15908</v>
      </c>
      <c r="N9" s="13">
        <f t="shared" si="2"/>
        <v>10284</v>
      </c>
      <c r="O9" s="13">
        <f t="shared" si="2"/>
        <v>26862</v>
      </c>
      <c r="P9" s="11">
        <f aca="true" t="shared" si="3" ref="P9:P27">SUM(B9:O9)</f>
        <v>265994</v>
      </c>
      <c r="Q9"/>
      <c r="R9"/>
      <c r="S9"/>
    </row>
    <row r="10" spans="1:19" ht="17.25" customHeight="1">
      <c r="A10" s="29" t="s">
        <v>10</v>
      </c>
      <c r="B10" s="13">
        <v>31432</v>
      </c>
      <c r="C10" s="13">
        <v>44276</v>
      </c>
      <c r="D10" s="13">
        <v>36083</v>
      </c>
      <c r="E10" s="13">
        <v>6651</v>
      </c>
      <c r="F10" s="13">
        <v>14333</v>
      </c>
      <c r="G10" s="13">
        <v>27449</v>
      </c>
      <c r="H10" s="13">
        <v>20304</v>
      </c>
      <c r="I10" s="13">
        <v>11102</v>
      </c>
      <c r="J10" s="13">
        <v>5926</v>
      </c>
      <c r="K10" s="13">
        <v>7157</v>
      </c>
      <c r="L10" s="13">
        <v>8227</v>
      </c>
      <c r="M10" s="13">
        <v>15908</v>
      </c>
      <c r="N10" s="13">
        <v>10284</v>
      </c>
      <c r="O10" s="13">
        <v>26862</v>
      </c>
      <c r="P10" s="11">
        <f t="shared" si="3"/>
        <v>265994</v>
      </c>
      <c r="Q10"/>
      <c r="R10"/>
      <c r="S10"/>
    </row>
    <row r="11" spans="1:19" ht="17.25" customHeight="1">
      <c r="A11" s="29" t="s">
        <v>11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1">
        <f t="shared" si="3"/>
        <v>0</v>
      </c>
      <c r="Q11"/>
      <c r="R11"/>
      <c r="S11"/>
    </row>
    <row r="12" spans="1:19" ht="17.25" customHeight="1">
      <c r="A12" s="15" t="s">
        <v>21</v>
      </c>
      <c r="B12" s="17">
        <f aca="true" t="shared" si="4" ref="B12:O12">SUM(B13:B15)</f>
        <v>228274</v>
      </c>
      <c r="C12" s="17">
        <f t="shared" si="4"/>
        <v>306913</v>
      </c>
      <c r="D12" s="17">
        <f t="shared" si="4"/>
        <v>275423</v>
      </c>
      <c r="E12" s="17">
        <f>SUM(E13:E15)</f>
        <v>39959</v>
      </c>
      <c r="F12" s="17">
        <f>SUM(F13:F15)</f>
        <v>120047</v>
      </c>
      <c r="G12" s="17">
        <f t="shared" si="4"/>
        <v>200333</v>
      </c>
      <c r="H12" s="17">
        <f t="shared" si="4"/>
        <v>153396</v>
      </c>
      <c r="I12" s="17">
        <f t="shared" si="4"/>
        <v>114964</v>
      </c>
      <c r="J12" s="17">
        <f t="shared" si="4"/>
        <v>66007</v>
      </c>
      <c r="K12" s="17">
        <f t="shared" si="4"/>
        <v>65776</v>
      </c>
      <c r="L12" s="17">
        <f t="shared" si="4"/>
        <v>125118</v>
      </c>
      <c r="M12" s="17">
        <f t="shared" si="4"/>
        <v>191327</v>
      </c>
      <c r="N12" s="17">
        <f t="shared" si="4"/>
        <v>61957</v>
      </c>
      <c r="O12" s="17">
        <f t="shared" si="4"/>
        <v>149595</v>
      </c>
      <c r="P12" s="11">
        <f t="shared" si="3"/>
        <v>2099089</v>
      </c>
      <c r="Q12"/>
      <c r="R12"/>
      <c r="S12"/>
    </row>
    <row r="13" spans="1:19" s="58" customFormat="1" ht="17.25" customHeight="1">
      <c r="A13" s="63" t="s">
        <v>12</v>
      </c>
      <c r="B13" s="64">
        <v>107683</v>
      </c>
      <c r="C13" s="64">
        <v>153412</v>
      </c>
      <c r="D13" s="64">
        <v>142665</v>
      </c>
      <c r="E13" s="64">
        <v>22139</v>
      </c>
      <c r="F13" s="64">
        <v>62162</v>
      </c>
      <c r="G13" s="64">
        <v>99695</v>
      </c>
      <c r="H13" s="64">
        <v>74042</v>
      </c>
      <c r="I13" s="64">
        <v>59455</v>
      </c>
      <c r="J13" s="64">
        <v>31141</v>
      </c>
      <c r="K13" s="64">
        <v>31848</v>
      </c>
      <c r="L13" s="64">
        <v>60563</v>
      </c>
      <c r="M13" s="64">
        <v>89149</v>
      </c>
      <c r="N13" s="64">
        <v>28466</v>
      </c>
      <c r="O13" s="64">
        <v>69972</v>
      </c>
      <c r="P13" s="11">
        <f t="shared" si="3"/>
        <v>1032392</v>
      </c>
      <c r="Q13" s="65"/>
      <c r="R13" s="66"/>
      <c r="S13"/>
    </row>
    <row r="14" spans="1:19" s="58" customFormat="1" ht="17.25" customHeight="1">
      <c r="A14" s="63" t="s">
        <v>13</v>
      </c>
      <c r="B14" s="64">
        <v>112779</v>
      </c>
      <c r="C14" s="64">
        <v>141002</v>
      </c>
      <c r="D14" s="64">
        <v>124311</v>
      </c>
      <c r="E14" s="64">
        <v>15993</v>
      </c>
      <c r="F14" s="64">
        <v>55065</v>
      </c>
      <c r="G14" s="64">
        <v>93421</v>
      </c>
      <c r="H14" s="64">
        <v>74720</v>
      </c>
      <c r="I14" s="64">
        <v>52366</v>
      </c>
      <c r="J14" s="64">
        <v>33125</v>
      </c>
      <c r="K14" s="64">
        <v>32025</v>
      </c>
      <c r="L14" s="64">
        <v>62082</v>
      </c>
      <c r="M14" s="64">
        <v>96766</v>
      </c>
      <c r="N14" s="64">
        <v>28480</v>
      </c>
      <c r="O14" s="64">
        <v>72522</v>
      </c>
      <c r="P14" s="11">
        <f t="shared" si="3"/>
        <v>994657</v>
      </c>
      <c r="Q14" s="65"/>
      <c r="R14"/>
      <c r="S14"/>
    </row>
    <row r="15" spans="1:19" ht="17.25" customHeight="1">
      <c r="A15" s="14" t="s">
        <v>14</v>
      </c>
      <c r="B15" s="13">
        <v>7812</v>
      </c>
      <c r="C15" s="13">
        <v>12499</v>
      </c>
      <c r="D15" s="13">
        <v>8447</v>
      </c>
      <c r="E15" s="13">
        <v>1827</v>
      </c>
      <c r="F15" s="13">
        <v>2820</v>
      </c>
      <c r="G15" s="13">
        <v>7217</v>
      </c>
      <c r="H15" s="13">
        <v>4634</v>
      </c>
      <c r="I15" s="13">
        <v>3143</v>
      </c>
      <c r="J15" s="13">
        <v>1741</v>
      </c>
      <c r="K15" s="13">
        <v>1903</v>
      </c>
      <c r="L15" s="13">
        <v>2473</v>
      </c>
      <c r="M15" s="13">
        <v>5412</v>
      </c>
      <c r="N15" s="13">
        <v>5011</v>
      </c>
      <c r="O15" s="13">
        <v>7101</v>
      </c>
      <c r="P15" s="11">
        <f t="shared" si="3"/>
        <v>72040</v>
      </c>
      <c r="Q15"/>
      <c r="R15"/>
      <c r="S15"/>
    </row>
    <row r="16" spans="1:16" ht="17.25" customHeight="1">
      <c r="A16" s="15" t="s">
        <v>27</v>
      </c>
      <c r="B16" s="13">
        <f>B17+B18+B19</f>
        <v>12060</v>
      </c>
      <c r="C16" s="13">
        <f aca="true" t="shared" si="5" ref="C16:O16">C17+C18+C19</f>
        <v>17005</v>
      </c>
      <c r="D16" s="13">
        <f t="shared" si="5"/>
        <v>14387</v>
      </c>
      <c r="E16" s="13">
        <f>E17+E18+E19</f>
        <v>2462</v>
      </c>
      <c r="F16" s="13">
        <f>F17+F18+F19</f>
        <v>6682</v>
      </c>
      <c r="G16" s="13">
        <f t="shared" si="5"/>
        <v>10494</v>
      </c>
      <c r="H16" s="13">
        <f t="shared" si="5"/>
        <v>8810</v>
      </c>
      <c r="I16" s="13">
        <f t="shared" si="5"/>
        <v>7641</v>
      </c>
      <c r="J16" s="13">
        <f t="shared" si="5"/>
        <v>4512</v>
      </c>
      <c r="K16" s="13">
        <f t="shared" si="5"/>
        <v>3861</v>
      </c>
      <c r="L16" s="13">
        <f t="shared" si="5"/>
        <v>8532</v>
      </c>
      <c r="M16" s="13">
        <f t="shared" si="5"/>
        <v>11503</v>
      </c>
      <c r="N16" s="13">
        <f t="shared" si="5"/>
        <v>4651</v>
      </c>
      <c r="O16" s="13">
        <f t="shared" si="5"/>
        <v>7177</v>
      </c>
      <c r="P16" s="11">
        <f t="shared" si="3"/>
        <v>119777</v>
      </c>
    </row>
    <row r="17" spans="1:19" ht="17.25" customHeight="1">
      <c r="A17" s="14" t="s">
        <v>28</v>
      </c>
      <c r="B17" s="13">
        <v>12044</v>
      </c>
      <c r="C17" s="13">
        <v>16991</v>
      </c>
      <c r="D17" s="13">
        <v>14368</v>
      </c>
      <c r="E17" s="13">
        <v>2455</v>
      </c>
      <c r="F17" s="13">
        <v>6677</v>
      </c>
      <c r="G17" s="13">
        <v>10477</v>
      </c>
      <c r="H17" s="13">
        <v>8798</v>
      </c>
      <c r="I17" s="13">
        <v>7629</v>
      </c>
      <c r="J17" s="13">
        <v>4507</v>
      </c>
      <c r="K17" s="13">
        <v>3850</v>
      </c>
      <c r="L17" s="13">
        <v>8513</v>
      </c>
      <c r="M17" s="13">
        <v>11486</v>
      </c>
      <c r="N17" s="13">
        <v>4644</v>
      </c>
      <c r="O17" s="13">
        <v>7164</v>
      </c>
      <c r="P17" s="11">
        <f t="shared" si="3"/>
        <v>119603</v>
      </c>
      <c r="Q17"/>
      <c r="R17"/>
      <c r="S17"/>
    </row>
    <row r="18" spans="1:19" ht="17.25" customHeight="1">
      <c r="A18" s="14" t="s">
        <v>29</v>
      </c>
      <c r="B18" s="13">
        <v>11</v>
      </c>
      <c r="C18" s="13">
        <v>5</v>
      </c>
      <c r="D18" s="13">
        <v>6</v>
      </c>
      <c r="E18" s="13">
        <v>5</v>
      </c>
      <c r="F18" s="13">
        <v>3</v>
      </c>
      <c r="G18" s="13">
        <v>1</v>
      </c>
      <c r="H18" s="13">
        <v>9</v>
      </c>
      <c r="I18" s="13">
        <v>9</v>
      </c>
      <c r="J18" s="13">
        <v>2</v>
      </c>
      <c r="K18" s="13">
        <v>6</v>
      </c>
      <c r="L18" s="13">
        <v>3</v>
      </c>
      <c r="M18" s="13">
        <v>12</v>
      </c>
      <c r="N18" s="13">
        <v>3</v>
      </c>
      <c r="O18" s="13">
        <v>11</v>
      </c>
      <c r="P18" s="11">
        <f t="shared" si="3"/>
        <v>86</v>
      </c>
      <c r="Q18"/>
      <c r="R18"/>
      <c r="S18"/>
    </row>
    <row r="19" spans="1:19" ht="17.25" customHeight="1">
      <c r="A19" s="14" t="s">
        <v>30</v>
      </c>
      <c r="B19" s="13">
        <v>5</v>
      </c>
      <c r="C19" s="13">
        <v>9</v>
      </c>
      <c r="D19" s="13">
        <v>13</v>
      </c>
      <c r="E19" s="13">
        <v>2</v>
      </c>
      <c r="F19" s="13">
        <v>2</v>
      </c>
      <c r="G19" s="13">
        <v>16</v>
      </c>
      <c r="H19" s="13">
        <v>3</v>
      </c>
      <c r="I19" s="13">
        <v>3</v>
      </c>
      <c r="J19" s="13">
        <v>3</v>
      </c>
      <c r="K19" s="13">
        <v>5</v>
      </c>
      <c r="L19" s="13">
        <v>16</v>
      </c>
      <c r="M19" s="13">
        <v>5</v>
      </c>
      <c r="N19" s="13">
        <v>4</v>
      </c>
      <c r="O19" s="13">
        <v>2</v>
      </c>
      <c r="P19" s="11">
        <f t="shared" si="3"/>
        <v>88</v>
      </c>
      <c r="Q19"/>
      <c r="R19"/>
      <c r="S19"/>
    </row>
    <row r="20" spans="1:19" ht="17.25" customHeight="1">
      <c r="A20" s="16" t="s">
        <v>15</v>
      </c>
      <c r="B20" s="11">
        <f>+B21+B22+B23</f>
        <v>161298</v>
      </c>
      <c r="C20" s="11">
        <f aca="true" t="shared" si="6" ref="C20:O20">+C21+C22+C23</f>
        <v>189401</v>
      </c>
      <c r="D20" s="11">
        <f t="shared" si="6"/>
        <v>195638</v>
      </c>
      <c r="E20" s="11">
        <f>+E21+E22+E23</f>
        <v>31038</v>
      </c>
      <c r="F20" s="11">
        <f>+F21+F22+F23</f>
        <v>79580</v>
      </c>
      <c r="G20" s="11">
        <f t="shared" si="6"/>
        <v>122969</v>
      </c>
      <c r="H20" s="11">
        <f t="shared" si="6"/>
        <v>94106</v>
      </c>
      <c r="I20" s="11">
        <f t="shared" si="6"/>
        <v>106920</v>
      </c>
      <c r="J20" s="11">
        <f t="shared" si="6"/>
        <v>51151</v>
      </c>
      <c r="K20" s="11">
        <f t="shared" si="6"/>
        <v>49542</v>
      </c>
      <c r="L20" s="11">
        <f t="shared" si="6"/>
        <v>114127</v>
      </c>
      <c r="M20" s="11">
        <f t="shared" si="6"/>
        <v>153573</v>
      </c>
      <c r="N20" s="11">
        <f t="shared" si="6"/>
        <v>46776</v>
      </c>
      <c r="O20" s="11">
        <f t="shared" si="6"/>
        <v>82175</v>
      </c>
      <c r="P20" s="11">
        <f t="shared" si="3"/>
        <v>1478294</v>
      </c>
      <c r="Q20"/>
      <c r="R20"/>
      <c r="S20"/>
    </row>
    <row r="21" spans="1:19" s="58" customFormat="1" ht="17.25" customHeight="1">
      <c r="A21" s="53" t="s">
        <v>16</v>
      </c>
      <c r="B21" s="64">
        <v>81530</v>
      </c>
      <c r="C21" s="64">
        <v>104440</v>
      </c>
      <c r="D21" s="64">
        <v>111895</v>
      </c>
      <c r="E21" s="64">
        <v>19136</v>
      </c>
      <c r="F21" s="64">
        <v>44306</v>
      </c>
      <c r="G21" s="64">
        <v>67666</v>
      </c>
      <c r="H21" s="64">
        <v>49602</v>
      </c>
      <c r="I21" s="64">
        <v>60448</v>
      </c>
      <c r="J21" s="64">
        <v>25852</v>
      </c>
      <c r="K21" s="64">
        <v>26480</v>
      </c>
      <c r="L21" s="64">
        <v>58656</v>
      </c>
      <c r="M21" s="64">
        <v>76779</v>
      </c>
      <c r="N21" s="64">
        <v>26883</v>
      </c>
      <c r="O21" s="64">
        <v>42571</v>
      </c>
      <c r="P21" s="11">
        <f t="shared" si="3"/>
        <v>796244</v>
      </c>
      <c r="Q21" s="65"/>
      <c r="R21"/>
      <c r="S21"/>
    </row>
    <row r="22" spans="1:19" s="58" customFormat="1" ht="17.25" customHeight="1">
      <c r="A22" s="53" t="s">
        <v>17</v>
      </c>
      <c r="B22" s="64">
        <v>76249</v>
      </c>
      <c r="C22" s="64">
        <v>80438</v>
      </c>
      <c r="D22" s="64">
        <v>79835</v>
      </c>
      <c r="E22" s="64">
        <v>11189</v>
      </c>
      <c r="F22" s="64">
        <v>33940</v>
      </c>
      <c r="G22" s="64">
        <v>52864</v>
      </c>
      <c r="H22" s="64">
        <v>42766</v>
      </c>
      <c r="I22" s="64">
        <v>44815</v>
      </c>
      <c r="J22" s="64">
        <v>24537</v>
      </c>
      <c r="K22" s="64">
        <v>22202</v>
      </c>
      <c r="L22" s="64">
        <v>53928</v>
      </c>
      <c r="M22" s="64">
        <v>74040</v>
      </c>
      <c r="N22" s="64">
        <v>18175</v>
      </c>
      <c r="O22" s="64">
        <v>37315</v>
      </c>
      <c r="P22" s="11">
        <f t="shared" si="3"/>
        <v>652293</v>
      </c>
      <c r="Q22" s="65"/>
      <c r="R22"/>
      <c r="S22"/>
    </row>
    <row r="23" spans="1:19" ht="17.25" customHeight="1">
      <c r="A23" s="12" t="s">
        <v>18</v>
      </c>
      <c r="B23" s="13">
        <v>3519</v>
      </c>
      <c r="C23" s="13">
        <v>4523</v>
      </c>
      <c r="D23" s="13">
        <v>3908</v>
      </c>
      <c r="E23" s="13">
        <v>713</v>
      </c>
      <c r="F23" s="13">
        <v>1334</v>
      </c>
      <c r="G23" s="13">
        <v>2439</v>
      </c>
      <c r="H23" s="13">
        <v>1738</v>
      </c>
      <c r="I23" s="13">
        <v>1657</v>
      </c>
      <c r="J23" s="13">
        <v>762</v>
      </c>
      <c r="K23" s="13">
        <v>860</v>
      </c>
      <c r="L23" s="13">
        <v>1543</v>
      </c>
      <c r="M23" s="13">
        <v>2754</v>
      </c>
      <c r="N23" s="13">
        <v>1718</v>
      </c>
      <c r="O23" s="13">
        <v>2289</v>
      </c>
      <c r="P23" s="11">
        <f t="shared" si="3"/>
        <v>29757</v>
      </c>
      <c r="Q23"/>
      <c r="R23"/>
      <c r="S23"/>
    </row>
    <row r="24" spans="1:19" ht="17.25" customHeight="1">
      <c r="A24" s="16" t="s">
        <v>19</v>
      </c>
      <c r="B24" s="13">
        <f>+B25+B26</f>
        <v>107709</v>
      </c>
      <c r="C24" s="13">
        <f aca="true" t="shared" si="7" ref="C24:O24">+C25+C26</f>
        <v>154095</v>
      </c>
      <c r="D24" s="13">
        <f t="shared" si="7"/>
        <v>159724</v>
      </c>
      <c r="E24" s="13">
        <f>+E25+E26</f>
        <v>27382</v>
      </c>
      <c r="F24" s="13">
        <f>+F25+F26</f>
        <v>72983</v>
      </c>
      <c r="G24" s="13">
        <f t="shared" si="7"/>
        <v>99609</v>
      </c>
      <c r="H24" s="13">
        <f t="shared" si="7"/>
        <v>62709</v>
      </c>
      <c r="I24" s="13">
        <f t="shared" si="7"/>
        <v>49927</v>
      </c>
      <c r="J24" s="13">
        <f t="shared" si="7"/>
        <v>17893</v>
      </c>
      <c r="K24" s="13">
        <f t="shared" si="7"/>
        <v>21653</v>
      </c>
      <c r="L24" s="13">
        <f t="shared" si="7"/>
        <v>45716</v>
      </c>
      <c r="M24" s="13">
        <f t="shared" si="7"/>
        <v>64459</v>
      </c>
      <c r="N24" s="13">
        <f t="shared" si="7"/>
        <v>28365</v>
      </c>
      <c r="O24" s="13">
        <f t="shared" si="7"/>
        <v>53353</v>
      </c>
      <c r="P24" s="11">
        <f t="shared" si="3"/>
        <v>965577</v>
      </c>
      <c r="Q24" s="44"/>
      <c r="R24"/>
      <c r="S24"/>
    </row>
    <row r="25" spans="1:19" ht="17.25" customHeight="1">
      <c r="A25" s="12" t="s">
        <v>32</v>
      </c>
      <c r="B25" s="13">
        <v>79144</v>
      </c>
      <c r="C25" s="13">
        <v>119251</v>
      </c>
      <c r="D25" s="13">
        <v>122536</v>
      </c>
      <c r="E25" s="13">
        <v>22272</v>
      </c>
      <c r="F25" s="13">
        <v>52693</v>
      </c>
      <c r="G25" s="13">
        <v>78446</v>
      </c>
      <c r="H25" s="13">
        <v>48017</v>
      </c>
      <c r="I25" s="13">
        <v>38222</v>
      </c>
      <c r="J25" s="13">
        <v>14545</v>
      </c>
      <c r="K25" s="13">
        <v>17633</v>
      </c>
      <c r="L25" s="13">
        <v>33724</v>
      </c>
      <c r="M25" s="13">
        <v>50550</v>
      </c>
      <c r="N25" s="13">
        <v>22916</v>
      </c>
      <c r="O25" s="13">
        <v>39855</v>
      </c>
      <c r="P25" s="11">
        <f t="shared" si="3"/>
        <v>739804</v>
      </c>
      <c r="Q25" s="43"/>
      <c r="R25"/>
      <c r="S25"/>
    </row>
    <row r="26" spans="1:19" ht="17.25" customHeight="1">
      <c r="A26" s="12" t="s">
        <v>33</v>
      </c>
      <c r="B26" s="13">
        <v>28565</v>
      </c>
      <c r="C26" s="13">
        <v>34844</v>
      </c>
      <c r="D26" s="13">
        <v>37188</v>
      </c>
      <c r="E26" s="13">
        <v>5110</v>
      </c>
      <c r="F26" s="13">
        <v>20290</v>
      </c>
      <c r="G26" s="13">
        <v>21163</v>
      </c>
      <c r="H26" s="13">
        <v>14692</v>
      </c>
      <c r="I26" s="13">
        <v>11705</v>
      </c>
      <c r="J26" s="13">
        <v>3348</v>
      </c>
      <c r="K26" s="13">
        <v>4020</v>
      </c>
      <c r="L26" s="13">
        <v>11992</v>
      </c>
      <c r="M26" s="13">
        <v>13909</v>
      </c>
      <c r="N26" s="13">
        <v>5449</v>
      </c>
      <c r="O26" s="13">
        <v>13498</v>
      </c>
      <c r="P26" s="11">
        <f t="shared" si="3"/>
        <v>225773</v>
      </c>
      <c r="Q26" s="43"/>
      <c r="R26"/>
      <c r="S26"/>
    </row>
    <row r="27" spans="1:19" ht="34.5" customHeight="1">
      <c r="A27" s="30" t="s">
        <v>22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5408</v>
      </c>
      <c r="O27" s="11">
        <v>0</v>
      </c>
      <c r="P27" s="11">
        <f t="shared" si="3"/>
        <v>5408</v>
      </c>
      <c r="Q27"/>
      <c r="R27"/>
      <c r="S27"/>
    </row>
    <row r="28" spans="1:16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  <c r="P28" s="11"/>
    </row>
    <row r="29" spans="1:16" ht="15.75" customHeight="1">
      <c r="A29" s="33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  <c r="M29" s="31"/>
      <c r="N29" s="31"/>
      <c r="O29" s="31"/>
      <c r="P29" s="19"/>
    </row>
    <row r="30" spans="1:19" ht="17.25" customHeight="1">
      <c r="A30" s="2" t="s">
        <v>44</v>
      </c>
      <c r="B30" s="32">
        <v>3.3303</v>
      </c>
      <c r="C30" s="32">
        <v>3.7161</v>
      </c>
      <c r="D30" s="32">
        <v>3.8659</v>
      </c>
      <c r="E30" s="32">
        <v>5.2787</v>
      </c>
      <c r="F30" s="32">
        <v>3.292</v>
      </c>
      <c r="G30" s="32">
        <v>3.3605</v>
      </c>
      <c r="H30" s="32">
        <v>3.8643</v>
      </c>
      <c r="I30" s="32">
        <v>3.4259</v>
      </c>
      <c r="J30" s="32">
        <v>3.5125</v>
      </c>
      <c r="K30" s="32">
        <v>3.3282</v>
      </c>
      <c r="L30" s="32">
        <v>2.8434</v>
      </c>
      <c r="M30" s="32">
        <v>2.8532</v>
      </c>
      <c r="N30" s="32">
        <v>3.5835</v>
      </c>
      <c r="O30" s="32">
        <v>3.3118</v>
      </c>
      <c r="P30" s="19">
        <v>0</v>
      </c>
      <c r="Q30"/>
      <c r="R30"/>
      <c r="S30"/>
    </row>
    <row r="31" spans="1:16" ht="13.5" customHeight="1">
      <c r="A31" s="33"/>
      <c r="B31" s="74">
        <v>0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/>
      <c r="L31" s="74"/>
      <c r="M31" s="74"/>
      <c r="N31" s="74"/>
      <c r="O31" s="74"/>
      <c r="P31" s="19"/>
    </row>
    <row r="32" spans="1:16" ht="13.5" customHeight="1">
      <c r="A32" s="2" t="s">
        <v>45</v>
      </c>
      <c r="B32" s="79">
        <v>1.03820515682166</v>
      </c>
      <c r="C32" s="79">
        <v>1.012748832310637</v>
      </c>
      <c r="D32" s="31">
        <v>0</v>
      </c>
      <c r="E32" s="31">
        <v>0</v>
      </c>
      <c r="F32" s="31">
        <v>0</v>
      </c>
      <c r="G32" s="31">
        <v>0</v>
      </c>
      <c r="H32" s="79">
        <v>1.006312042768937</v>
      </c>
      <c r="I32" s="31">
        <v>0</v>
      </c>
      <c r="J32" s="79">
        <v>1.09350166300358</v>
      </c>
      <c r="K32" s="79">
        <v>1.176593603910195</v>
      </c>
      <c r="L32" s="31">
        <v>0</v>
      </c>
      <c r="M32" s="79">
        <v>1.056027524077662</v>
      </c>
      <c r="N32" s="79">
        <v>1.12345971944991</v>
      </c>
      <c r="O32" s="79">
        <v>1.049027983322758</v>
      </c>
      <c r="P32" s="19"/>
    </row>
    <row r="33" spans="1:16" ht="14.25" customHeight="1">
      <c r="A33" s="2"/>
      <c r="B33" s="19">
        <v>0</v>
      </c>
      <c r="C33" s="19">
        <v>0</v>
      </c>
      <c r="D33" s="19">
        <v>0</v>
      </c>
      <c r="E33" s="11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/>
      <c r="L33" s="19"/>
      <c r="M33" s="19"/>
      <c r="N33" s="19">
        <v>0</v>
      </c>
      <c r="O33" s="19"/>
      <c r="P33" s="20"/>
    </row>
    <row r="34" spans="1:16" ht="17.25" customHeight="1">
      <c r="A34" s="2" t="s">
        <v>46</v>
      </c>
      <c r="B34" s="23">
        <f>+B38+B35</f>
        <v>0</v>
      </c>
      <c r="C34" s="23">
        <f aca="true" t="shared" si="8" ref="C34:N34">+C38+C35</f>
        <v>0</v>
      </c>
      <c r="D34" s="23">
        <f t="shared" si="8"/>
        <v>6385.76</v>
      </c>
      <c r="E34" s="11">
        <f t="shared" si="8"/>
        <v>0</v>
      </c>
      <c r="F34" s="23">
        <f t="shared" si="8"/>
        <v>2217.04</v>
      </c>
      <c r="G34" s="23">
        <f t="shared" si="8"/>
        <v>3445.4</v>
      </c>
      <c r="H34" s="23">
        <f t="shared" si="8"/>
        <v>0</v>
      </c>
      <c r="I34" s="23">
        <f t="shared" si="8"/>
        <v>3376.92</v>
      </c>
      <c r="J34" s="23">
        <f t="shared" si="8"/>
        <v>0</v>
      </c>
      <c r="K34" s="23">
        <f t="shared" si="8"/>
        <v>0</v>
      </c>
      <c r="L34" s="23">
        <f t="shared" si="8"/>
        <v>2255.56</v>
      </c>
      <c r="M34" s="23">
        <f t="shared" si="8"/>
        <v>0</v>
      </c>
      <c r="N34" s="23">
        <f t="shared" si="8"/>
        <v>0</v>
      </c>
      <c r="O34" s="23">
        <f>+O38+O35</f>
        <v>0</v>
      </c>
      <c r="P34" s="23">
        <f>SUM(B34:N34)</f>
        <v>17680.68</v>
      </c>
    </row>
    <row r="35" spans="1:16" ht="17.25" customHeight="1">
      <c r="A35" s="16" t="s">
        <v>49</v>
      </c>
      <c r="B35" s="59">
        <v>0</v>
      </c>
      <c r="C35" s="59">
        <v>0</v>
      </c>
      <c r="D35" s="59">
        <v>0</v>
      </c>
      <c r="E35" s="11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/>
      <c r="L35" s="59"/>
      <c r="M35" s="59"/>
      <c r="N35" s="59">
        <v>0</v>
      </c>
      <c r="O35" s="59">
        <v>0</v>
      </c>
      <c r="P35" s="59">
        <v>0</v>
      </c>
    </row>
    <row r="36" spans="1:16" ht="17.25" customHeight="1">
      <c r="A36" s="12" t="s">
        <v>47</v>
      </c>
      <c r="B36" s="59">
        <v>0</v>
      </c>
      <c r="C36" s="59">
        <v>0</v>
      </c>
      <c r="D36" s="59">
        <v>0</v>
      </c>
      <c r="E36" s="11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/>
      <c r="L36" s="59"/>
      <c r="M36" s="59"/>
      <c r="N36" s="59">
        <v>0</v>
      </c>
      <c r="O36" s="59">
        <v>0</v>
      </c>
      <c r="P36" s="59">
        <v>0</v>
      </c>
    </row>
    <row r="37" spans="1:16" ht="17.25" customHeight="1">
      <c r="A37" s="12" t="s">
        <v>48</v>
      </c>
      <c r="B37" s="59">
        <v>0</v>
      </c>
      <c r="C37" s="59">
        <v>0</v>
      </c>
      <c r="D37" s="59">
        <v>0</v>
      </c>
      <c r="E37" s="11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/>
      <c r="L37" s="59"/>
      <c r="M37" s="59"/>
      <c r="N37" s="59">
        <v>0</v>
      </c>
      <c r="O37" s="59">
        <v>0</v>
      </c>
      <c r="P37" s="59">
        <v>0</v>
      </c>
    </row>
    <row r="38" spans="1:16" ht="17.25" customHeight="1">
      <c r="A38" s="51" t="s">
        <v>50</v>
      </c>
      <c r="B38" s="52">
        <f>ROUND(B39*B40,2)</f>
        <v>0</v>
      </c>
      <c r="C38" s="52">
        <f>ROUND(C39*C40,2)</f>
        <v>0</v>
      </c>
      <c r="D38" s="52">
        <f aca="true" t="shared" si="9" ref="D38:N38">ROUND(D39*D40,2)</f>
        <v>6385.76</v>
      </c>
      <c r="E38" s="11">
        <f t="shared" si="9"/>
        <v>0</v>
      </c>
      <c r="F38" s="52">
        <f t="shared" si="9"/>
        <v>2217.04</v>
      </c>
      <c r="G38" s="52">
        <f t="shared" si="9"/>
        <v>3445.4</v>
      </c>
      <c r="H38" s="52">
        <f t="shared" si="9"/>
        <v>0</v>
      </c>
      <c r="I38" s="52">
        <f t="shared" si="9"/>
        <v>3376.92</v>
      </c>
      <c r="J38" s="52">
        <f t="shared" si="9"/>
        <v>0</v>
      </c>
      <c r="K38" s="52">
        <f t="shared" si="9"/>
        <v>0</v>
      </c>
      <c r="L38" s="52">
        <f t="shared" si="9"/>
        <v>2255.56</v>
      </c>
      <c r="M38" s="52">
        <f t="shared" si="9"/>
        <v>0</v>
      </c>
      <c r="N38" s="52">
        <f t="shared" si="9"/>
        <v>0</v>
      </c>
      <c r="O38" s="52">
        <f>ROUND(O39*O40,2)</f>
        <v>0</v>
      </c>
      <c r="P38" s="23">
        <f>SUM(B38:N38)</f>
        <v>17680.68</v>
      </c>
    </row>
    <row r="39" spans="1:19" ht="17.25" customHeight="1">
      <c r="A39" s="53" t="s">
        <v>51</v>
      </c>
      <c r="B39" s="54">
        <v>0</v>
      </c>
      <c r="C39" s="54">
        <v>0</v>
      </c>
      <c r="D39" s="54">
        <v>1492</v>
      </c>
      <c r="E39" s="11">
        <v>0</v>
      </c>
      <c r="F39" s="54">
        <v>518</v>
      </c>
      <c r="G39" s="54">
        <v>805</v>
      </c>
      <c r="H39" s="54">
        <v>0</v>
      </c>
      <c r="I39" s="54">
        <v>789</v>
      </c>
      <c r="J39" s="54">
        <v>0</v>
      </c>
      <c r="K39" s="54">
        <v>0</v>
      </c>
      <c r="L39" s="54">
        <v>527</v>
      </c>
      <c r="M39" s="54">
        <v>0</v>
      </c>
      <c r="N39" s="54">
        <v>0</v>
      </c>
      <c r="O39" s="54">
        <v>0</v>
      </c>
      <c r="P39" s="54">
        <f>SUM(B39:N39)</f>
        <v>4131</v>
      </c>
      <c r="Q39"/>
      <c r="R39"/>
      <c r="S39"/>
    </row>
    <row r="40" spans="1:19" ht="17.25" customHeight="1">
      <c r="A40" s="53" t="s">
        <v>52</v>
      </c>
      <c r="B40" s="52">
        <v>0</v>
      </c>
      <c r="C40" s="52">
        <v>0</v>
      </c>
      <c r="D40" s="52">
        <v>4.28</v>
      </c>
      <c r="E40" s="11">
        <v>0</v>
      </c>
      <c r="F40" s="52">
        <v>4.28</v>
      </c>
      <c r="G40" s="52">
        <v>4.28</v>
      </c>
      <c r="H40" s="52">
        <v>0</v>
      </c>
      <c r="I40" s="52">
        <v>4.28</v>
      </c>
      <c r="J40" s="52">
        <v>0</v>
      </c>
      <c r="K40" s="52">
        <v>0</v>
      </c>
      <c r="L40" s="52">
        <v>4.28</v>
      </c>
      <c r="M40" s="52">
        <v>0</v>
      </c>
      <c r="N40" s="52">
        <v>0</v>
      </c>
      <c r="O40" s="52">
        <v>0</v>
      </c>
      <c r="P40" s="52">
        <v>4.28</v>
      </c>
      <c r="Q40" s="48"/>
      <c r="R40"/>
      <c r="S40"/>
    </row>
    <row r="41" spans="1:16" ht="17.25" customHeight="1">
      <c r="A41" s="2"/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/>
      <c r="L41" s="19"/>
      <c r="M41" s="19"/>
      <c r="N41" s="19">
        <v>0</v>
      </c>
      <c r="O41" s="19"/>
      <c r="P41" s="20"/>
    </row>
    <row r="42" spans="1:19" ht="17.25" customHeight="1">
      <c r="A42" s="21" t="s">
        <v>53</v>
      </c>
      <c r="B42" s="22">
        <f aca="true" t="shared" si="10" ref="B42:O42">+B43+B53</f>
        <v>1908757.3599999999</v>
      </c>
      <c r="C42" s="22">
        <f t="shared" si="10"/>
        <v>2728904.18</v>
      </c>
      <c r="D42" s="22">
        <f t="shared" si="10"/>
        <v>2648160.2199999997</v>
      </c>
      <c r="E42" s="22">
        <f t="shared" si="10"/>
        <v>567418.02</v>
      </c>
      <c r="F42" s="22">
        <f t="shared" si="10"/>
        <v>976082.14</v>
      </c>
      <c r="G42" s="22">
        <f t="shared" si="10"/>
        <v>1575200.29</v>
      </c>
      <c r="H42" s="22">
        <f t="shared" si="10"/>
        <v>1329935.4100000001</v>
      </c>
      <c r="I42" s="22">
        <f t="shared" si="10"/>
        <v>1007525.41</v>
      </c>
      <c r="J42" s="22">
        <f t="shared" si="10"/>
        <v>543967.88</v>
      </c>
      <c r="K42" s="22">
        <f t="shared" si="10"/>
        <v>565931.7</v>
      </c>
      <c r="L42" s="22">
        <f t="shared" si="10"/>
        <v>861631.0000000001</v>
      </c>
      <c r="M42" s="22">
        <f t="shared" si="10"/>
        <v>1374354.42</v>
      </c>
      <c r="N42" s="22">
        <f t="shared" si="10"/>
        <v>642169.6299999999</v>
      </c>
      <c r="O42" s="22">
        <f t="shared" si="10"/>
        <v>1116288.5099999998</v>
      </c>
      <c r="P42" s="22">
        <f aca="true" t="shared" si="11" ref="P42:P47">SUM(B42:O42)</f>
        <v>17846326.17</v>
      </c>
      <c r="Q42"/>
      <c r="R42"/>
      <c r="S42"/>
    </row>
    <row r="43" spans="1:19" ht="17.25" customHeight="1">
      <c r="A43" s="16" t="s">
        <v>59</v>
      </c>
      <c r="B43" s="23">
        <f>SUM(B44:B52)</f>
        <v>1891299.94</v>
      </c>
      <c r="C43" s="23">
        <f aca="true" t="shared" si="12" ref="C43:O43">SUM(C44:C52)</f>
        <v>2704672.2</v>
      </c>
      <c r="D43" s="23">
        <f t="shared" si="12"/>
        <v>2640049.46</v>
      </c>
      <c r="E43" s="23">
        <f t="shared" si="12"/>
        <v>567418.02</v>
      </c>
      <c r="F43" s="23">
        <f t="shared" si="12"/>
        <v>968830.54</v>
      </c>
      <c r="G43" s="23">
        <f t="shared" si="12"/>
        <v>1552145.27</v>
      </c>
      <c r="H43" s="23">
        <f t="shared" si="12"/>
        <v>1329935.4100000001</v>
      </c>
      <c r="I43" s="23">
        <f t="shared" si="12"/>
        <v>998785.87</v>
      </c>
      <c r="J43" s="23">
        <f t="shared" si="12"/>
        <v>542395.37</v>
      </c>
      <c r="K43" s="23">
        <f t="shared" si="12"/>
        <v>557708.2899999999</v>
      </c>
      <c r="L43" s="23">
        <f t="shared" si="12"/>
        <v>860166.2100000001</v>
      </c>
      <c r="M43" s="23">
        <f t="shared" si="12"/>
        <v>1365415.43</v>
      </c>
      <c r="N43" s="23">
        <f t="shared" si="12"/>
        <v>637819.2399999999</v>
      </c>
      <c r="O43" s="23">
        <f t="shared" si="12"/>
        <v>1112938.8699999999</v>
      </c>
      <c r="P43" s="23">
        <f t="shared" si="11"/>
        <v>17729580.119999997</v>
      </c>
      <c r="Q43"/>
      <c r="R43"/>
      <c r="S43"/>
    </row>
    <row r="44" spans="1:19" ht="17.25" customHeight="1">
      <c r="A44" s="34" t="s">
        <v>54</v>
      </c>
      <c r="B44" s="23">
        <f>ROUND(B30*B7,2)</f>
        <v>1800936.32</v>
      </c>
      <c r="C44" s="23">
        <f aca="true" t="shared" si="13" ref="C44:O44">ROUND(C30*C7,2)</f>
        <v>2644711.21</v>
      </c>
      <c r="D44" s="23">
        <f t="shared" si="13"/>
        <v>2633663.7</v>
      </c>
      <c r="E44" s="23">
        <f t="shared" si="13"/>
        <v>567418.02</v>
      </c>
      <c r="F44" s="23">
        <f t="shared" si="13"/>
        <v>966613.5</v>
      </c>
      <c r="G44" s="23">
        <f t="shared" si="13"/>
        <v>1548699.87</v>
      </c>
      <c r="H44" s="23">
        <f t="shared" si="13"/>
        <v>1311253.6</v>
      </c>
      <c r="I44" s="23">
        <f t="shared" si="13"/>
        <v>995408.95</v>
      </c>
      <c r="J44" s="23">
        <f t="shared" si="13"/>
        <v>511030.11</v>
      </c>
      <c r="K44" s="23">
        <f t="shared" si="13"/>
        <v>492536.99</v>
      </c>
      <c r="L44" s="23">
        <f t="shared" si="13"/>
        <v>857910.65</v>
      </c>
      <c r="M44" s="23">
        <f t="shared" si="13"/>
        <v>1246192.16</v>
      </c>
      <c r="N44" s="23">
        <f t="shared" si="13"/>
        <v>564189.82</v>
      </c>
      <c r="O44" s="23">
        <f t="shared" si="13"/>
        <v>1057000.71</v>
      </c>
      <c r="P44" s="23">
        <f t="shared" si="11"/>
        <v>17197565.61</v>
      </c>
      <c r="Q44"/>
      <c r="R44"/>
      <c r="S44"/>
    </row>
    <row r="45" spans="1:19" ht="17.25" customHeight="1">
      <c r="A45" s="12" t="s">
        <v>55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f t="shared" si="11"/>
        <v>0</v>
      </c>
      <c r="Q45"/>
      <c r="R45"/>
      <c r="S45"/>
    </row>
    <row r="46" spans="1:19" ht="17.25" customHeight="1">
      <c r="A46" s="12" t="s">
        <v>56</v>
      </c>
      <c r="B46" s="36">
        <v>0</v>
      </c>
      <c r="C46" s="36">
        <v>0</v>
      </c>
      <c r="D46" s="36">
        <v>6385.76</v>
      </c>
      <c r="E46" s="19">
        <v>0</v>
      </c>
      <c r="F46" s="36">
        <v>2217.04</v>
      </c>
      <c r="G46" s="19">
        <v>3445.4</v>
      </c>
      <c r="H46" s="36">
        <v>0</v>
      </c>
      <c r="I46" s="36">
        <v>3376.92</v>
      </c>
      <c r="J46" s="36">
        <v>0</v>
      </c>
      <c r="K46" s="36">
        <v>0</v>
      </c>
      <c r="L46" s="36">
        <v>2255.56</v>
      </c>
      <c r="M46" s="36">
        <v>0</v>
      </c>
      <c r="N46" s="36">
        <v>0</v>
      </c>
      <c r="O46" s="36">
        <v>0</v>
      </c>
      <c r="P46" s="23">
        <f t="shared" si="11"/>
        <v>17680.68</v>
      </c>
      <c r="Q46"/>
      <c r="R46"/>
      <c r="S46"/>
    </row>
    <row r="47" spans="1:19" ht="17.25" customHeight="1">
      <c r="A47" s="12" t="s">
        <v>57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f t="shared" si="11"/>
        <v>0</v>
      </c>
      <c r="Q47"/>
      <c r="R47"/>
      <c r="S47"/>
    </row>
    <row r="48" spans="1:19" ht="17.25" customHeight="1">
      <c r="A48" s="12" t="s">
        <v>58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/>
      <c r="R48"/>
      <c r="S48"/>
    </row>
    <row r="49" spans="1:19" ht="17.25" customHeight="1">
      <c r="A49" s="12" t="s">
        <v>145</v>
      </c>
      <c r="B49" s="35">
        <f>ROUND((B32-1)*B44,2)</f>
        <v>68805.05</v>
      </c>
      <c r="C49" s="35">
        <f>ROUND((C32-1)*C44,2)</f>
        <v>33716.98</v>
      </c>
      <c r="D49" s="36">
        <f aca="true" t="shared" si="14" ref="D49:L49">ROUND(D32*D44,2)</f>
        <v>0</v>
      </c>
      <c r="E49" s="36">
        <f t="shared" si="14"/>
        <v>0</v>
      </c>
      <c r="F49" s="36">
        <f t="shared" si="14"/>
        <v>0</v>
      </c>
      <c r="G49" s="36">
        <f t="shared" si="14"/>
        <v>0</v>
      </c>
      <c r="H49" s="35">
        <f>ROUND((H32-1)*H44,2)</f>
        <v>8276.69</v>
      </c>
      <c r="I49" s="36">
        <f t="shared" si="14"/>
        <v>0</v>
      </c>
      <c r="J49" s="35">
        <f>ROUND((J32-1)*J44,2)</f>
        <v>47782.17</v>
      </c>
      <c r="K49" s="35">
        <f>ROUND((K32-1)*K44,2)</f>
        <v>86978.88</v>
      </c>
      <c r="L49" s="36">
        <f t="shared" si="14"/>
        <v>0</v>
      </c>
      <c r="M49" s="35">
        <f>ROUND((M32-1)*M44,2)</f>
        <v>69821.06</v>
      </c>
      <c r="N49" s="35">
        <f>ROUND((N32-1)*N44,2)</f>
        <v>69654.72</v>
      </c>
      <c r="O49" s="35">
        <f>ROUND((O32-1)*O44,2)</f>
        <v>51822.61</v>
      </c>
      <c r="P49" s="23">
        <f aca="true" t="shared" si="15" ref="P49:P55">SUM(B49:O49)</f>
        <v>436858.16000000003</v>
      </c>
      <c r="Q49"/>
      <c r="R49"/>
      <c r="S49"/>
    </row>
    <row r="50" spans="1:19" ht="17.25" customHeight="1">
      <c r="A50" s="12" t="s">
        <v>146</v>
      </c>
      <c r="B50" s="36">
        <v>34356.64</v>
      </c>
      <c r="C50" s="36">
        <v>41629.39</v>
      </c>
      <c r="D50" s="36">
        <v>0</v>
      </c>
      <c r="E50" s="36">
        <v>0</v>
      </c>
      <c r="F50" s="36">
        <v>0</v>
      </c>
      <c r="G50" s="36">
        <v>0</v>
      </c>
      <c r="H50" s="36">
        <v>22825.36</v>
      </c>
      <c r="I50" s="36">
        <v>0</v>
      </c>
      <c r="J50" s="36">
        <v>5139.26</v>
      </c>
      <c r="K50" s="36">
        <v>593.65</v>
      </c>
      <c r="L50" s="36">
        <v>0</v>
      </c>
      <c r="M50" s="36">
        <v>56565</v>
      </c>
      <c r="N50" s="36">
        <v>8650.26</v>
      </c>
      <c r="O50" s="36">
        <v>10108.9</v>
      </c>
      <c r="P50" s="23">
        <f t="shared" si="15"/>
        <v>179868.46</v>
      </c>
      <c r="Q50"/>
      <c r="R50"/>
      <c r="S50"/>
    </row>
    <row r="51" spans="1:19" ht="17.25" customHeight="1">
      <c r="A51" s="12" t="s">
        <v>147</v>
      </c>
      <c r="B51" s="35">
        <v>-10135.1</v>
      </c>
      <c r="C51" s="35">
        <v>-15385.38</v>
      </c>
      <c r="D51" s="36">
        <v>0</v>
      </c>
      <c r="E51" s="36">
        <v>0</v>
      </c>
      <c r="F51" s="36">
        <v>0</v>
      </c>
      <c r="G51" s="36">
        <v>0</v>
      </c>
      <c r="H51" s="35">
        <v>-6992.24</v>
      </c>
      <c r="I51" s="36">
        <v>0</v>
      </c>
      <c r="J51" s="35">
        <v>-2753.04</v>
      </c>
      <c r="K51" s="35">
        <v>-2862.68</v>
      </c>
      <c r="L51" s="36">
        <v>0</v>
      </c>
      <c r="M51" s="35">
        <v>-7162.79</v>
      </c>
      <c r="N51" s="35">
        <v>-3666.66</v>
      </c>
      <c r="O51" s="35">
        <v>-5993.35</v>
      </c>
      <c r="P51" s="35">
        <f t="shared" si="15"/>
        <v>-54951.24</v>
      </c>
      <c r="Q51"/>
      <c r="R51"/>
      <c r="S51"/>
    </row>
    <row r="52" spans="1:19" ht="17.25" customHeight="1">
      <c r="A52" s="12" t="s">
        <v>148</v>
      </c>
      <c r="B52" s="35">
        <v>-2662.97</v>
      </c>
      <c r="C52" s="35">
        <v>0</v>
      </c>
      <c r="D52" s="36">
        <v>0</v>
      </c>
      <c r="E52" s="36">
        <v>0</v>
      </c>
      <c r="F52" s="36">
        <v>0</v>
      </c>
      <c r="G52" s="36">
        <v>0</v>
      </c>
      <c r="H52" s="35">
        <v>-5428</v>
      </c>
      <c r="I52" s="36">
        <v>0</v>
      </c>
      <c r="J52" s="35">
        <v>-18803.13</v>
      </c>
      <c r="K52" s="35">
        <v>-19538.55</v>
      </c>
      <c r="L52" s="36">
        <v>0</v>
      </c>
      <c r="M52" s="36">
        <v>0</v>
      </c>
      <c r="N52" s="35">
        <v>-1008.9</v>
      </c>
      <c r="O52" s="35">
        <v>0</v>
      </c>
      <c r="P52" s="35">
        <f t="shared" si="15"/>
        <v>-47441.549999999996</v>
      </c>
      <c r="Q52"/>
      <c r="R52"/>
      <c r="S52"/>
    </row>
    <row r="53" spans="1:19" ht="17.25" customHeight="1">
      <c r="A53" s="16" t="s">
        <v>60</v>
      </c>
      <c r="B53" s="36">
        <v>17457.42</v>
      </c>
      <c r="C53" s="36">
        <v>24231.98</v>
      </c>
      <c r="D53" s="36">
        <v>8110.76</v>
      </c>
      <c r="E53" s="19">
        <v>0</v>
      </c>
      <c r="F53" s="36">
        <v>7251.6</v>
      </c>
      <c r="G53" s="36">
        <v>23055.02</v>
      </c>
      <c r="H53" s="36">
        <v>0</v>
      </c>
      <c r="I53" s="36">
        <v>8739.54</v>
      </c>
      <c r="J53" s="36">
        <v>1572.51</v>
      </c>
      <c r="K53" s="36">
        <v>8223.41</v>
      </c>
      <c r="L53" s="36">
        <v>1464.79</v>
      </c>
      <c r="M53" s="36">
        <v>8938.99</v>
      </c>
      <c r="N53" s="36">
        <v>4350.39</v>
      </c>
      <c r="O53" s="36">
        <v>3349.64</v>
      </c>
      <c r="P53" s="36">
        <f t="shared" si="15"/>
        <v>116746.05</v>
      </c>
      <c r="Q53"/>
      <c r="R53"/>
      <c r="S53"/>
    </row>
    <row r="54" spans="1:16" ht="17.25" customHeight="1">
      <c r="A54" s="16"/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/>
      <c r="L54" s="19"/>
      <c r="M54" s="19"/>
      <c r="N54" s="19">
        <v>0</v>
      </c>
      <c r="O54" s="19"/>
      <c r="P54" s="19">
        <f t="shared" si="15"/>
        <v>0</v>
      </c>
    </row>
    <row r="55" spans="1:16" ht="17.25" customHeight="1">
      <c r="A55" s="42"/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/>
      <c r="L55" s="49"/>
      <c r="M55" s="49"/>
      <c r="N55" s="49">
        <v>0</v>
      </c>
      <c r="O55" s="49"/>
      <c r="P55" s="49">
        <f t="shared" si="15"/>
        <v>0</v>
      </c>
    </row>
    <row r="56" spans="1:16" ht="17.25" customHeight="1">
      <c r="A56" s="16"/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/>
      <c r="L56" s="19"/>
      <c r="M56" s="19"/>
      <c r="N56" s="19">
        <v>0</v>
      </c>
      <c r="O56" s="19"/>
      <c r="P56" s="19"/>
    </row>
    <row r="57" spans="1:19" ht="18.75" customHeight="1">
      <c r="A57" s="2" t="s">
        <v>61</v>
      </c>
      <c r="B57" s="35">
        <f aca="true" t="shared" si="16" ref="B57:O57">+B58+B65+B102+B103</f>
        <v>-191440.87</v>
      </c>
      <c r="C57" s="35">
        <f t="shared" si="16"/>
        <v>-218661.2</v>
      </c>
      <c r="D57" s="35">
        <f t="shared" si="16"/>
        <v>-200535.49</v>
      </c>
      <c r="E57" s="35">
        <f t="shared" si="16"/>
        <v>-143392.34</v>
      </c>
      <c r="F57" s="35">
        <f t="shared" si="16"/>
        <v>-71537.81</v>
      </c>
      <c r="G57" s="35">
        <f t="shared" si="16"/>
        <v>-236662.27000000002</v>
      </c>
      <c r="H57" s="35">
        <f t="shared" si="16"/>
        <v>-105127.75</v>
      </c>
      <c r="I57" s="35">
        <f t="shared" si="16"/>
        <v>-125071.45000000001</v>
      </c>
      <c r="J57" s="35">
        <f t="shared" si="16"/>
        <v>-45207.799999999996</v>
      </c>
      <c r="K57" s="35">
        <f t="shared" si="16"/>
        <v>-49605.829999999994</v>
      </c>
      <c r="L57" s="35">
        <f t="shared" si="16"/>
        <v>-65261.31</v>
      </c>
      <c r="M57" s="35">
        <f t="shared" si="16"/>
        <v>-114657.75</v>
      </c>
      <c r="N57" s="35">
        <f t="shared" si="16"/>
        <v>-49124.84</v>
      </c>
      <c r="O57" s="35">
        <f t="shared" si="16"/>
        <v>-124271.15000000001</v>
      </c>
      <c r="P57" s="35">
        <f aca="true" t="shared" si="17" ref="P57:P65">SUM(B57:O57)</f>
        <v>-1740557.86</v>
      </c>
      <c r="Q57"/>
      <c r="R57"/>
      <c r="S57"/>
    </row>
    <row r="58" spans="1:19" ht="18.75" customHeight="1">
      <c r="A58" s="16" t="s">
        <v>62</v>
      </c>
      <c r="B58" s="35">
        <f aca="true" t="shared" si="18" ref="B58:O58">B59+B60+B61+B62+B63+B64</f>
        <v>-176815.51</v>
      </c>
      <c r="C58" s="35">
        <f t="shared" si="18"/>
        <v>-198338.92</v>
      </c>
      <c r="D58" s="35">
        <f t="shared" si="18"/>
        <v>-180459.1</v>
      </c>
      <c r="E58" s="35">
        <f t="shared" si="18"/>
        <v>-28599.3</v>
      </c>
      <c r="F58" s="35">
        <f t="shared" si="18"/>
        <v>-61631.9</v>
      </c>
      <c r="G58" s="35">
        <f t="shared" si="18"/>
        <v>-223332.27000000002</v>
      </c>
      <c r="H58" s="35">
        <f t="shared" si="18"/>
        <v>-87569.5</v>
      </c>
      <c r="I58" s="35">
        <f t="shared" si="18"/>
        <v>-116673.27</v>
      </c>
      <c r="J58" s="35">
        <f t="shared" si="18"/>
        <v>-36030.009999999995</v>
      </c>
      <c r="K58" s="35">
        <f t="shared" si="18"/>
        <v>-45688.56</v>
      </c>
      <c r="L58" s="35">
        <f t="shared" si="18"/>
        <v>-57285.86</v>
      </c>
      <c r="M58" s="35">
        <f t="shared" si="18"/>
        <v>-102595.93</v>
      </c>
      <c r="N58" s="35">
        <f t="shared" si="18"/>
        <v>-44221.2</v>
      </c>
      <c r="O58" s="35">
        <f t="shared" si="18"/>
        <v>-115506.6</v>
      </c>
      <c r="P58" s="35">
        <f t="shared" si="17"/>
        <v>-1474747.9300000002</v>
      </c>
      <c r="Q58"/>
      <c r="R58"/>
      <c r="S58"/>
    </row>
    <row r="59" spans="1:19" s="58" customFormat="1" ht="18.75" customHeight="1">
      <c r="A59" s="53" t="s">
        <v>63</v>
      </c>
      <c r="B59" s="55">
        <f>-ROUND(B9*$D$3,2)</f>
        <v>-135157.6</v>
      </c>
      <c r="C59" s="55">
        <f aca="true" t="shared" si="19" ref="C59:O59">-ROUND(C9*$D$3,2)</f>
        <v>-190386.8</v>
      </c>
      <c r="D59" s="55">
        <f t="shared" si="19"/>
        <v>-155156.9</v>
      </c>
      <c r="E59" s="55">
        <f t="shared" si="19"/>
        <v>-28599.3</v>
      </c>
      <c r="F59" s="55">
        <f t="shared" si="19"/>
        <v>-61631.9</v>
      </c>
      <c r="G59" s="55">
        <f t="shared" si="19"/>
        <v>-118030.7</v>
      </c>
      <c r="H59" s="55">
        <v>-87569.5</v>
      </c>
      <c r="I59" s="55">
        <f t="shared" si="19"/>
        <v>-47738.6</v>
      </c>
      <c r="J59" s="55">
        <f t="shared" si="19"/>
        <v>-25481.8</v>
      </c>
      <c r="K59" s="55">
        <f t="shared" si="19"/>
        <v>-30775.1</v>
      </c>
      <c r="L59" s="55">
        <f t="shared" si="19"/>
        <v>-35376.1</v>
      </c>
      <c r="M59" s="55">
        <f t="shared" si="19"/>
        <v>-68404.4</v>
      </c>
      <c r="N59" s="55">
        <f t="shared" si="19"/>
        <v>-44221.2</v>
      </c>
      <c r="O59" s="55">
        <f t="shared" si="19"/>
        <v>-115506.6</v>
      </c>
      <c r="P59" s="55">
        <f t="shared" si="17"/>
        <v>-1144036.5</v>
      </c>
      <c r="Q59" s="67"/>
      <c r="R59"/>
      <c r="S59"/>
    </row>
    <row r="60" spans="1:19" ht="18.7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f t="shared" si="17"/>
        <v>0</v>
      </c>
      <c r="Q60"/>
      <c r="R60"/>
      <c r="S60"/>
    </row>
    <row r="61" spans="1:19" ht="18.75" customHeight="1">
      <c r="A61" s="12" t="s">
        <v>65</v>
      </c>
      <c r="B61" s="35">
        <v>-12.9</v>
      </c>
      <c r="C61" s="35">
        <v>-8.6</v>
      </c>
      <c r="D61" s="19">
        <v>-60.2</v>
      </c>
      <c r="E61" s="19">
        <v>0</v>
      </c>
      <c r="F61" s="19">
        <v>0</v>
      </c>
      <c r="G61" s="19">
        <v>-90.3</v>
      </c>
      <c r="H61" s="19">
        <v>0</v>
      </c>
      <c r="I61" s="19">
        <v>-94.6</v>
      </c>
      <c r="J61" s="35">
        <v>-10.01</v>
      </c>
      <c r="K61" s="19">
        <v>-14.15</v>
      </c>
      <c r="L61" s="19">
        <v>-20.79</v>
      </c>
      <c r="M61" s="19">
        <v>-32.45</v>
      </c>
      <c r="N61" s="19">
        <v>0</v>
      </c>
      <c r="O61" s="19">
        <v>0</v>
      </c>
      <c r="P61" s="35">
        <f t="shared" si="17"/>
        <v>-344</v>
      </c>
      <c r="Q61"/>
      <c r="R61"/>
      <c r="S61"/>
    </row>
    <row r="62" spans="1:19" ht="18.75" customHeight="1">
      <c r="A62" s="12" t="s">
        <v>66</v>
      </c>
      <c r="B62" s="35">
        <v>-4214</v>
      </c>
      <c r="C62" s="35">
        <v>-1715.7</v>
      </c>
      <c r="D62" s="19">
        <v>-2709</v>
      </c>
      <c r="E62" s="19">
        <v>0</v>
      </c>
      <c r="F62" s="19">
        <v>0</v>
      </c>
      <c r="G62" s="19">
        <v>-3010</v>
      </c>
      <c r="H62" s="19">
        <v>0</v>
      </c>
      <c r="I62" s="19">
        <v>-1444.8</v>
      </c>
      <c r="J62" s="35">
        <v>-144.03</v>
      </c>
      <c r="K62" s="19">
        <v>-203.64</v>
      </c>
      <c r="L62" s="19">
        <v>-299.16</v>
      </c>
      <c r="M62" s="19">
        <v>-466.87</v>
      </c>
      <c r="N62" s="19">
        <v>0</v>
      </c>
      <c r="O62" s="19">
        <v>0</v>
      </c>
      <c r="P62" s="35">
        <f t="shared" si="17"/>
        <v>-14207.2</v>
      </c>
      <c r="Q62"/>
      <c r="R62"/>
      <c r="S62"/>
    </row>
    <row r="63" spans="1:19" ht="18.75" customHeight="1">
      <c r="A63" s="12" t="s">
        <v>67</v>
      </c>
      <c r="B63" s="35">
        <v>-37431.01</v>
      </c>
      <c r="C63" s="35">
        <v>-6227.82</v>
      </c>
      <c r="D63" s="19">
        <v>-22533</v>
      </c>
      <c r="E63" s="19">
        <v>0</v>
      </c>
      <c r="F63" s="19">
        <v>0</v>
      </c>
      <c r="G63" s="19">
        <v>-102201.27</v>
      </c>
      <c r="H63" s="19">
        <v>0</v>
      </c>
      <c r="I63" s="19">
        <v>-67395.27</v>
      </c>
      <c r="J63" s="35">
        <v>-10394.17</v>
      </c>
      <c r="K63" s="19">
        <v>-14695.67</v>
      </c>
      <c r="L63" s="19">
        <v>-21589.81</v>
      </c>
      <c r="M63" s="19">
        <v>-33692.21</v>
      </c>
      <c r="N63" s="19">
        <v>0</v>
      </c>
      <c r="O63" s="19">
        <v>0</v>
      </c>
      <c r="P63" s="35">
        <f t="shared" si="17"/>
        <v>-316160.23000000004</v>
      </c>
      <c r="Q63"/>
      <c r="R63"/>
      <c r="S63"/>
    </row>
    <row r="64" spans="1:19" ht="18.75" customHeight="1">
      <c r="A64" s="12" t="s">
        <v>68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f t="shared" si="17"/>
        <v>0</v>
      </c>
      <c r="Q64"/>
      <c r="R64"/>
      <c r="S64"/>
    </row>
    <row r="65" spans="1:19" s="58" customFormat="1" ht="18.75" customHeight="1">
      <c r="A65" s="16" t="s">
        <v>69</v>
      </c>
      <c r="B65" s="55">
        <f aca="true" t="shared" si="20" ref="B65:O65">SUM(B66:B101)</f>
        <v>-14625.36</v>
      </c>
      <c r="C65" s="55">
        <f t="shared" si="20"/>
        <v>-20322.280000000002</v>
      </c>
      <c r="D65" s="35">
        <f t="shared" si="20"/>
        <v>-20076.39</v>
      </c>
      <c r="E65" s="35">
        <f t="shared" si="20"/>
        <v>-114793.04000000001</v>
      </c>
      <c r="F65" s="35">
        <f t="shared" si="20"/>
        <v>-9905.91</v>
      </c>
      <c r="G65" s="35">
        <f t="shared" si="20"/>
        <v>-13330</v>
      </c>
      <c r="H65" s="35">
        <f t="shared" si="20"/>
        <v>-17558.25</v>
      </c>
      <c r="I65" s="35">
        <f t="shared" si="20"/>
        <v>-8398.18</v>
      </c>
      <c r="J65" s="35">
        <f t="shared" si="20"/>
        <v>-9177.79</v>
      </c>
      <c r="K65" s="35">
        <f t="shared" si="20"/>
        <v>-3917.27</v>
      </c>
      <c r="L65" s="35">
        <f t="shared" si="20"/>
        <v>-7975.45</v>
      </c>
      <c r="M65" s="35">
        <f t="shared" si="20"/>
        <v>-12061.82</v>
      </c>
      <c r="N65" s="55">
        <f t="shared" si="20"/>
        <v>-4903.64</v>
      </c>
      <c r="O65" s="55">
        <f t="shared" si="20"/>
        <v>-8764.55</v>
      </c>
      <c r="P65" s="55">
        <f t="shared" si="17"/>
        <v>-265809.93000000005</v>
      </c>
      <c r="Q65"/>
      <c r="R65"/>
      <c r="S65"/>
    </row>
    <row r="66" spans="1:19" ht="18.75" customHeight="1">
      <c r="A66" s="12" t="s">
        <v>70</v>
      </c>
      <c r="B66" s="19">
        <v>0</v>
      </c>
      <c r="C66" s="19">
        <v>0</v>
      </c>
      <c r="D66" s="19">
        <v>0</v>
      </c>
      <c r="E66" s="19">
        <v>-46961.64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/>
      <c r="R66"/>
      <c r="S66"/>
    </row>
    <row r="67" spans="1:19" ht="18.75" customHeight="1">
      <c r="A67" s="12" t="s">
        <v>71</v>
      </c>
      <c r="B67" s="19">
        <v>0</v>
      </c>
      <c r="C67" s="35">
        <v>-21.06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55">
        <f>SUM(B67:O67)</f>
        <v>-21.06</v>
      </c>
      <c r="Q67"/>
      <c r="R67"/>
      <c r="S67"/>
    </row>
    <row r="68" spans="1:19" ht="18.75" customHeight="1">
      <c r="A68" s="12" t="s">
        <v>72</v>
      </c>
      <c r="B68" s="19">
        <v>0</v>
      </c>
      <c r="C68" s="19">
        <v>0</v>
      </c>
      <c r="D68" s="35">
        <v>-1067.75</v>
      </c>
      <c r="E68" s="35">
        <v>-2488.9</v>
      </c>
      <c r="F68" s="35">
        <v>0</v>
      </c>
      <c r="G68" s="19">
        <v>0</v>
      </c>
      <c r="H68" s="35">
        <v>-7638.25</v>
      </c>
      <c r="I68" s="19">
        <v>0</v>
      </c>
      <c r="J68" s="19">
        <v>-5218.24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55">
        <f>SUM(B68:O68)</f>
        <v>-16413.14</v>
      </c>
      <c r="Q68"/>
      <c r="R68"/>
      <c r="S68"/>
    </row>
    <row r="69" spans="1:19" ht="18.75" customHeight="1">
      <c r="A69" s="12" t="s">
        <v>73</v>
      </c>
      <c r="B69" s="19">
        <v>0</v>
      </c>
      <c r="C69" s="19">
        <v>0</v>
      </c>
      <c r="D69" s="19">
        <v>0</v>
      </c>
      <c r="E69" s="35">
        <v>-60000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35">
        <f>SUM(B69:O69)</f>
        <v>-60000</v>
      </c>
      <c r="Q69"/>
      <c r="R69"/>
      <c r="S69"/>
    </row>
    <row r="70" spans="1:19" ht="18.75" customHeight="1">
      <c r="A70" s="34" t="s">
        <v>74</v>
      </c>
      <c r="B70" s="35">
        <v>-13851.36</v>
      </c>
      <c r="C70" s="35">
        <v>-20107.72</v>
      </c>
      <c r="D70" s="35">
        <v>-19008.64</v>
      </c>
      <c r="E70" s="35">
        <v>-4805</v>
      </c>
      <c r="F70" s="35">
        <v>-9905.91</v>
      </c>
      <c r="G70" s="35">
        <v>-13330</v>
      </c>
      <c r="H70" s="35">
        <v>-9920</v>
      </c>
      <c r="I70" s="35">
        <v>-8398.18</v>
      </c>
      <c r="J70" s="35">
        <v>-3959.55</v>
      </c>
      <c r="K70" s="35">
        <v>-3917.27</v>
      </c>
      <c r="L70" s="35">
        <v>-7975.45</v>
      </c>
      <c r="M70" s="35">
        <v>-12061.82</v>
      </c>
      <c r="N70" s="35">
        <v>-4903.64</v>
      </c>
      <c r="O70" s="35">
        <v>-8764.55</v>
      </c>
      <c r="P70" s="55">
        <f>SUM(B70:O70)</f>
        <v>-140909.09</v>
      </c>
      <c r="Q70"/>
      <c r="R70"/>
      <c r="S70"/>
    </row>
    <row r="71" spans="1:19" ht="18.75" customHeight="1">
      <c r="A71" s="12" t="s">
        <v>75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/>
      <c r="R71"/>
      <c r="S71"/>
    </row>
    <row r="72" spans="1:19" ht="18.75" customHeight="1">
      <c r="A72" s="12" t="s">
        <v>76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/>
      <c r="R72"/>
      <c r="S72"/>
    </row>
    <row r="73" spans="1:19" ht="18.75" customHeight="1">
      <c r="A73" s="12" t="s">
        <v>77</v>
      </c>
      <c r="B73" s="19">
        <v>-774</v>
      </c>
      <c r="C73" s="19">
        <v>-193.5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/>
      <c r="R73"/>
      <c r="S73"/>
    </row>
    <row r="74" spans="1:19" ht="18.75" customHeight="1">
      <c r="A74" s="12" t="s">
        <v>78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/>
      <c r="R74"/>
      <c r="S74"/>
    </row>
    <row r="75" spans="1:19" ht="18.75" customHeight="1">
      <c r="A75" s="12" t="s">
        <v>79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/>
      <c r="R75"/>
      <c r="S75"/>
    </row>
    <row r="76" spans="1:19" ht="18.75" customHeight="1">
      <c r="A76" s="12" t="s">
        <v>80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/>
      <c r="R76"/>
      <c r="S76"/>
    </row>
    <row r="77" spans="1:19" ht="18.75" customHeight="1">
      <c r="A77" s="12" t="s">
        <v>81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/>
      <c r="R77"/>
      <c r="S77"/>
    </row>
    <row r="78" spans="1:19" ht="18.75" customHeight="1">
      <c r="A78" s="12" t="s">
        <v>82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/>
      <c r="R78"/>
      <c r="S78"/>
    </row>
    <row r="79" spans="1:19" ht="18.75" customHeight="1">
      <c r="A79" s="12" t="s">
        <v>83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/>
      <c r="R79"/>
      <c r="S79"/>
    </row>
    <row r="80" spans="1:19" ht="18.75" customHeight="1">
      <c r="A80" s="12" t="s">
        <v>84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/>
      <c r="R80"/>
      <c r="S80"/>
    </row>
    <row r="81" spans="1:19" ht="18.75" customHeight="1">
      <c r="A81" s="12" t="s">
        <v>85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/>
      <c r="R81"/>
      <c r="S81"/>
    </row>
    <row r="82" spans="1:19" ht="18.75" customHeight="1">
      <c r="A82" s="12" t="s">
        <v>86</v>
      </c>
      <c r="B82" s="19">
        <v>0</v>
      </c>
      <c r="C82" s="19">
        <v>0</v>
      </c>
      <c r="D82" s="19">
        <v>0</v>
      </c>
      <c r="E82" s="35">
        <v>-537.5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55">
        <f>SUM(B82:O82)</f>
        <v>-537.5</v>
      </c>
      <c r="Q82"/>
      <c r="R82"/>
      <c r="S82"/>
    </row>
    <row r="83" spans="1:19" ht="18.75" customHeight="1">
      <c r="A83" s="12" t="s">
        <v>87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/>
      <c r="R83"/>
      <c r="S83"/>
    </row>
    <row r="84" spans="1:19" ht="18.75" customHeight="1">
      <c r="A84" s="12" t="s">
        <v>88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/>
      <c r="R84"/>
      <c r="S84"/>
    </row>
    <row r="85" spans="1:19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/>
      <c r="R85"/>
      <c r="S85"/>
    </row>
    <row r="86" spans="1:19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/>
      <c r="R86"/>
      <c r="S86"/>
    </row>
    <row r="87" spans="1:19" ht="18.75" customHeight="1">
      <c r="A87" s="12" t="s">
        <v>91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47"/>
      <c r="R87"/>
      <c r="S87"/>
    </row>
    <row r="88" spans="1:19" ht="18.75" customHeight="1">
      <c r="A88" s="12" t="s">
        <v>92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46"/>
      <c r="R88"/>
      <c r="S88"/>
    </row>
    <row r="89" spans="1:19" ht="18.75" customHeight="1">
      <c r="A89" s="12" t="s">
        <v>93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46"/>
      <c r="R89"/>
      <c r="S89"/>
    </row>
    <row r="90" spans="1:19" ht="18.75" customHeight="1">
      <c r="A90" s="12" t="s">
        <v>94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46"/>
      <c r="R90"/>
      <c r="S90"/>
    </row>
    <row r="91" spans="1:19" ht="18.75" customHeight="1">
      <c r="A91" s="12" t="s">
        <v>95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46"/>
      <c r="R91"/>
      <c r="S91"/>
    </row>
    <row r="92" spans="1:19" ht="18.75" customHeight="1">
      <c r="A92" s="12" t="s">
        <v>96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46"/>
      <c r="R92"/>
      <c r="S92"/>
    </row>
    <row r="93" spans="1:17" s="58" customFormat="1" ht="18.75" customHeight="1">
      <c r="A93" s="53" t="s">
        <v>97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57"/>
    </row>
    <row r="94" spans="1:19" ht="18.75" customHeight="1">
      <c r="A94" s="53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46"/>
      <c r="R94"/>
      <c r="S94"/>
    </row>
    <row r="95" spans="1:19" ht="18.75" customHeight="1">
      <c r="A95" s="53" t="s">
        <v>99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46"/>
      <c r="R95"/>
      <c r="S95"/>
    </row>
    <row r="96" spans="1:19" ht="18.75" customHeight="1">
      <c r="A96" s="60" t="s">
        <v>100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46"/>
      <c r="R96"/>
      <c r="S96"/>
    </row>
    <row r="97" spans="1:19" ht="18.75" customHeight="1">
      <c r="A97" s="15" t="s">
        <v>101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46"/>
      <c r="R97"/>
      <c r="S97"/>
    </row>
    <row r="98" spans="1:19" ht="18.75" customHeight="1">
      <c r="A98" s="15" t="s">
        <v>102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f>SUM(B98:O98)</f>
        <v>0</v>
      </c>
      <c r="Q98" s="46"/>
      <c r="R98"/>
      <c r="S98"/>
    </row>
    <row r="99" spans="1:19" ht="18.75" customHeight="1">
      <c r="A99" s="15" t="s">
        <v>103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46"/>
      <c r="R99"/>
      <c r="S99"/>
    </row>
    <row r="100" spans="1:19" s="58" customFormat="1" ht="18.75" customHeight="1">
      <c r="A100" s="53" t="s">
        <v>104</v>
      </c>
      <c r="B100" s="19">
        <v>0</v>
      </c>
      <c r="C100" s="19">
        <v>0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19">
        <v>0</v>
      </c>
      <c r="K100" s="19">
        <v>0</v>
      </c>
      <c r="L100" s="19">
        <v>0</v>
      </c>
      <c r="M100" s="19">
        <v>0</v>
      </c>
      <c r="N100" s="50">
        <v>0</v>
      </c>
      <c r="O100" s="50">
        <v>0</v>
      </c>
      <c r="P100" s="19">
        <f>SUM(B100:O100)</f>
        <v>0</v>
      </c>
      <c r="Q100" s="57"/>
      <c r="R100"/>
      <c r="S100"/>
    </row>
    <row r="101" spans="1:17" ht="18.75" customHeight="1">
      <c r="A101" s="15"/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/>
      <c r="L101" s="19"/>
      <c r="M101" s="19"/>
      <c r="N101" s="19">
        <v>0</v>
      </c>
      <c r="O101" s="19"/>
      <c r="P101" s="19"/>
      <c r="Q101" s="46"/>
    </row>
    <row r="102" spans="1:19" ht="18.75" customHeight="1">
      <c r="A102" s="16" t="s">
        <v>105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f aca="true" t="shared" si="21" ref="P102:P109">SUM(B102:O102)</f>
        <v>0</v>
      </c>
      <c r="Q102" s="46"/>
      <c r="R102"/>
      <c r="S102"/>
    </row>
    <row r="103" spans="1:19" ht="18.75" customHeight="1">
      <c r="A103" s="16" t="s">
        <v>106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f t="shared" si="21"/>
        <v>0</v>
      </c>
      <c r="Q103" s="47"/>
      <c r="R103"/>
      <c r="S103"/>
    </row>
    <row r="104" spans="1:17" ht="18.75" customHeight="1">
      <c r="A104" s="16"/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/>
      <c r="L104" s="20"/>
      <c r="M104" s="20"/>
      <c r="N104" s="20">
        <v>0</v>
      </c>
      <c r="O104" s="20"/>
      <c r="P104" s="31">
        <f t="shared" si="21"/>
        <v>0</v>
      </c>
      <c r="Q104" s="45"/>
    </row>
    <row r="105" spans="1:17" ht="18.75" customHeight="1">
      <c r="A105" s="16" t="s">
        <v>107</v>
      </c>
      <c r="B105" s="24">
        <f aca="true" t="shared" si="22" ref="B105:G105">+B106+B107</f>
        <v>1717316.4899999998</v>
      </c>
      <c r="C105" s="24">
        <f t="shared" si="22"/>
        <v>2510242.9800000004</v>
      </c>
      <c r="D105" s="24">
        <f t="shared" si="22"/>
        <v>2447624.7299999995</v>
      </c>
      <c r="E105" s="24">
        <f t="shared" si="22"/>
        <v>424025.67999999993</v>
      </c>
      <c r="F105" s="24">
        <f t="shared" si="22"/>
        <v>904544.33</v>
      </c>
      <c r="G105" s="24">
        <f t="shared" si="22"/>
        <v>1338538.02</v>
      </c>
      <c r="H105" s="24">
        <f aca="true" t="shared" si="23" ref="H105:M105">+H106+H107</f>
        <v>1224807.6600000001</v>
      </c>
      <c r="I105" s="24">
        <f t="shared" si="23"/>
        <v>882453.96</v>
      </c>
      <c r="J105" s="24">
        <f t="shared" si="23"/>
        <v>498760.08</v>
      </c>
      <c r="K105" s="24">
        <f t="shared" si="23"/>
        <v>516325.8699999999</v>
      </c>
      <c r="L105" s="24">
        <f t="shared" si="23"/>
        <v>796369.6900000002</v>
      </c>
      <c r="M105" s="24">
        <f t="shared" si="23"/>
        <v>1259696.67</v>
      </c>
      <c r="N105" s="24">
        <f>+N106+N107</f>
        <v>593044.7899999999</v>
      </c>
      <c r="O105" s="24">
        <f>+O106+O107</f>
        <v>992017.3599999999</v>
      </c>
      <c r="P105" s="41">
        <f t="shared" si="21"/>
        <v>16105768.309999999</v>
      </c>
      <c r="Q105" s="61"/>
    </row>
    <row r="106" spans="1:17" ht="18" customHeight="1">
      <c r="A106" s="16" t="s">
        <v>108</v>
      </c>
      <c r="B106" s="24">
        <f aca="true" t="shared" si="24" ref="B106:O106">+B43+B58+B65+B102</f>
        <v>1699859.0699999998</v>
      </c>
      <c r="C106" s="24">
        <f t="shared" si="24"/>
        <v>2486011.0000000005</v>
      </c>
      <c r="D106" s="24">
        <f t="shared" si="24"/>
        <v>2439513.9699999997</v>
      </c>
      <c r="E106" s="24">
        <f t="shared" si="24"/>
        <v>424025.67999999993</v>
      </c>
      <c r="F106" s="24">
        <f t="shared" si="24"/>
        <v>897292.73</v>
      </c>
      <c r="G106" s="24">
        <f t="shared" si="24"/>
        <v>1315483</v>
      </c>
      <c r="H106" s="24">
        <f t="shared" si="24"/>
        <v>1224807.6600000001</v>
      </c>
      <c r="I106" s="24">
        <f t="shared" si="24"/>
        <v>873714.4199999999</v>
      </c>
      <c r="J106" s="24">
        <f t="shared" si="24"/>
        <v>497187.57</v>
      </c>
      <c r="K106" s="24">
        <f t="shared" si="24"/>
        <v>508102.4599999999</v>
      </c>
      <c r="L106" s="24">
        <f t="shared" si="24"/>
        <v>794904.9000000001</v>
      </c>
      <c r="M106" s="24">
        <f t="shared" si="24"/>
        <v>1250757.68</v>
      </c>
      <c r="N106" s="24">
        <f t="shared" si="24"/>
        <v>588694.3999999999</v>
      </c>
      <c r="O106" s="24">
        <f t="shared" si="24"/>
        <v>988667.7199999999</v>
      </c>
      <c r="P106" s="41">
        <f t="shared" si="21"/>
        <v>15989022.26</v>
      </c>
      <c r="Q106" s="45"/>
    </row>
    <row r="107" spans="1:17" ht="18.75" customHeight="1">
      <c r="A107" s="16" t="s">
        <v>109</v>
      </c>
      <c r="B107" s="24">
        <f aca="true" t="shared" si="25" ref="B107:G107">IF(+B53+B103+B108&lt;0,0,(B53+B103+B108))</f>
        <v>17457.42</v>
      </c>
      <c r="C107" s="24">
        <f t="shared" si="25"/>
        <v>24231.98</v>
      </c>
      <c r="D107" s="24">
        <f t="shared" si="25"/>
        <v>8110.76</v>
      </c>
      <c r="E107" s="24">
        <f t="shared" si="25"/>
        <v>0</v>
      </c>
      <c r="F107" s="24">
        <f t="shared" si="25"/>
        <v>7251.6</v>
      </c>
      <c r="G107" s="24">
        <f t="shared" si="25"/>
        <v>23055.02</v>
      </c>
      <c r="H107" s="24">
        <f aca="true" t="shared" si="26" ref="H107:M107">IF(+H53+H103+H108&lt;0,0,(H53+H103+H108))</f>
        <v>0</v>
      </c>
      <c r="I107" s="24">
        <f t="shared" si="26"/>
        <v>8739.54</v>
      </c>
      <c r="J107" s="24">
        <f t="shared" si="26"/>
        <v>1572.51</v>
      </c>
      <c r="K107" s="24">
        <f t="shared" si="26"/>
        <v>8223.41</v>
      </c>
      <c r="L107" s="24">
        <f t="shared" si="26"/>
        <v>1464.79</v>
      </c>
      <c r="M107" s="24">
        <f t="shared" si="26"/>
        <v>8938.99</v>
      </c>
      <c r="N107" s="24">
        <f>IF(+N53+N103+N108&lt;0,0,(N53+N103+N108))</f>
        <v>4350.39</v>
      </c>
      <c r="O107" s="24">
        <f>IF(+O53+O103+O108&lt;0,0,(O53+O103+O108))</f>
        <v>3349.64</v>
      </c>
      <c r="P107" s="41">
        <f t="shared" si="21"/>
        <v>116746.05</v>
      </c>
      <c r="Q107" s="62"/>
    </row>
    <row r="108" spans="1:18" ht="18.75" customHeight="1">
      <c r="A108" s="16" t="s">
        <v>110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55">
        <v>0</v>
      </c>
      <c r="L108" s="55">
        <v>0</v>
      </c>
      <c r="M108" s="55">
        <v>0</v>
      </c>
      <c r="N108" s="19">
        <v>0</v>
      </c>
      <c r="O108" s="19">
        <v>0</v>
      </c>
      <c r="P108" s="31">
        <f t="shared" si="21"/>
        <v>0</v>
      </c>
      <c r="R108" s="48"/>
    </row>
    <row r="109" spans="1:19" ht="18.75" customHeight="1">
      <c r="A109" s="16" t="s">
        <v>111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31">
        <f t="shared" si="21"/>
        <v>0</v>
      </c>
      <c r="Q109"/>
      <c r="R109"/>
      <c r="S109"/>
    </row>
    <row r="110" spans="1:16" ht="18.75" customHeight="1">
      <c r="A110" s="2"/>
      <c r="B110" s="20">
        <v>0</v>
      </c>
      <c r="C110" s="20">
        <v>0</v>
      </c>
      <c r="D110" s="20">
        <v>0</v>
      </c>
      <c r="E110" s="20"/>
      <c r="F110" s="20"/>
      <c r="G110" s="20">
        <v>0</v>
      </c>
      <c r="H110" s="20">
        <v>0</v>
      </c>
      <c r="I110" s="20"/>
      <c r="J110" s="20">
        <v>0</v>
      </c>
      <c r="K110" s="20"/>
      <c r="L110" s="20"/>
      <c r="M110" s="20"/>
      <c r="N110" s="20">
        <v>0</v>
      </c>
      <c r="O110" s="20"/>
      <c r="P110" s="20"/>
    </row>
    <row r="111" spans="1:16" ht="18.75" customHeight="1">
      <c r="A111" s="37"/>
      <c r="B111" s="37">
        <v>0</v>
      </c>
      <c r="C111" s="37">
        <v>0</v>
      </c>
      <c r="D111" s="37">
        <v>0</v>
      </c>
      <c r="E111" s="37">
        <v>0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/>
      <c r="L111" s="37"/>
      <c r="M111" s="37"/>
      <c r="N111" s="37"/>
      <c r="O111" s="37"/>
      <c r="P111" s="37"/>
    </row>
    <row r="112" spans="1:16" ht="18.75" customHeight="1">
      <c r="A112" s="8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/>
    </row>
    <row r="113" spans="1:17" ht="18.75" customHeight="1">
      <c r="A113" s="25" t="s">
        <v>112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38">
        <v>0</v>
      </c>
      <c r="L113" s="38">
        <v>0</v>
      </c>
      <c r="M113" s="38">
        <v>0</v>
      </c>
      <c r="N113" s="18">
        <v>0</v>
      </c>
      <c r="O113" s="18">
        <v>0</v>
      </c>
      <c r="P113" s="39">
        <f>SUM(P114:P147)</f>
        <v>16105768.339999998</v>
      </c>
      <c r="Q113" s="45"/>
    </row>
    <row r="114" spans="1:16" ht="18.75" customHeight="1">
      <c r="A114" s="26" t="s">
        <v>113</v>
      </c>
      <c r="B114" s="27">
        <v>213724.75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9">
        <f aca="true" t="shared" si="27" ref="P114:P123">SUM(B114:O114)</f>
        <v>213724.75</v>
      </c>
    </row>
    <row r="115" spans="1:16" ht="18.75" customHeight="1">
      <c r="A115" s="26" t="s">
        <v>114</v>
      </c>
      <c r="B115" s="27">
        <v>1503591.74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9">
        <f t="shared" si="27"/>
        <v>1503591.74</v>
      </c>
    </row>
    <row r="116" spans="1:16" ht="18.75" customHeight="1">
      <c r="A116" s="26" t="s">
        <v>115</v>
      </c>
      <c r="B116" s="38">
        <v>0</v>
      </c>
      <c r="C116" s="27">
        <v>2510242.98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9">
        <f t="shared" si="27"/>
        <v>2510242.98</v>
      </c>
    </row>
    <row r="117" spans="1:16" ht="18.75" customHeight="1">
      <c r="A117" s="26" t="s">
        <v>116</v>
      </c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9">
        <f t="shared" si="27"/>
        <v>0</v>
      </c>
    </row>
    <row r="118" spans="1:16" ht="18.75" customHeight="1">
      <c r="A118" s="26" t="s">
        <v>117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9">
        <f t="shared" si="27"/>
        <v>0</v>
      </c>
    </row>
    <row r="119" spans="1:16" ht="18.75" customHeight="1">
      <c r="A119" s="26" t="s">
        <v>118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9">
        <f t="shared" si="27"/>
        <v>0</v>
      </c>
    </row>
    <row r="120" spans="1:16" ht="18.75" customHeight="1">
      <c r="A120" s="26" t="s">
        <v>119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9">
        <f t="shared" si="27"/>
        <v>0</v>
      </c>
    </row>
    <row r="121" spans="1:16" ht="18.75" customHeight="1">
      <c r="A121" s="26" t="s">
        <v>120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9">
        <f t="shared" si="27"/>
        <v>0</v>
      </c>
    </row>
    <row r="122" spans="1:16" ht="18.75" customHeight="1">
      <c r="A122" s="26" t="s">
        <v>121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9">
        <f t="shared" si="27"/>
        <v>0</v>
      </c>
    </row>
    <row r="123" spans="1:16" ht="18.75" customHeight="1">
      <c r="A123" s="26" t="s">
        <v>122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9">
        <f t="shared" si="27"/>
        <v>0</v>
      </c>
    </row>
    <row r="124" spans="1:16" ht="18.75" customHeight="1">
      <c r="A124" s="26" t="s">
        <v>123</v>
      </c>
      <c r="B124" s="56">
        <v>0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38">
        <v>0</v>
      </c>
      <c r="I124" s="38">
        <v>0</v>
      </c>
      <c r="J124" s="56">
        <v>0</v>
      </c>
      <c r="K124" s="38">
        <v>0</v>
      </c>
      <c r="L124" s="38">
        <v>0</v>
      </c>
      <c r="M124" s="38">
        <v>0</v>
      </c>
      <c r="N124" s="56">
        <v>0</v>
      </c>
      <c r="O124" s="56">
        <v>0</v>
      </c>
      <c r="P124" s="39">
        <f>SUM(B124:O124)</f>
        <v>0</v>
      </c>
    </row>
    <row r="125" spans="1:16" ht="18.75" customHeight="1">
      <c r="A125" s="26" t="s">
        <v>124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56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9">
        <f aca="true" t="shared" si="28" ref="P125:P145">SUM(B125:O125)</f>
        <v>0</v>
      </c>
    </row>
    <row r="126" spans="1:16" ht="18.75" customHeight="1">
      <c r="A126" s="2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56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9">
        <f t="shared" si="28"/>
        <v>0</v>
      </c>
    </row>
    <row r="127" spans="1:16" ht="18.75" customHeight="1">
      <c r="A127" s="2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56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9">
        <f t="shared" si="28"/>
        <v>0</v>
      </c>
    </row>
    <row r="128" spans="1:16" ht="18.75" customHeight="1">
      <c r="A128" s="2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56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9">
        <f t="shared" si="28"/>
        <v>0</v>
      </c>
    </row>
    <row r="129" spans="1:16" ht="18.75" customHeight="1">
      <c r="A129" s="2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56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9">
        <f t="shared" si="28"/>
        <v>0</v>
      </c>
    </row>
    <row r="130" spans="1:19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56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9">
        <f t="shared" si="28"/>
        <v>0</v>
      </c>
      <c r="S130"/>
    </row>
    <row r="131" spans="1:19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56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9">
        <f t="shared" si="28"/>
        <v>0</v>
      </c>
      <c r="S131"/>
    </row>
    <row r="132" spans="1:16" ht="18.75" customHeight="1">
      <c r="A132" s="26" t="s">
        <v>131</v>
      </c>
      <c r="B132" s="38">
        <v>0</v>
      </c>
      <c r="C132" s="38">
        <v>0</v>
      </c>
      <c r="D132" s="38">
        <v>0</v>
      </c>
      <c r="E132" s="27">
        <v>424025.68</v>
      </c>
      <c r="F132" s="38">
        <v>0</v>
      </c>
      <c r="G132" s="38">
        <v>0</v>
      </c>
      <c r="H132" s="38">
        <v>0</v>
      </c>
      <c r="I132" s="38">
        <v>0</v>
      </c>
      <c r="J132" s="56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9">
        <f t="shared" si="28"/>
        <v>424025.68</v>
      </c>
    </row>
    <row r="133" spans="1:16" ht="18.75" customHeight="1">
      <c r="A133" s="26" t="s">
        <v>132</v>
      </c>
      <c r="B133" s="38">
        <v>0</v>
      </c>
      <c r="C133" s="38">
        <v>0</v>
      </c>
      <c r="D133" s="38">
        <v>0</v>
      </c>
      <c r="E133" s="38">
        <v>0</v>
      </c>
      <c r="F133" s="27">
        <v>904544.33</v>
      </c>
      <c r="G133" s="38">
        <v>0</v>
      </c>
      <c r="H133" s="38">
        <v>0</v>
      </c>
      <c r="I133" s="38">
        <v>0</v>
      </c>
      <c r="J133" s="56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9">
        <f t="shared" si="28"/>
        <v>904544.33</v>
      </c>
    </row>
    <row r="134" spans="1:18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1224807.66</v>
      </c>
      <c r="I134" s="38">
        <v>0</v>
      </c>
      <c r="J134" s="56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9">
        <f t="shared" si="28"/>
        <v>1224807.66</v>
      </c>
      <c r="Q134" s="68"/>
      <c r="R134" s="68"/>
    </row>
    <row r="135" spans="1:16" ht="18.75" customHeight="1">
      <c r="A135" s="26" t="s">
        <v>134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9">
        <f t="shared" si="28"/>
        <v>0</v>
      </c>
    </row>
    <row r="136" spans="1:16" ht="18" customHeight="1">
      <c r="A136" s="26" t="s">
        <v>135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9">
        <f t="shared" si="28"/>
        <v>0</v>
      </c>
    </row>
    <row r="137" spans="1:16" ht="18" customHeight="1">
      <c r="A137" s="26" t="s">
        <v>136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27">
        <v>498760.08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9">
        <f t="shared" si="28"/>
        <v>498760.08</v>
      </c>
    </row>
    <row r="138" spans="1:16" ht="18" customHeight="1">
      <c r="A138" s="26" t="s">
        <v>137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27">
        <v>516325.87</v>
      </c>
      <c r="L138" s="38">
        <v>0</v>
      </c>
      <c r="M138" s="38">
        <v>0</v>
      </c>
      <c r="N138" s="38">
        <v>0</v>
      </c>
      <c r="O138" s="38">
        <v>0</v>
      </c>
      <c r="P138" s="39">
        <f t="shared" si="28"/>
        <v>516325.87</v>
      </c>
    </row>
    <row r="139" spans="1:17" ht="18" customHeight="1">
      <c r="A139" s="26" t="s">
        <v>138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/>
      <c r="M139" s="38">
        <v>0</v>
      </c>
      <c r="N139" s="38">
        <v>0</v>
      </c>
      <c r="O139" s="38">
        <v>0</v>
      </c>
      <c r="P139" s="39">
        <f t="shared" si="28"/>
        <v>0</v>
      </c>
      <c r="Q139"/>
    </row>
    <row r="140" spans="1:16" ht="18" customHeight="1">
      <c r="A140" s="26" t="s">
        <v>139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9">
        <f t="shared" si="28"/>
        <v>0</v>
      </c>
    </row>
    <row r="141" spans="1:16" ht="18" customHeight="1">
      <c r="A141" s="26" t="s">
        <v>140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27">
        <v>1338538.02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9">
        <f t="shared" si="28"/>
        <v>1338538.02</v>
      </c>
    </row>
    <row r="142" spans="1:16" ht="18" customHeight="1">
      <c r="A142" s="26" t="s">
        <v>141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27">
        <v>882453.96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9">
        <f t="shared" si="28"/>
        <v>882453.96</v>
      </c>
    </row>
    <row r="143" spans="1:16" ht="18" customHeight="1">
      <c r="A143" s="26" t="s">
        <v>142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27">
        <v>796369.69</v>
      </c>
      <c r="M143" s="38">
        <v>0</v>
      </c>
      <c r="N143" s="38">
        <v>0</v>
      </c>
      <c r="O143" s="38">
        <v>0</v>
      </c>
      <c r="P143" s="39">
        <f t="shared" si="28"/>
        <v>796369.69</v>
      </c>
    </row>
    <row r="144" spans="1:16" ht="18" customHeight="1">
      <c r="A144" s="26" t="s">
        <v>143</v>
      </c>
      <c r="B144" s="38">
        <v>0</v>
      </c>
      <c r="C144" s="38">
        <v>0</v>
      </c>
      <c r="D144" s="70">
        <v>2447624.74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9">
        <f t="shared" si="28"/>
        <v>2447624.74</v>
      </c>
    </row>
    <row r="145" spans="1:16" ht="18" customHeight="1">
      <c r="A145" s="26" t="s">
        <v>144</v>
      </c>
      <c r="B145" s="71">
        <v>0</v>
      </c>
      <c r="C145" s="71">
        <v>0</v>
      </c>
      <c r="D145" s="71">
        <v>0</v>
      </c>
      <c r="E145" s="71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71">
        <v>0</v>
      </c>
      <c r="M145" s="72">
        <v>1259696.68</v>
      </c>
      <c r="N145" s="71">
        <v>0</v>
      </c>
      <c r="O145" s="71">
        <v>0</v>
      </c>
      <c r="P145" s="39">
        <f t="shared" si="28"/>
        <v>1259696.68</v>
      </c>
    </row>
    <row r="146" spans="1:16" ht="18" customHeight="1">
      <c r="A146" s="75" t="s">
        <v>149</v>
      </c>
      <c r="B146" s="71">
        <v>0</v>
      </c>
      <c r="C146" s="71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2">
        <v>593044.79</v>
      </c>
      <c r="O146" s="71">
        <v>0</v>
      </c>
      <c r="P146" s="39">
        <f>SUM(B146:O146)</f>
        <v>593044.79</v>
      </c>
    </row>
    <row r="147" spans="1:16" ht="18" customHeight="1">
      <c r="A147" s="73" t="s">
        <v>150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8">
        <v>992017.37</v>
      </c>
      <c r="P147" s="76">
        <f>SUM(B147:O147)</f>
        <v>992017.37</v>
      </c>
    </row>
    <row r="148" ht="18" customHeight="1"/>
    <row r="149" ht="18" customHeight="1"/>
    <row r="150" ht="18" customHeight="1"/>
    <row r="151" ht="18" customHeight="1"/>
  </sheetData>
  <sheetProtection/>
  <mergeCells count="5">
    <mergeCell ref="A1:P1"/>
    <mergeCell ref="A2:P2"/>
    <mergeCell ref="A4:A6"/>
    <mergeCell ref="P4:P6"/>
    <mergeCell ref="B4:N4"/>
  </mergeCells>
  <printOptions/>
  <pageMargins left="0.31496062992125984" right="0.31496062992125984" top="0.6299212598425197" bottom="0.31496062992125984" header="0.2755905511811024" footer="0.11811023622047245"/>
  <pageSetup fitToHeight="1" fitToWidth="1" horizontalDpi="600" verticalDpi="600" orientation="portrait" paperSize="9" scale="26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2019-07-29T13:01:18Z</cp:lastPrinted>
  <dcterms:created xsi:type="dcterms:W3CDTF">2012-11-28T17:54:39Z</dcterms:created>
  <dcterms:modified xsi:type="dcterms:W3CDTF">2019-08-15T19:56:22Z</dcterms:modified>
  <cp:category/>
  <cp:version/>
  <cp:contentType/>
  <cp:contentStatus/>
</cp:coreProperties>
</file>