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setembro18" sheetId="1" r:id="rId1"/>
  </sheets>
  <definedNames>
    <definedName name="_xlnm.Print_Titles" localSheetId="0">'setembro18'!$1:$6</definedName>
  </definedNames>
  <calcPr fullCalcOnLoad="1"/>
</workbook>
</file>

<file path=xl/sharedStrings.xml><?xml version="1.0" encoding="utf-8"?>
<sst xmlns="http://schemas.openxmlformats.org/spreadsheetml/2006/main" count="118" uniqueCount="116">
  <si>
    <t>DEMONSTRATIVO DE REMUNERAÇÃO DO SUBSISTEMA LOCAL</t>
  </si>
  <si>
    <t>OPERAÇÃO DE 01 A 31/09/18 - VENCIMENTO DE 10/09 A 05/10/18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</si>
  <si>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</si>
  <si>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</si>
  <si>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</si>
  <si>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</si>
  <si>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</si>
  <si>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</si>
  <si>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</si>
  <si>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</si>
  <si>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</si>
  <si>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</si>
  <si>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</si>
  <si>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</si>
  <si>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</si>
  <si>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</si>
  <si>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</si>
  <si>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</si>
  <si>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</si>
  <si>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</si>
  <si>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</si>
  <si>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</si>
  <si>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</si>
  <si>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</si>
  <si>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</si>
  <si>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</si>
  <si>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</si>
  <si>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</si>
  <si>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</si>
  <si>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</si>
  <si>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</si>
  <si>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</si>
  <si>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</si>
  <si>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</si>
  <si>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</si>
  <si>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</si>
  <si>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</si>
  <si>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</si>
  <si>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</si>
  <si>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</si>
  <si>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</si>
  <si>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</si>
  <si>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</si>
  <si>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</si>
  <si>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</si>
  <si>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</si>
  <si>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</si>
  <si>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</si>
  <si>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</si>
  <si>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</si>
  <si>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</si>
  <si>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</si>
  <si>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</si>
  <si>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</si>
  <si>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</si>
  <si>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</si>
  <si>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</si>
  <si>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</si>
  <si>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</si>
  <si>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</si>
  <si>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</si>
  <si>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</si>
  <si>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</si>
  <si>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</si>
  <si>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</si>
  <si>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</si>
  <si>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</si>
  <si>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</si>
  <si>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</si>
  <si>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</si>
  <si>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</si>
  <si>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</si>
  <si>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</si>
  <si>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</si>
  <si>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</si>
  <si>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</si>
  <si>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</si>
  <si>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5.3. Revisão de Remuneração pelo Transporte Coletivo (1)</t>
  </si>
  <si>
    <t>5.4. Revisão de Remuneração pelo Serviço Atende (2)</t>
  </si>
  <si>
    <t>5.5. Saldo Inicial</t>
  </si>
  <si>
    <t>6. Remuneração Líquida a Pagar às Empresas (4. + 5.)</t>
  </si>
  <si>
    <t>6.1. Saldo final</t>
  </si>
  <si>
    <t>7. Distribuição da Remuneração entre as Empresas</t>
  </si>
  <si>
    <t>7.1. Spencer</t>
  </si>
  <si>
    <t>7.2. Norte Buss</t>
  </si>
  <si>
    <t>7.3. Transunião</t>
  </si>
  <si>
    <t>7.4. UPBus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</si>
  <si>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</si>
  <si>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</si>
  <si>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</si>
  <si>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</si>
  <si>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</si>
  <si>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</si>
  <si>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</si>
  <si>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</si>
  <si>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</si>
  <si>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Passageiro(3)</t>
  </si>
  <si>
    <t>8.1. Spencer</t>
  </si>
  <si>
    <t>8.2. Norte Buss</t>
  </si>
  <si>
    <t>8.3. Transunião</t>
  </si>
  <si>
    <t>8.4. UPBus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</si>
  <si>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</si>
  <si>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</si>
  <si>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</si>
  <si>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</si>
  <si>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</si>
  <si>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</si>
  <si>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</si>
  <si>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</si>
  <si>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</si>
  <si>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</si>
  <si>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Revisões:</t>
  </si>
  <si>
    <t xml:space="preserve">      - Remuneração das linhas noturnas, meses de junho e agosto/2018.</t>
  </si>
  <si>
    <t xml:space="preserve">      - Passageiros transportados, processada pelo sistema de bilhetagem eletrônica, mês de agosto/18, total de 976.732 passageiros.</t>
  </si>
  <si>
    <t>(2) Revisão do serviço atende, mês de agosto/18.</t>
  </si>
  <si>
    <t>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</si>
</sst>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1"/>
    </xf>
    <xf numFmtId="165" fontId="42" fillId="0" borderId="11" xfId="52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2"/>
    </xf>
    <xf numFmtId="165" fontId="42" fillId="0" borderId="13" xfId="52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indent="3"/>
    </xf>
    <xf numFmtId="165" fontId="42" fillId="0" borderId="13" xfId="52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4"/>
    </xf>
    <xf numFmtId="0" fontId="23" fillId="0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horizontal="left" vertical="center" indent="2"/>
    </xf>
    <xf numFmtId="165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1"/>
    </xf>
    <xf numFmtId="164" fontId="42" fillId="0" borderId="13" xfId="52" applyFont="1" applyFill="1" applyBorder="1" applyAlignment="1">
      <alignment vertical="center"/>
    </xf>
    <xf numFmtId="166" fontId="42" fillId="0" borderId="13" xfId="45" applyNumberFormat="1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vertical="center"/>
    </xf>
    <xf numFmtId="164" fontId="42" fillId="0" borderId="13" xfId="45" applyNumberFormat="1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2"/>
    </xf>
    <xf numFmtId="164" fontId="43" fillId="34" borderId="13" xfId="52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164" fontId="42" fillId="34" borderId="13" xfId="52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1"/>
    </xf>
    <xf numFmtId="44" fontId="42" fillId="34" borderId="13" xfId="45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horizontal="center" vertical="center"/>
    </xf>
    <xf numFmtId="165" fontId="42" fillId="34" borderId="13" xfId="52" applyNumberFormat="1" applyFont="1" applyFill="1" applyBorder="1" applyAlignment="1">
      <alignment vertical="center"/>
    </xf>
    <xf numFmtId="0" fontId="42" fillId="35" borderId="13" xfId="0" applyFont="1" applyFill="1" applyBorder="1" applyAlignment="1">
      <alignment horizontal="left" vertical="center" indent="1"/>
    </xf>
    <xf numFmtId="44" fontId="42" fillId="35" borderId="13" xfId="45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vertical="center"/>
    </xf>
    <xf numFmtId="0" fontId="42" fillId="34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vertical="center"/>
    </xf>
    <xf numFmtId="44" fontId="42" fillId="0" borderId="13" xfId="45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vertical="center"/>
    </xf>
    <xf numFmtId="164" fontId="42" fillId="0" borderId="13" xfId="52" applyFont="1" applyFill="1" applyBorder="1" applyAlignment="1">
      <alignment horizontal="center" vertical="center"/>
    </xf>
    <xf numFmtId="164" fontId="42" fillId="0" borderId="13" xfId="45" applyNumberFormat="1" applyFont="1" applyFill="1" applyBorder="1" applyAlignment="1">
      <alignment horizontal="center" vertical="center"/>
    </xf>
    <xf numFmtId="164" fontId="42" fillId="0" borderId="13" xfId="52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2"/>
    </xf>
    <xf numFmtId="44" fontId="42" fillId="0" borderId="13" xfId="45" applyFont="1" applyFill="1" applyBorder="1" applyAlignment="1">
      <alignment vertical="center"/>
    </xf>
    <xf numFmtId="164" fontId="0" fillId="0" borderId="0" xfId="52" applyFont="1" applyAlignment="1">
      <alignment/>
    </xf>
    <xf numFmtId="0" fontId="42" fillId="0" borderId="14" xfId="0" applyFont="1" applyFill="1" applyBorder="1" applyAlignment="1">
      <alignment horizontal="left" vertical="center" indent="2"/>
    </xf>
    <xf numFmtId="164" fontId="42" fillId="0" borderId="14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164" fontId="42" fillId="0" borderId="11" xfId="52" applyFont="1" applyFill="1" applyBorder="1" applyAlignment="1">
      <alignment vertical="center"/>
    </xf>
    <xf numFmtId="44" fontId="42" fillId="0" borderId="13" xfId="45" applyFont="1" applyBorder="1" applyAlignment="1">
      <alignment vertical="center"/>
    </xf>
    <xf numFmtId="164" fontId="42" fillId="0" borderId="13" xfId="45" applyNumberFormat="1" applyFont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indent="2"/>
    </xf>
    <xf numFmtId="164" fontId="42" fillId="0" borderId="11" xfId="45" applyNumberFormat="1" applyFont="1" applyBorder="1" applyAlignment="1">
      <alignment vertical="center"/>
    </xf>
    <xf numFmtId="164" fontId="42" fillId="0" borderId="11" xfId="45" applyNumberFormat="1" applyFont="1" applyFill="1" applyBorder="1" applyAlignment="1">
      <alignment vertical="center"/>
    </xf>
    <xf numFmtId="168" fontId="42" fillId="0" borderId="13" xfId="52" applyNumberFormat="1" applyFont="1" applyBorder="1" applyAlignment="1">
      <alignment vertical="center"/>
    </xf>
    <xf numFmtId="168" fontId="42" fillId="0" borderId="13" xfId="52" applyNumberFormat="1" applyFont="1" applyFill="1" applyBorder="1" applyAlignment="1">
      <alignment vertical="center"/>
    </xf>
    <xf numFmtId="44" fontId="43" fillId="0" borderId="13" xfId="45" applyFont="1" applyFill="1" applyBorder="1" applyAlignment="1">
      <alignment vertical="center"/>
    </xf>
    <xf numFmtId="168" fontId="42" fillId="0" borderId="14" xfId="52" applyNumberFormat="1" applyFont="1" applyBorder="1" applyAlignment="1">
      <alignment vertical="center"/>
    </xf>
    <xf numFmtId="168" fontId="42" fillId="0" borderId="14" xfId="52" applyNumberFormat="1" applyFont="1" applyFill="1" applyBorder="1" applyAlignment="1">
      <alignment vertical="center"/>
    </xf>
    <xf numFmtId="167" fontId="42" fillId="0" borderId="14" xfId="45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168" fontId="42" fillId="0" borderId="0" xfId="52" applyNumberFormat="1" applyFont="1" applyBorder="1" applyAlignment="1">
      <alignment vertical="center"/>
    </xf>
    <xf numFmtId="168" fontId="42" fillId="0" borderId="0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0" xfId="52" applyFont="1" applyAlignment="1">
      <alignment/>
    </xf>
    <xf numFmtId="164" fontId="0" fillId="0" borderId="0" xfId="52" applyFont="1" applyFill="1" applyAlignment="1">
      <alignment vertical="center"/>
    </xf>
    <xf numFmtId="16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875" style="1" customWidth="1"/>
    <col min="4" max="4" width="17.125" style="1" customWidth="1"/>
    <col min="5" max="5" width="15.75390625" style="1" customWidth="1"/>
    <col min="6" max="6" width="18.00390625" style="1" customWidth="1"/>
    <col min="7" max="7" width="17.50390625" style="1" customWidth="1"/>
    <col min="8" max="9" width="17.00390625" style="1" customWidth="1"/>
    <col min="10" max="10" width="18.00390625" style="1" customWidth="1"/>
    <col min="11" max="11" width="17.12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9.00390625" style="1" bestFit="1" customWidth="1"/>
    <col min="18" max="18" width="12.125" style="1" bestFit="1" customWidth="1"/>
    <col min="19" max="16384" width="9.00390625" style="1" customWidth="1"/>
  </cols>
  <sheetData>
    <row r="1" spans="1:15" ht="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3"/>
      <c r="C3" s="2" t="s">
        <v>2</v>
      </c>
      <c r="D3" s="4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8.75" customHeight="1">
      <c r="A4" s="70" t="s">
        <v>3</v>
      </c>
      <c r="B4" s="70" t="s">
        <v>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5</v>
      </c>
    </row>
    <row r="5" spans="1:15" ht="42" customHeight="1">
      <c r="A5" s="70"/>
      <c r="B5" s="6" t="s">
        <v>6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13</v>
      </c>
      <c r="M5" s="6" t="s">
        <v>15</v>
      </c>
      <c r="N5" s="6" t="s">
        <v>16</v>
      </c>
      <c r="O5" s="70"/>
    </row>
    <row r="6" spans="1:15" ht="20.25" customHeight="1">
      <c r="A6" s="70"/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8" t="s">
        <v>23</v>
      </c>
      <c r="I6" s="8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70"/>
    </row>
    <row r="7" spans="1:26" ht="18.75" customHeight="1">
      <c r="A7" s="9" t="s">
        <v>30</v>
      </c>
      <c r="B7" s="10">
        <f>B8+B20+B24</f>
        <v>12950893</v>
      </c>
      <c r="C7" s="10">
        <f>C8+C20+C24</f>
        <v>9228720</v>
      </c>
      <c r="D7" s="10">
        <f>D8+D20+D24</f>
        <v>9947952</v>
      </c>
      <c r="E7" s="10">
        <f>E8+E20+E24</f>
        <v>1632116</v>
      </c>
      <c r="F7" s="10">
        <f aca="true" t="shared" si="0" ref="F7:N7">F8+F20+F24</f>
        <v>8717130</v>
      </c>
      <c r="G7" s="10">
        <f t="shared" si="0"/>
        <v>13212189</v>
      </c>
      <c r="H7" s="10">
        <f>H8+H20+H24</f>
        <v>9075240</v>
      </c>
      <c r="I7" s="10">
        <f>I8+I20+I24</f>
        <v>2307071</v>
      </c>
      <c r="J7" s="10">
        <f>J8+J20+J24</f>
        <v>10738687</v>
      </c>
      <c r="K7" s="10">
        <f>K8+K20+K24</f>
        <v>7944319</v>
      </c>
      <c r="L7" s="10">
        <f>L8+L20+L24</f>
        <v>9617317</v>
      </c>
      <c r="M7" s="10">
        <f t="shared" si="0"/>
        <v>3737357</v>
      </c>
      <c r="N7" s="10">
        <f t="shared" si="0"/>
        <v>2279274</v>
      </c>
      <c r="O7" s="10">
        <f>+O8+O20+O24</f>
        <v>101388265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31</v>
      </c>
      <c r="B8" s="12">
        <f>+B9+B12+B16</f>
        <v>5689193</v>
      </c>
      <c r="C8" s="12">
        <f>+C9+C12+C16</f>
        <v>4356731</v>
      </c>
      <c r="D8" s="12">
        <f>+D9+D12+D16</f>
        <v>5004888</v>
      </c>
      <c r="E8" s="12">
        <f>+E9+E12+E16</f>
        <v>740662</v>
      </c>
      <c r="F8" s="12">
        <f aca="true" t="shared" si="1" ref="F8:N8">+F9+F12+F16</f>
        <v>4130232</v>
      </c>
      <c r="G8" s="12">
        <f t="shared" si="1"/>
        <v>6372643</v>
      </c>
      <c r="H8" s="12">
        <f>+H9+H12+H16</f>
        <v>4257823</v>
      </c>
      <c r="I8" s="12">
        <f>+I9+I12+I16</f>
        <v>1119891</v>
      </c>
      <c r="J8" s="12">
        <f>+J9+J12+J16</f>
        <v>5137240</v>
      </c>
      <c r="K8" s="12">
        <f>+K9+K12+K16</f>
        <v>3755727</v>
      </c>
      <c r="L8" s="12">
        <f>+L9+L12+L16</f>
        <v>4387601</v>
      </c>
      <c r="M8" s="12">
        <f t="shared" si="1"/>
        <v>1921865</v>
      </c>
      <c r="N8" s="12">
        <f t="shared" si="1"/>
        <v>1216342</v>
      </c>
      <c r="O8" s="12">
        <f>SUM(B8:N8)</f>
        <v>48090838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32</v>
      </c>
      <c r="B9" s="14">
        <v>566040</v>
      </c>
      <c r="C9" s="14">
        <v>548602</v>
      </c>
      <c r="D9" s="14">
        <v>405538</v>
      </c>
      <c r="E9" s="14">
        <v>69148</v>
      </c>
      <c r="F9" s="14">
        <v>354860</v>
      </c>
      <c r="G9" s="14">
        <v>610475</v>
      </c>
      <c r="H9" s="14">
        <v>543626</v>
      </c>
      <c r="I9" s="14">
        <v>137968</v>
      </c>
      <c r="J9" s="14">
        <v>342788</v>
      </c>
      <c r="K9" s="14">
        <v>429878</v>
      </c>
      <c r="L9" s="14">
        <v>359825</v>
      </c>
      <c r="M9" s="14">
        <v>215376</v>
      </c>
      <c r="N9" s="14">
        <v>139946</v>
      </c>
      <c r="O9" s="12">
        <f aca="true" t="shared" si="2" ref="O9:O19">SUM(B9:N9)</f>
        <v>4724070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33</v>
      </c>
      <c r="B10" s="14">
        <f>+B9-B11</f>
        <v>566040</v>
      </c>
      <c r="C10" s="14">
        <f>+C9-C11</f>
        <v>548602</v>
      </c>
      <c r="D10" s="14">
        <f>+D9-D11</f>
        <v>405538</v>
      </c>
      <c r="E10" s="14">
        <f>+E9-E11</f>
        <v>69148</v>
      </c>
      <c r="F10" s="14">
        <f aca="true" t="shared" si="3" ref="F10:N10">+F9-F11</f>
        <v>354860</v>
      </c>
      <c r="G10" s="14">
        <f t="shared" si="3"/>
        <v>610475</v>
      </c>
      <c r="H10" s="14">
        <f>+H9-H11</f>
        <v>543626</v>
      </c>
      <c r="I10" s="14">
        <f>+I9-I11</f>
        <v>137968</v>
      </c>
      <c r="J10" s="14">
        <f>+J9-J11</f>
        <v>342788</v>
      </c>
      <c r="K10" s="14">
        <f>+K9-K11</f>
        <v>429878</v>
      </c>
      <c r="L10" s="14">
        <f>+L9-L11</f>
        <v>359825</v>
      </c>
      <c r="M10" s="14">
        <f t="shared" si="3"/>
        <v>215376</v>
      </c>
      <c r="N10" s="14">
        <f t="shared" si="3"/>
        <v>139946</v>
      </c>
      <c r="O10" s="12">
        <f t="shared" si="2"/>
        <v>4724070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34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35</v>
      </c>
      <c r="B12" s="14">
        <f>B13+B14+B15</f>
        <v>4867501</v>
      </c>
      <c r="C12" s="14">
        <f>C13+C14+C15</f>
        <v>3619715</v>
      </c>
      <c r="D12" s="14">
        <f>D13+D14+D15</f>
        <v>4398318</v>
      </c>
      <c r="E12" s="14">
        <f>E13+E14+E15</f>
        <v>641324</v>
      </c>
      <c r="F12" s="14">
        <f aca="true" t="shared" si="4" ref="F12:N12">F13+F14+F15</f>
        <v>3587956</v>
      </c>
      <c r="G12" s="14">
        <f t="shared" si="4"/>
        <v>5461266</v>
      </c>
      <c r="H12" s="14">
        <f>H13+H14+H15</f>
        <v>3535803</v>
      </c>
      <c r="I12" s="14">
        <f>I13+I14+I15</f>
        <v>934958</v>
      </c>
      <c r="J12" s="14">
        <f>J13+J14+J15</f>
        <v>4543879</v>
      </c>
      <c r="K12" s="14">
        <f>K13+K14+K15</f>
        <v>3154755</v>
      </c>
      <c r="L12" s="14">
        <f>L13+L14+L15</f>
        <v>3803852</v>
      </c>
      <c r="M12" s="14">
        <f t="shared" si="4"/>
        <v>1628609</v>
      </c>
      <c r="N12" s="14">
        <f t="shared" si="4"/>
        <v>1034512</v>
      </c>
      <c r="O12" s="12">
        <f t="shared" si="2"/>
        <v>41212448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36</v>
      </c>
      <c r="B13" s="14">
        <v>2319858</v>
      </c>
      <c r="C13" s="14">
        <v>1736394</v>
      </c>
      <c r="D13" s="14">
        <v>2068983</v>
      </c>
      <c r="E13" s="14">
        <v>306125</v>
      </c>
      <c r="F13" s="14">
        <v>1660862</v>
      </c>
      <c r="G13" s="14">
        <v>2551969</v>
      </c>
      <c r="H13" s="14">
        <v>1720980</v>
      </c>
      <c r="I13" s="14">
        <v>459983</v>
      </c>
      <c r="J13" s="14">
        <v>2192257</v>
      </c>
      <c r="K13" s="14">
        <v>1475619</v>
      </c>
      <c r="L13" s="14">
        <v>1761050</v>
      </c>
      <c r="M13" s="14">
        <v>736289</v>
      </c>
      <c r="N13" s="14">
        <v>455352</v>
      </c>
      <c r="O13" s="12">
        <f t="shared" si="2"/>
        <v>19445721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37</v>
      </c>
      <c r="B14" s="14">
        <v>2333010</v>
      </c>
      <c r="C14" s="14">
        <v>1641683</v>
      </c>
      <c r="D14" s="14">
        <v>2177899</v>
      </c>
      <c r="E14" s="14">
        <v>300808</v>
      </c>
      <c r="F14" s="14">
        <v>1722263</v>
      </c>
      <c r="G14" s="14">
        <v>2557278</v>
      </c>
      <c r="H14" s="14">
        <v>1620270</v>
      </c>
      <c r="I14" s="14">
        <v>424130</v>
      </c>
      <c r="J14" s="14">
        <v>2200360</v>
      </c>
      <c r="K14" s="14">
        <v>1533122</v>
      </c>
      <c r="L14" s="14">
        <v>1886279</v>
      </c>
      <c r="M14" s="14">
        <v>817362</v>
      </c>
      <c r="N14" s="14">
        <v>538677</v>
      </c>
      <c r="O14" s="12">
        <f t="shared" si="2"/>
        <v>19753141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38</v>
      </c>
      <c r="B15" s="14">
        <v>214633</v>
      </c>
      <c r="C15" s="14">
        <v>241638</v>
      </c>
      <c r="D15" s="14">
        <v>151436</v>
      </c>
      <c r="E15" s="14">
        <v>34391</v>
      </c>
      <c r="F15" s="14">
        <v>204831</v>
      </c>
      <c r="G15" s="14">
        <v>352019</v>
      </c>
      <c r="H15" s="14">
        <v>194553</v>
      </c>
      <c r="I15" s="14">
        <v>50845</v>
      </c>
      <c r="J15" s="14">
        <v>151262</v>
      </c>
      <c r="K15" s="14">
        <v>146014</v>
      </c>
      <c r="L15" s="14">
        <v>156523</v>
      </c>
      <c r="M15" s="14">
        <v>74958</v>
      </c>
      <c r="N15" s="14">
        <v>40483</v>
      </c>
      <c r="O15" s="12">
        <f t="shared" si="2"/>
        <v>2013586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39</v>
      </c>
      <c r="B16" s="14">
        <f>B17+B18+B19</f>
        <v>255652</v>
      </c>
      <c r="C16" s="14">
        <f>C17+C18+C19</f>
        <v>188414</v>
      </c>
      <c r="D16" s="14">
        <f>D17+D18+D19</f>
        <v>201032</v>
      </c>
      <c r="E16" s="14">
        <f>E17+E18+E19</f>
        <v>30190</v>
      </c>
      <c r="F16" s="14">
        <f aca="true" t="shared" si="5" ref="F16:N16">F17+F18+F19</f>
        <v>187416</v>
      </c>
      <c r="G16" s="14">
        <f t="shared" si="5"/>
        <v>300902</v>
      </c>
      <c r="H16" s="14">
        <f>H17+H18+H19</f>
        <v>178394</v>
      </c>
      <c r="I16" s="14">
        <f>I17+I18+I19</f>
        <v>46965</v>
      </c>
      <c r="J16" s="14">
        <f>J17+J18+J19</f>
        <v>250573</v>
      </c>
      <c r="K16" s="14">
        <f>K17+K18+K19</f>
        <v>171094</v>
      </c>
      <c r="L16" s="14">
        <f>L17+L18+L19</f>
        <v>223924</v>
      </c>
      <c r="M16" s="14">
        <f t="shared" si="5"/>
        <v>77880</v>
      </c>
      <c r="N16" s="14">
        <f t="shared" si="5"/>
        <v>41884</v>
      </c>
      <c r="O16" s="12">
        <f t="shared" si="2"/>
        <v>2154320</v>
      </c>
    </row>
    <row r="17" spans="1:26" ht="18.75" customHeight="1">
      <c r="A17" s="15" t="s">
        <v>40</v>
      </c>
      <c r="B17" s="14">
        <v>254936</v>
      </c>
      <c r="C17" s="14">
        <v>187953</v>
      </c>
      <c r="D17" s="14">
        <v>200664</v>
      </c>
      <c r="E17" s="14">
        <v>30118</v>
      </c>
      <c r="F17" s="14">
        <v>187132</v>
      </c>
      <c r="G17" s="14">
        <v>300331</v>
      </c>
      <c r="H17" s="14">
        <v>178001</v>
      </c>
      <c r="I17" s="14">
        <v>46885</v>
      </c>
      <c r="J17" s="14">
        <v>250181</v>
      </c>
      <c r="K17" s="14">
        <v>170666</v>
      </c>
      <c r="L17" s="14">
        <v>223415</v>
      </c>
      <c r="M17" s="14">
        <v>77608</v>
      </c>
      <c r="N17" s="14">
        <v>41748</v>
      </c>
      <c r="O17" s="12">
        <f t="shared" si="2"/>
        <v>2149638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41</v>
      </c>
      <c r="B18" s="14">
        <v>442</v>
      </c>
      <c r="C18" s="14">
        <v>289</v>
      </c>
      <c r="D18" s="14">
        <v>249</v>
      </c>
      <c r="E18" s="14">
        <v>49</v>
      </c>
      <c r="F18" s="14">
        <v>137</v>
      </c>
      <c r="G18" s="14">
        <v>326</v>
      </c>
      <c r="H18" s="14">
        <v>276</v>
      </c>
      <c r="I18" s="14">
        <v>47</v>
      </c>
      <c r="J18" s="14">
        <v>227</v>
      </c>
      <c r="K18" s="14">
        <v>237</v>
      </c>
      <c r="L18" s="14">
        <v>234</v>
      </c>
      <c r="M18" s="14">
        <v>158</v>
      </c>
      <c r="N18" s="14">
        <v>93</v>
      </c>
      <c r="O18" s="12">
        <f t="shared" si="2"/>
        <v>2764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42</v>
      </c>
      <c r="B19" s="14">
        <v>274</v>
      </c>
      <c r="C19" s="14">
        <v>172</v>
      </c>
      <c r="D19" s="14">
        <v>119</v>
      </c>
      <c r="E19" s="14">
        <v>23</v>
      </c>
      <c r="F19" s="14">
        <v>147</v>
      </c>
      <c r="G19" s="14">
        <v>245</v>
      </c>
      <c r="H19" s="14">
        <v>117</v>
      </c>
      <c r="I19" s="14">
        <v>33</v>
      </c>
      <c r="J19" s="14">
        <v>165</v>
      </c>
      <c r="K19" s="14">
        <v>191</v>
      </c>
      <c r="L19" s="14">
        <v>275</v>
      </c>
      <c r="M19" s="14">
        <v>114</v>
      </c>
      <c r="N19" s="14">
        <v>43</v>
      </c>
      <c r="O19" s="12">
        <f t="shared" si="2"/>
        <v>1918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43</v>
      </c>
      <c r="B20" s="18">
        <f>B21+B22+B23</f>
        <v>3481944</v>
      </c>
      <c r="C20" s="18">
        <f>C21+C22+C23</f>
        <v>2119694</v>
      </c>
      <c r="D20" s="18">
        <f>D21+D22+D23</f>
        <v>2108125</v>
      </c>
      <c r="E20" s="18">
        <f>E21+E22+E23</f>
        <v>347937</v>
      </c>
      <c r="F20" s="18">
        <f aca="true" t="shared" si="6" ref="F20:N20">F21+F22+F23</f>
        <v>1928742</v>
      </c>
      <c r="G20" s="18">
        <f t="shared" si="6"/>
        <v>2877366</v>
      </c>
      <c r="H20" s="18">
        <f>H21+H22+H23</f>
        <v>2274576</v>
      </c>
      <c r="I20" s="18">
        <f>I21+I22+I23</f>
        <v>565451</v>
      </c>
      <c r="J20" s="18">
        <f>J21+J22+J23</f>
        <v>2772907</v>
      </c>
      <c r="K20" s="18">
        <f>K21+K22+K23</f>
        <v>1889257</v>
      </c>
      <c r="L20" s="18">
        <f>L21+L22+L23</f>
        <v>2911768</v>
      </c>
      <c r="M20" s="18">
        <f t="shared" si="6"/>
        <v>1044980</v>
      </c>
      <c r="N20" s="18">
        <f t="shared" si="6"/>
        <v>612279</v>
      </c>
      <c r="O20" s="12">
        <f aca="true" t="shared" si="7" ref="O20:O26">SUM(B20:N20)</f>
        <v>24935026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44</v>
      </c>
      <c r="B21" s="14">
        <v>1814670</v>
      </c>
      <c r="C21" s="14">
        <v>1180333</v>
      </c>
      <c r="D21" s="14">
        <v>1104419</v>
      </c>
      <c r="E21" s="14">
        <v>189191</v>
      </c>
      <c r="F21" s="14">
        <v>1013959</v>
      </c>
      <c r="G21" s="14">
        <v>1523383</v>
      </c>
      <c r="H21" s="14">
        <v>1256274</v>
      </c>
      <c r="I21" s="14">
        <v>318713</v>
      </c>
      <c r="J21" s="14">
        <v>1478207</v>
      </c>
      <c r="K21" s="14">
        <v>992115</v>
      </c>
      <c r="L21" s="14">
        <v>1489052</v>
      </c>
      <c r="M21" s="14">
        <v>535835</v>
      </c>
      <c r="N21" s="14">
        <v>303824</v>
      </c>
      <c r="O21" s="12">
        <f t="shared" si="7"/>
        <v>13199975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45</v>
      </c>
      <c r="B22" s="14">
        <v>1559810</v>
      </c>
      <c r="C22" s="14">
        <v>850610</v>
      </c>
      <c r="D22" s="14">
        <v>949433</v>
      </c>
      <c r="E22" s="14">
        <v>145943</v>
      </c>
      <c r="F22" s="14">
        <v>840363</v>
      </c>
      <c r="G22" s="14">
        <v>1232511</v>
      </c>
      <c r="H22" s="14">
        <v>943684</v>
      </c>
      <c r="I22" s="14">
        <v>229409</v>
      </c>
      <c r="J22" s="14">
        <v>1218245</v>
      </c>
      <c r="K22" s="14">
        <v>837244</v>
      </c>
      <c r="L22" s="14">
        <v>1339475</v>
      </c>
      <c r="M22" s="14">
        <v>475635</v>
      </c>
      <c r="N22" s="14">
        <v>291235</v>
      </c>
      <c r="O22" s="12">
        <f t="shared" si="7"/>
        <v>10913597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46</v>
      </c>
      <c r="B23" s="14">
        <v>107464</v>
      </c>
      <c r="C23" s="14">
        <v>88751</v>
      </c>
      <c r="D23" s="14">
        <v>54273</v>
      </c>
      <c r="E23" s="14">
        <v>12803</v>
      </c>
      <c r="F23" s="14">
        <v>74420</v>
      </c>
      <c r="G23" s="14">
        <v>121472</v>
      </c>
      <c r="H23" s="14">
        <v>74618</v>
      </c>
      <c r="I23" s="14">
        <v>17329</v>
      </c>
      <c r="J23" s="14">
        <v>76455</v>
      </c>
      <c r="K23" s="14">
        <v>59898</v>
      </c>
      <c r="L23" s="14">
        <v>83241</v>
      </c>
      <c r="M23" s="14">
        <v>33510</v>
      </c>
      <c r="N23" s="14">
        <v>17220</v>
      </c>
      <c r="O23" s="12">
        <f t="shared" si="7"/>
        <v>821454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47</v>
      </c>
      <c r="B24" s="14">
        <f>B25+B26</f>
        <v>3779756</v>
      </c>
      <c r="C24" s="14">
        <f>C25+C26</f>
        <v>2752295</v>
      </c>
      <c r="D24" s="14">
        <f>D25+D26</f>
        <v>2834939</v>
      </c>
      <c r="E24" s="14">
        <f>E25+E26</f>
        <v>543517</v>
      </c>
      <c r="F24" s="14">
        <f aca="true" t="shared" si="8" ref="F24:N24">F25+F26</f>
        <v>2658156</v>
      </c>
      <c r="G24" s="14">
        <f t="shared" si="8"/>
        <v>3962180</v>
      </c>
      <c r="H24" s="14">
        <f>H25+H26</f>
        <v>2542841</v>
      </c>
      <c r="I24" s="14">
        <f>I25+I26</f>
        <v>621729</v>
      </c>
      <c r="J24" s="14">
        <f>J25+J26</f>
        <v>2828540</v>
      </c>
      <c r="K24" s="14">
        <f>K25+K26</f>
        <v>2299335</v>
      </c>
      <c r="L24" s="14">
        <f>L25+L26</f>
        <v>2317948</v>
      </c>
      <c r="M24" s="14">
        <f t="shared" si="8"/>
        <v>770512</v>
      </c>
      <c r="N24" s="14">
        <f t="shared" si="8"/>
        <v>450653</v>
      </c>
      <c r="O24" s="12">
        <f t="shared" si="7"/>
        <v>28362401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48</v>
      </c>
      <c r="B25" s="14">
        <v>1976524</v>
      </c>
      <c r="C25" s="14">
        <v>1603260</v>
      </c>
      <c r="D25" s="14">
        <v>1610913</v>
      </c>
      <c r="E25" s="14">
        <v>338428</v>
      </c>
      <c r="F25" s="14">
        <v>1554087</v>
      </c>
      <c r="G25" s="14">
        <v>2429807</v>
      </c>
      <c r="H25" s="14">
        <v>1585124</v>
      </c>
      <c r="I25" s="14">
        <v>411212</v>
      </c>
      <c r="J25" s="14">
        <v>1503458</v>
      </c>
      <c r="K25" s="14">
        <v>1327175</v>
      </c>
      <c r="L25" s="14">
        <v>1295979</v>
      </c>
      <c r="M25" s="14">
        <v>424926</v>
      </c>
      <c r="N25" s="14">
        <v>223059</v>
      </c>
      <c r="O25" s="12">
        <f t="shared" si="7"/>
        <v>16283952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49</v>
      </c>
      <c r="B26" s="14">
        <v>1803232</v>
      </c>
      <c r="C26" s="14">
        <v>1149035</v>
      </c>
      <c r="D26" s="14">
        <v>1224026</v>
      </c>
      <c r="E26" s="14">
        <v>205089</v>
      </c>
      <c r="F26" s="14">
        <v>1104069</v>
      </c>
      <c r="G26" s="14">
        <v>1532373</v>
      </c>
      <c r="H26" s="14">
        <v>957717</v>
      </c>
      <c r="I26" s="14">
        <v>210517</v>
      </c>
      <c r="J26" s="14">
        <v>1325082</v>
      </c>
      <c r="K26" s="14">
        <v>972160</v>
      </c>
      <c r="L26" s="14">
        <v>1021969</v>
      </c>
      <c r="M26" s="14">
        <v>345586</v>
      </c>
      <c r="N26" s="14">
        <v>227594</v>
      </c>
      <c r="O26" s="12">
        <f t="shared" si="7"/>
        <v>12078449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19" t="s">
        <v>50</v>
      </c>
      <c r="B28" s="21">
        <f>B29+B30</f>
        <v>2.1856</v>
      </c>
      <c r="C28" s="21">
        <f aca="true" t="shared" si="9" ref="C28:N28">C29+C30</f>
        <v>2.2981</v>
      </c>
      <c r="D28" s="21">
        <f t="shared" si="9"/>
        <v>1.9607</v>
      </c>
      <c r="E28" s="21">
        <f t="shared" si="9"/>
        <v>2.9593</v>
      </c>
      <c r="F28" s="21">
        <f t="shared" si="9"/>
        <v>2.2515</v>
      </c>
      <c r="G28" s="21">
        <f t="shared" si="9"/>
        <v>1.7706</v>
      </c>
      <c r="H28" s="21">
        <f>H29+H30</f>
        <v>2.1676</v>
      </c>
      <c r="I28" s="21">
        <f>I29+I30</f>
        <v>2.1884</v>
      </c>
      <c r="J28" s="21">
        <f>J29+J30</f>
        <v>2.1734</v>
      </c>
      <c r="K28" s="21">
        <f>K29+K30</f>
        <v>2.4846</v>
      </c>
      <c r="L28" s="21">
        <f>L29+L30</f>
        <v>2.4314</v>
      </c>
      <c r="M28" s="21">
        <f t="shared" si="9"/>
        <v>3.0665</v>
      </c>
      <c r="N28" s="21">
        <f t="shared" si="9"/>
        <v>2.6231</v>
      </c>
      <c r="O28" s="2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51</v>
      </c>
      <c r="B29" s="21">
        <v>2.1856</v>
      </c>
      <c r="C29" s="21">
        <v>2.2981</v>
      </c>
      <c r="D29" s="21">
        <v>1.9607</v>
      </c>
      <c r="E29" s="21">
        <v>2.9593</v>
      </c>
      <c r="F29" s="21">
        <v>2.2515</v>
      </c>
      <c r="G29" s="21">
        <v>1.7706</v>
      </c>
      <c r="H29" s="21">
        <v>2.1676</v>
      </c>
      <c r="I29" s="21">
        <v>2.1884</v>
      </c>
      <c r="J29" s="21">
        <v>2.1734</v>
      </c>
      <c r="K29" s="21">
        <v>2.4846</v>
      </c>
      <c r="L29" s="21">
        <v>2.4314</v>
      </c>
      <c r="M29" s="21">
        <v>3.0665</v>
      </c>
      <c r="N29" s="21">
        <v>2.6231</v>
      </c>
      <c r="O29" s="23"/>
      <c r="P29"/>
    </row>
    <row r="30" spans="1:26" ht="18.75" customHeight="1">
      <c r="A30" s="24" t="s">
        <v>52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2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2" spans="1:15" ht="18.75" customHeight="1">
      <c r="A32" s="28" t="s">
        <v>53</v>
      </c>
      <c r="B32" s="29">
        <f>B33*B34</f>
        <v>0</v>
      </c>
      <c r="C32" s="29">
        <f aca="true" t="shared" si="10" ref="C32:N32">C33*C34</f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>J33*J34</f>
        <v>0</v>
      </c>
      <c r="K32" s="29">
        <f>K33*K34</f>
        <v>0</v>
      </c>
      <c r="L32" s="29">
        <f>L33*L34</f>
        <v>0</v>
      </c>
      <c r="M32" s="29">
        <f t="shared" si="10"/>
        <v>0</v>
      </c>
      <c r="N32" s="29">
        <f t="shared" si="10"/>
        <v>0</v>
      </c>
      <c r="O32" s="30">
        <f>SUM(B32:N32)</f>
        <v>0</v>
      </c>
    </row>
    <row r="33" spans="1:26" ht="18.75" customHeight="1">
      <c r="A33" s="24" t="s">
        <v>54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4" t="s">
        <v>55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2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</row>
    <row r="36" spans="1:17" ht="18.75" customHeight="1">
      <c r="A36" s="32" t="s">
        <v>56</v>
      </c>
      <c r="B36" s="33">
        <f>B37+B38+B39+B40</f>
        <v>28445566.7108</v>
      </c>
      <c r="C36" s="33">
        <f aca="true" t="shared" si="11" ref="C36:N36">C37+C38+C39+C40</f>
        <v>21376939.782</v>
      </c>
      <c r="D36" s="33">
        <f t="shared" si="11"/>
        <v>19824974.8264</v>
      </c>
      <c r="E36" s="33">
        <f t="shared" si="11"/>
        <v>4829920.8788</v>
      </c>
      <c r="F36" s="33">
        <f t="shared" si="11"/>
        <v>19714158.145</v>
      </c>
      <c r="G36" s="33">
        <f t="shared" si="11"/>
        <v>23536768.0134</v>
      </c>
      <c r="H36" s="33">
        <f t="shared" si="11"/>
        <v>19776504.124</v>
      </c>
      <c r="I36" s="33">
        <f>I37+I38+I39+I40</f>
        <v>5048794.1764</v>
      </c>
      <c r="J36" s="33">
        <f>J37+J38+J39+J40</f>
        <v>23649666.265800003</v>
      </c>
      <c r="K36" s="33">
        <f>K37+K38+K39+K40</f>
        <v>20159244.117399998</v>
      </c>
      <c r="L36" s="33">
        <f>L37+L38+L39+L40</f>
        <v>23678115.4138</v>
      </c>
      <c r="M36" s="33">
        <f t="shared" si="11"/>
        <v>11618142.9905</v>
      </c>
      <c r="N36" s="33">
        <f t="shared" si="11"/>
        <v>6029701.2894</v>
      </c>
      <c r="O36" s="33">
        <f>O37+O38+O39+O40</f>
        <v>227688496.7337</v>
      </c>
      <c r="Q36" s="34"/>
    </row>
    <row r="37" spans="1:15" ht="18.75" customHeight="1">
      <c r="A37" s="35" t="s">
        <v>57</v>
      </c>
      <c r="B37" s="27">
        <f aca="true" t="shared" si="12" ref="B37:N37">B29*B7</f>
        <v>28305471.7408</v>
      </c>
      <c r="C37" s="27">
        <f t="shared" si="12"/>
        <v>21208521.432</v>
      </c>
      <c r="D37" s="27">
        <f t="shared" si="12"/>
        <v>19504949.4864</v>
      </c>
      <c r="E37" s="27">
        <f t="shared" si="12"/>
        <v>4829920.8788</v>
      </c>
      <c r="F37" s="27">
        <f t="shared" si="12"/>
        <v>19626618.195</v>
      </c>
      <c r="G37" s="27">
        <f t="shared" si="12"/>
        <v>23393501.843399998</v>
      </c>
      <c r="H37" s="27">
        <f t="shared" si="12"/>
        <v>19671490.224000003</v>
      </c>
      <c r="I37" s="27">
        <f>I29*I7</f>
        <v>5048794.1764</v>
      </c>
      <c r="J37" s="27">
        <f>J29*J7</f>
        <v>23339462.3258</v>
      </c>
      <c r="K37" s="27">
        <f>K29*K7</f>
        <v>19738454.9874</v>
      </c>
      <c r="L37" s="27">
        <f>L29*L7</f>
        <v>23383544.5538</v>
      </c>
      <c r="M37" s="27">
        <f t="shared" si="12"/>
        <v>11460605.2405</v>
      </c>
      <c r="N37" s="27">
        <f t="shared" si="12"/>
        <v>5978763.6294</v>
      </c>
      <c r="O37" s="29">
        <f>SUM(B37:N37)</f>
        <v>225490098.7137</v>
      </c>
    </row>
    <row r="38" spans="1:15" ht="18.75" customHeight="1">
      <c r="A38" s="35" t="s">
        <v>58</v>
      </c>
      <c r="B38" s="27">
        <f aca="true" t="shared" si="13" ref="B38:N38">B30*B7</f>
        <v>0</v>
      </c>
      <c r="C38" s="27">
        <f t="shared" si="13"/>
        <v>0</v>
      </c>
      <c r="D38" s="27">
        <f t="shared" si="13"/>
        <v>0</v>
      </c>
      <c r="E38" s="27">
        <f t="shared" si="13"/>
        <v>0</v>
      </c>
      <c r="F38" s="27">
        <f t="shared" si="13"/>
        <v>0</v>
      </c>
      <c r="G38" s="27">
        <f t="shared" si="13"/>
        <v>0</v>
      </c>
      <c r="H38" s="27">
        <f t="shared" si="13"/>
        <v>0</v>
      </c>
      <c r="I38" s="27">
        <f>I30*I7</f>
        <v>0</v>
      </c>
      <c r="J38" s="27">
        <f>J30*J7</f>
        <v>0</v>
      </c>
      <c r="K38" s="27">
        <f>K30*K7</f>
        <v>0</v>
      </c>
      <c r="L38" s="27">
        <f>L30*L7</f>
        <v>0</v>
      </c>
      <c r="M38" s="27">
        <f t="shared" si="13"/>
        <v>0</v>
      </c>
      <c r="N38" s="27">
        <f t="shared" si="13"/>
        <v>0</v>
      </c>
      <c r="O38" s="30">
        <f>SUM(B38:N38)</f>
        <v>0</v>
      </c>
    </row>
    <row r="39" spans="1:15" ht="18.75" customHeight="1">
      <c r="A39" s="35" t="s">
        <v>59</v>
      </c>
      <c r="B39" s="27">
        <f aca="true" t="shared" si="14" ref="B39:N39">B32</f>
        <v>0</v>
      </c>
      <c r="C39" s="27">
        <f t="shared" si="14"/>
        <v>0</v>
      </c>
      <c r="D39" s="27">
        <f t="shared" si="14"/>
        <v>0</v>
      </c>
      <c r="E39" s="27">
        <f t="shared" si="14"/>
        <v>0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>I32</f>
        <v>0</v>
      </c>
      <c r="J39" s="27">
        <f>J32</f>
        <v>0</v>
      </c>
      <c r="K39" s="27">
        <f>K32</f>
        <v>0</v>
      </c>
      <c r="L39" s="27">
        <f>L32</f>
        <v>0</v>
      </c>
      <c r="M39" s="27">
        <f t="shared" si="14"/>
        <v>0</v>
      </c>
      <c r="N39" s="27">
        <f t="shared" si="14"/>
        <v>0</v>
      </c>
      <c r="O39" s="29">
        <f>SUM(B39:N39)</f>
        <v>0</v>
      </c>
    </row>
    <row r="40" spans="1:26" ht="18.75" customHeight="1">
      <c r="A40" s="19" t="s">
        <v>60</v>
      </c>
      <c r="B40" s="27">
        <v>140094.97000000003</v>
      </c>
      <c r="C40" s="27">
        <v>168418.34999999992</v>
      </c>
      <c r="D40" s="27">
        <v>320025.3399999999</v>
      </c>
      <c r="E40" s="27">
        <v>0</v>
      </c>
      <c r="F40" s="27">
        <v>87539.94999999994</v>
      </c>
      <c r="G40" s="27">
        <v>143266.17000000004</v>
      </c>
      <c r="H40" s="27">
        <v>105013.89999999997</v>
      </c>
      <c r="I40" s="27">
        <v>0</v>
      </c>
      <c r="J40" s="27">
        <v>310203.94000000006</v>
      </c>
      <c r="K40" s="27">
        <v>420789.13000000006</v>
      </c>
      <c r="L40" s="27">
        <v>294570.8600000001</v>
      </c>
      <c r="M40" s="27">
        <v>157537.75</v>
      </c>
      <c r="N40" s="27">
        <v>50937.660000000025</v>
      </c>
      <c r="O40" s="29">
        <f>SUM(B40:N40)</f>
        <v>2198398.0200000005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  <row r="42" spans="1:17" ht="18.75" customHeight="1">
      <c r="A42" s="19" t="s">
        <v>61</v>
      </c>
      <c r="B42" s="30">
        <f>+B43+B46+B58+B59+B60-B62</f>
        <v>-2187183.22</v>
      </c>
      <c r="C42" s="30">
        <f aca="true" t="shared" si="15" ref="C42:O42">+C43+C46+C58+C59+C60-C62</f>
        <v>-2060375.3799999997</v>
      </c>
      <c r="D42" s="30">
        <f t="shared" si="15"/>
        <v>-2280181.0100000002</v>
      </c>
      <c r="E42" s="30">
        <f t="shared" si="15"/>
        <v>-343991.55</v>
      </c>
      <c r="F42" s="30">
        <f t="shared" si="15"/>
        <v>-1057098.91</v>
      </c>
      <c r="G42" s="30">
        <f t="shared" si="15"/>
        <v>-1790858.45</v>
      </c>
      <c r="H42" s="30">
        <f t="shared" si="15"/>
        <v>-2100107.37</v>
      </c>
      <c r="I42" s="30">
        <f t="shared" si="15"/>
        <v>-115098.03</v>
      </c>
      <c r="J42" s="30">
        <f t="shared" si="15"/>
        <v>-1304186.71</v>
      </c>
      <c r="K42" s="30">
        <f t="shared" si="15"/>
        <v>-1731963.26</v>
      </c>
      <c r="L42" s="30">
        <f t="shared" si="15"/>
        <v>-1204931.7299999997</v>
      </c>
      <c r="M42" s="30">
        <f t="shared" si="15"/>
        <v>-871526.1300000001</v>
      </c>
      <c r="N42" s="30">
        <f t="shared" si="15"/>
        <v>-554039.12</v>
      </c>
      <c r="O42" s="30">
        <f t="shared" si="15"/>
        <v>-17601540.869999997</v>
      </c>
      <c r="Q42" s="34"/>
    </row>
    <row r="43" spans="1:15" ht="18.75" customHeight="1">
      <c r="A43" s="17" t="s">
        <v>62</v>
      </c>
      <c r="B43" s="38">
        <f>B44+B45</f>
        <v>-2264160</v>
      </c>
      <c r="C43" s="38">
        <f>C44+C45</f>
        <v>-2194408</v>
      </c>
      <c r="D43" s="38">
        <f>D44+D45</f>
        <v>-1622152</v>
      </c>
      <c r="E43" s="38">
        <f>E44+E45</f>
        <v>-276592</v>
      </c>
      <c r="F43" s="38">
        <f aca="true" t="shared" si="16" ref="F43:N43">F44+F45</f>
        <v>-1419440</v>
      </c>
      <c r="G43" s="38">
        <f t="shared" si="16"/>
        <v>-2441900</v>
      </c>
      <c r="H43" s="38">
        <f t="shared" si="16"/>
        <v>-2174504</v>
      </c>
      <c r="I43" s="38">
        <f>I44+I45</f>
        <v>-551872</v>
      </c>
      <c r="J43" s="38">
        <f>J44+J45</f>
        <v>-1371152</v>
      </c>
      <c r="K43" s="38">
        <f>K44+K45</f>
        <v>-1719512</v>
      </c>
      <c r="L43" s="38">
        <f>L44+L45</f>
        <v>-1439300</v>
      </c>
      <c r="M43" s="38">
        <f t="shared" si="16"/>
        <v>-861504</v>
      </c>
      <c r="N43" s="38">
        <f t="shared" si="16"/>
        <v>-559784</v>
      </c>
      <c r="O43" s="30">
        <f aca="true" t="shared" si="17" ref="O43:O62">SUM(B43:N43)</f>
        <v>-18896280</v>
      </c>
    </row>
    <row r="44" spans="1:26" ht="18.75" customHeight="1">
      <c r="A44" s="13" t="s">
        <v>63</v>
      </c>
      <c r="B44" s="20">
        <f>ROUND(-B9*$D$3,2)</f>
        <v>-2264160</v>
      </c>
      <c r="C44" s="20">
        <f>ROUND(-C9*$D$3,2)</f>
        <v>-2194408</v>
      </c>
      <c r="D44" s="20">
        <f>ROUND(-D9*$D$3,2)</f>
        <v>-1622152</v>
      </c>
      <c r="E44" s="20">
        <f>ROUND(-E9*$D$3,2)</f>
        <v>-276592</v>
      </c>
      <c r="F44" s="20">
        <f aca="true" t="shared" si="18" ref="F44:N44">ROUND(-F9*$D$3,2)</f>
        <v>-1419440</v>
      </c>
      <c r="G44" s="20">
        <f t="shared" si="18"/>
        <v>-2441900</v>
      </c>
      <c r="H44" s="20">
        <f t="shared" si="18"/>
        <v>-2174504</v>
      </c>
      <c r="I44" s="20">
        <f>ROUND(-I9*$D$3,2)</f>
        <v>-551872</v>
      </c>
      <c r="J44" s="20">
        <f>ROUND(-J9*$D$3,2)</f>
        <v>-1371152</v>
      </c>
      <c r="K44" s="20">
        <f>ROUND(-K9*$D$3,2)</f>
        <v>-1719512</v>
      </c>
      <c r="L44" s="20">
        <f>ROUND(-L9*$D$3,2)</f>
        <v>-1439300</v>
      </c>
      <c r="M44" s="20">
        <f t="shared" si="18"/>
        <v>-861504</v>
      </c>
      <c r="N44" s="20">
        <f t="shared" si="18"/>
        <v>-559784</v>
      </c>
      <c r="O44" s="39">
        <f t="shared" si="17"/>
        <v>-18896280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64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39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7" ht="18.75" customHeight="1">
      <c r="A46" s="17" t="s">
        <v>65</v>
      </c>
      <c r="B46" s="38">
        <f>SUM(B47:B57)</f>
        <v>-83751.15</v>
      </c>
      <c r="C46" s="38">
        <f aca="true" t="shared" si="20" ref="C46:O46">SUM(C47:C57)</f>
        <v>-47929.61000000001</v>
      </c>
      <c r="D46" s="38">
        <f t="shared" si="20"/>
        <v>-686291.2600000001</v>
      </c>
      <c r="E46" s="38">
        <f t="shared" si="20"/>
        <v>-106184.13</v>
      </c>
      <c r="F46" s="38">
        <f t="shared" si="20"/>
        <v>-102563.76000000001</v>
      </c>
      <c r="G46" s="38">
        <f t="shared" si="20"/>
        <v>-98855.01</v>
      </c>
      <c r="H46" s="38">
        <f t="shared" si="20"/>
        <v>-64134.39</v>
      </c>
      <c r="I46" s="38">
        <f t="shared" si="20"/>
        <v>425421.75</v>
      </c>
      <c r="J46" s="38">
        <f t="shared" si="20"/>
        <v>-94257.75</v>
      </c>
      <c r="K46" s="38">
        <f t="shared" si="20"/>
        <v>-59088.92</v>
      </c>
      <c r="L46" s="38">
        <f t="shared" si="20"/>
        <v>-117667.63</v>
      </c>
      <c r="M46" s="38">
        <f t="shared" si="20"/>
        <v>-30255.309999999998</v>
      </c>
      <c r="N46" s="38">
        <f t="shared" si="20"/>
        <v>-43755.939999999995</v>
      </c>
      <c r="O46" s="38">
        <f t="shared" si="20"/>
        <v>-1109313.1100000003</v>
      </c>
      <c r="Q46" s="34"/>
    </row>
    <row r="47" spans="1:26" ht="18.75" customHeight="1">
      <c r="A47" s="13" t="s">
        <v>66</v>
      </c>
      <c r="B47" s="23">
        <v>-78851.54999999999</v>
      </c>
      <c r="C47" s="23">
        <v>-44005.61000000001</v>
      </c>
      <c r="D47" s="23">
        <v>-86142.79000000001</v>
      </c>
      <c r="E47" s="23">
        <v>-106184.13</v>
      </c>
      <c r="F47" s="23">
        <v>-62523.76</v>
      </c>
      <c r="G47" s="23">
        <v>-72055.01</v>
      </c>
      <c r="H47" s="23">
        <v>-62910.39</v>
      </c>
      <c r="I47" s="23">
        <v>-65280.25</v>
      </c>
      <c r="J47" s="23">
        <v>-94257.75</v>
      </c>
      <c r="K47" s="23">
        <v>-59088.92</v>
      </c>
      <c r="L47" s="23">
        <v>-70467.63</v>
      </c>
      <c r="M47" s="23">
        <v>-30255.309999999998</v>
      </c>
      <c r="N47" s="23">
        <v>-43755.939999999995</v>
      </c>
      <c r="O47" s="23">
        <f t="shared" si="17"/>
        <v>-875779.04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67</v>
      </c>
      <c r="B48" s="23">
        <v>-1260</v>
      </c>
      <c r="C48" s="23">
        <v>-3924</v>
      </c>
      <c r="D48" s="23">
        <v>0</v>
      </c>
      <c r="E48" s="23">
        <v>0</v>
      </c>
      <c r="F48" s="23">
        <v>-1440</v>
      </c>
      <c r="G48" s="23">
        <v>0</v>
      </c>
      <c r="H48" s="23">
        <v>-1224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f t="shared" si="17"/>
        <v>-7848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68</v>
      </c>
      <c r="B49" s="23">
        <v>0</v>
      </c>
      <c r="C49" s="23">
        <v>0</v>
      </c>
      <c r="D49" s="23">
        <v>-600148.4700000001</v>
      </c>
      <c r="E49" s="23">
        <v>0</v>
      </c>
      <c r="F49" s="23">
        <v>-38600</v>
      </c>
      <c r="G49" s="23">
        <v>-26800</v>
      </c>
      <c r="H49" s="23">
        <v>0</v>
      </c>
      <c r="I49" s="23">
        <v>-47950</v>
      </c>
      <c r="J49" s="23">
        <v>0</v>
      </c>
      <c r="K49" s="23">
        <v>0</v>
      </c>
      <c r="L49" s="23">
        <v>-47200</v>
      </c>
      <c r="M49" s="23">
        <v>0</v>
      </c>
      <c r="N49" s="23">
        <v>0</v>
      </c>
      <c r="O49" s="23">
        <f t="shared" si="17"/>
        <v>-760698.4700000001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69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40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70</v>
      </c>
      <c r="B51" s="23">
        <v>-3639.6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-1348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f t="shared" si="17"/>
        <v>-4987.6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71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540000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f t="shared" si="17"/>
        <v>540000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72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73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74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75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76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77</v>
      </c>
      <c r="B58" s="41">
        <v>157123.36</v>
      </c>
      <c r="C58" s="41">
        <v>181754.64</v>
      </c>
      <c r="D58" s="41">
        <v>47690.95</v>
      </c>
      <c r="E58" s="41">
        <v>38784.58</v>
      </c>
      <c r="F58" s="41">
        <v>464553.42000000004</v>
      </c>
      <c r="G58" s="41">
        <v>751295.9199999999</v>
      </c>
      <c r="H58" s="41">
        <v>139557.84</v>
      </c>
      <c r="I58" s="41">
        <v>11352.22</v>
      </c>
      <c r="J58" s="41">
        <v>157233.23</v>
      </c>
      <c r="K58" s="41">
        <v>94269.4</v>
      </c>
      <c r="L58" s="41">
        <v>363054.84</v>
      </c>
      <c r="M58" s="41">
        <v>19136.699999999997</v>
      </c>
      <c r="N58" s="41">
        <v>66969.45</v>
      </c>
      <c r="O58" s="23">
        <f t="shared" si="17"/>
        <v>2492776.5500000003</v>
      </c>
      <c r="P58"/>
      <c r="Q58" s="74"/>
      <c r="R58" s="76"/>
      <c r="S58"/>
      <c r="T58"/>
      <c r="U58"/>
      <c r="V58"/>
      <c r="W58"/>
      <c r="X58"/>
      <c r="Y58"/>
      <c r="Z58"/>
    </row>
    <row r="59" spans="1:26" ht="18.75" customHeight="1">
      <c r="A59" s="17" t="s">
        <v>78</v>
      </c>
      <c r="B59" s="41">
        <v>3604.57</v>
      </c>
      <c r="C59" s="41">
        <v>207.59</v>
      </c>
      <c r="D59" s="41">
        <v>-19428.7</v>
      </c>
      <c r="E59" s="41">
        <v>0</v>
      </c>
      <c r="F59" s="41">
        <v>351.43</v>
      </c>
      <c r="G59" s="41">
        <v>-1399.36</v>
      </c>
      <c r="H59" s="41">
        <v>-1026.82</v>
      </c>
      <c r="I59" s="41">
        <v>0</v>
      </c>
      <c r="J59" s="41">
        <v>3989.81</v>
      </c>
      <c r="K59" s="41">
        <v>-47631.74</v>
      </c>
      <c r="L59" s="41">
        <v>-11018.94</v>
      </c>
      <c r="M59" s="41">
        <v>1096.48</v>
      </c>
      <c r="N59" s="41">
        <v>-12577</v>
      </c>
      <c r="O59" s="23">
        <f t="shared" si="17"/>
        <v>-83832.68000000001</v>
      </c>
      <c r="P59"/>
      <c r="Q59" s="74"/>
      <c r="R59" s="76"/>
      <c r="S59"/>
      <c r="T59"/>
      <c r="U59"/>
      <c r="V59"/>
      <c r="W59"/>
      <c r="X59"/>
      <c r="Y59"/>
      <c r="Z59"/>
    </row>
    <row r="60" spans="1:18" ht="15" customHeight="1">
      <c r="A60" s="42" t="s">
        <v>79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-4891.63</v>
      </c>
      <c r="O60" s="23">
        <f t="shared" si="17"/>
        <v>-4891.63</v>
      </c>
      <c r="Q60" s="75"/>
      <c r="R60" s="76"/>
    </row>
    <row r="61" spans="1:26" ht="15.75">
      <c r="A61" s="19" t="s">
        <v>80</v>
      </c>
      <c r="B61" s="43">
        <f aca="true" t="shared" si="21" ref="B61:N61">+B36+B42</f>
        <v>26258383.4908</v>
      </c>
      <c r="C61" s="43">
        <f t="shared" si="21"/>
        <v>19316564.402000003</v>
      </c>
      <c r="D61" s="43">
        <f t="shared" si="21"/>
        <v>17544793.8164</v>
      </c>
      <c r="E61" s="43">
        <f t="shared" si="21"/>
        <v>4485929.3288</v>
      </c>
      <c r="F61" s="43">
        <f t="shared" si="21"/>
        <v>18657059.235</v>
      </c>
      <c r="G61" s="43">
        <f t="shared" si="21"/>
        <v>21745909.5634</v>
      </c>
      <c r="H61" s="43">
        <f t="shared" si="21"/>
        <v>17676396.754</v>
      </c>
      <c r="I61" s="43">
        <f t="shared" si="21"/>
        <v>4933696.1464</v>
      </c>
      <c r="J61" s="43">
        <f>+J36+J42</f>
        <v>22345479.555800002</v>
      </c>
      <c r="K61" s="43">
        <f>+K36+K42</f>
        <v>18427280.857399996</v>
      </c>
      <c r="L61" s="43">
        <f>+L36+L42</f>
        <v>22473183.6838</v>
      </c>
      <c r="M61" s="43">
        <f t="shared" si="21"/>
        <v>10746616.860499999</v>
      </c>
      <c r="N61" s="43">
        <f t="shared" si="21"/>
        <v>5475662.1694</v>
      </c>
      <c r="O61" s="43">
        <f>SUM(B61:N61)</f>
        <v>210086955.86370003</v>
      </c>
      <c r="P61"/>
      <c r="Q61" s="44"/>
      <c r="R61" s="76"/>
      <c r="S61"/>
      <c r="T61"/>
      <c r="U61"/>
      <c r="V61"/>
      <c r="W61"/>
      <c r="X61"/>
      <c r="Y61"/>
      <c r="Z61"/>
    </row>
    <row r="62" spans="1:17" ht="15" customHeight="1">
      <c r="A62" s="45" t="s">
        <v>81</v>
      </c>
      <c r="B62" s="46"/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/>
      <c r="N62" s="46">
        <v>0</v>
      </c>
      <c r="O62" s="46">
        <f t="shared" si="17"/>
        <v>0</v>
      </c>
      <c r="Q62" s="47"/>
    </row>
    <row r="63" spans="1:17" ht="15" customHeight="1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Q63" s="47"/>
    </row>
    <row r="64" spans="1:17" ht="18.75" customHeight="1">
      <c r="A64" s="19" t="s">
        <v>82</v>
      </c>
      <c r="B64" s="50">
        <f>SUM(B65:B78)</f>
        <v>26258383.410000008</v>
      </c>
      <c r="C64" s="50">
        <f aca="true" t="shared" si="22" ref="C64:N64">SUM(C65:C78)</f>
        <v>19316564.419999998</v>
      </c>
      <c r="D64" s="50">
        <f t="shared" si="22"/>
        <v>17544793.849999998</v>
      </c>
      <c r="E64" s="50">
        <f t="shared" si="22"/>
        <v>4485929.34</v>
      </c>
      <c r="F64" s="50">
        <f t="shared" si="22"/>
        <v>18657059.25</v>
      </c>
      <c r="G64" s="50">
        <f t="shared" si="22"/>
        <v>21745909.590000004</v>
      </c>
      <c r="H64" s="50">
        <f t="shared" si="22"/>
        <v>17676396.740000002</v>
      </c>
      <c r="I64" s="50">
        <f t="shared" si="22"/>
        <v>4933696.150000001</v>
      </c>
      <c r="J64" s="50">
        <f t="shared" si="22"/>
        <v>22345479.569999997</v>
      </c>
      <c r="K64" s="50">
        <f t="shared" si="22"/>
        <v>18427280.839999996</v>
      </c>
      <c r="L64" s="50">
        <f t="shared" si="22"/>
        <v>22473183.7</v>
      </c>
      <c r="M64" s="50">
        <f t="shared" si="22"/>
        <v>10746616.85</v>
      </c>
      <c r="N64" s="50">
        <f t="shared" si="22"/>
        <v>5475662.159999998</v>
      </c>
      <c r="O64" s="43">
        <f>SUM(O65:O78)</f>
        <v>210086955.86999997</v>
      </c>
      <c r="Q64" s="47"/>
    </row>
    <row r="65" spans="1:17" ht="18.75" customHeight="1">
      <c r="A65" s="17" t="s">
        <v>83</v>
      </c>
      <c r="B65" s="50">
        <v>5095200.609999999</v>
      </c>
      <c r="C65" s="50">
        <v>5495401.91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43">
        <f>SUM(B65:N65)</f>
        <v>10590602.52</v>
      </c>
      <c r="P65"/>
      <c r="Q65" s="52"/>
    </row>
    <row r="66" spans="1:16" ht="18.75" customHeight="1">
      <c r="A66" s="17" t="s">
        <v>84</v>
      </c>
      <c r="B66" s="50">
        <v>21163182.80000001</v>
      </c>
      <c r="C66" s="50">
        <v>13821162.509999998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43">
        <f aca="true" t="shared" si="23" ref="O66:O77">SUM(B66:N66)</f>
        <v>34984345.31</v>
      </c>
      <c r="P66"/>
    </row>
    <row r="67" spans="1:17" ht="18.75" customHeight="1">
      <c r="A67" s="17" t="s">
        <v>85</v>
      </c>
      <c r="B67" s="51">
        <v>0</v>
      </c>
      <c r="C67" s="51">
        <v>0</v>
      </c>
      <c r="D67" s="38">
        <v>17544793.849999998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38">
        <f t="shared" si="23"/>
        <v>17544793.849999998</v>
      </c>
      <c r="Q67"/>
    </row>
    <row r="68" spans="1:18" ht="18.75" customHeight="1">
      <c r="A68" s="17" t="s">
        <v>86</v>
      </c>
      <c r="B68" s="51">
        <v>0</v>
      </c>
      <c r="C68" s="51">
        <v>0</v>
      </c>
      <c r="D68" s="51">
        <v>0</v>
      </c>
      <c r="E68" s="38">
        <v>4485929.34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43">
        <f t="shared" si="23"/>
        <v>4485929.34</v>
      </c>
      <c r="R68"/>
    </row>
    <row r="69" spans="1:19" ht="18.75" customHeight="1">
      <c r="A69" s="17" t="s">
        <v>87</v>
      </c>
      <c r="B69" s="51">
        <v>0</v>
      </c>
      <c r="C69" s="51">
        <v>0</v>
      </c>
      <c r="D69" s="51">
        <v>0</v>
      </c>
      <c r="E69" s="51">
        <v>0</v>
      </c>
      <c r="F69" s="38">
        <v>18657059.25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38">
        <f t="shared" si="23"/>
        <v>18657059.25</v>
      </c>
      <c r="S69"/>
    </row>
    <row r="70" spans="1:20" ht="18.75" customHeight="1">
      <c r="A70" s="17" t="s">
        <v>88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0">
        <v>21745909.590000004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43">
        <f t="shared" si="23"/>
        <v>21745909.590000004</v>
      </c>
      <c r="T70"/>
    </row>
    <row r="71" spans="1:21" ht="18.75" customHeight="1">
      <c r="A71" s="17" t="s">
        <v>89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0">
        <v>17676396.740000002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43">
        <f t="shared" si="23"/>
        <v>17676396.740000002</v>
      </c>
      <c r="U71"/>
    </row>
    <row r="72" spans="1:21" ht="18.75" customHeight="1">
      <c r="A72" s="17" t="s">
        <v>90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0">
        <v>4933696.150000001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43">
        <f t="shared" si="23"/>
        <v>4933696.150000001</v>
      </c>
      <c r="U72"/>
    </row>
    <row r="73" spans="1:22" ht="18.75" customHeight="1">
      <c r="A73" s="17" t="s">
        <v>91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38">
        <v>22345479.569999997</v>
      </c>
      <c r="K73" s="51">
        <v>0</v>
      </c>
      <c r="L73" s="51">
        <v>0</v>
      </c>
      <c r="M73" s="51">
        <v>0</v>
      </c>
      <c r="N73" s="51">
        <v>0</v>
      </c>
      <c r="O73" s="38">
        <f t="shared" si="23"/>
        <v>22345479.569999997</v>
      </c>
      <c r="V73"/>
    </row>
    <row r="74" spans="1:23" ht="18.75" customHeight="1">
      <c r="A74" s="17" t="s">
        <v>92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38">
        <v>18427280.839999996</v>
      </c>
      <c r="L74" s="51">
        <v>0</v>
      </c>
      <c r="M74" s="51">
        <v>0</v>
      </c>
      <c r="N74" s="51">
        <v>0</v>
      </c>
      <c r="O74" s="43">
        <f t="shared" si="23"/>
        <v>18427280.839999996</v>
      </c>
      <c r="W74"/>
    </row>
    <row r="75" spans="1:24" ht="18.75" customHeight="1">
      <c r="A75" s="17" t="s">
        <v>93</v>
      </c>
      <c r="B75" s="51">
        <v>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38">
        <v>22473183.7</v>
      </c>
      <c r="M75" s="51">
        <v>0</v>
      </c>
      <c r="N75" s="51">
        <v>0</v>
      </c>
      <c r="O75" s="38">
        <f t="shared" si="23"/>
        <v>22473183.7</v>
      </c>
      <c r="X75"/>
    </row>
    <row r="76" spans="1:25" ht="18.75" customHeight="1">
      <c r="A76" s="17" t="s">
        <v>94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38">
        <v>10746616.85</v>
      </c>
      <c r="N76" s="51">
        <v>0</v>
      </c>
      <c r="O76" s="43">
        <f t="shared" si="23"/>
        <v>10746616.85</v>
      </c>
      <c r="Y76"/>
    </row>
    <row r="77" spans="1:26" ht="18.75" customHeight="1">
      <c r="A77" s="17" t="s">
        <v>95</v>
      </c>
      <c r="B77" s="51">
        <v>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38">
        <v>5475662.159999998</v>
      </c>
      <c r="O77" s="38">
        <f t="shared" si="23"/>
        <v>5475662.159999998</v>
      </c>
      <c r="P77"/>
      <c r="Z77"/>
    </row>
    <row r="78" spans="1:26" ht="18.75" customHeight="1">
      <c r="A78" s="45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</row>
    <row r="81" spans="1:15" ht="18.75" customHeight="1">
      <c r="A81" s="19" t="s">
        <v>96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43"/>
    </row>
    <row r="82" spans="1:16" ht="18.75" customHeight="1">
      <c r="A82" s="17" t="s">
        <v>97</v>
      </c>
      <c r="B82" s="57">
        <v>2.4537667674164854</v>
      </c>
      <c r="C82" s="57">
        <v>2.601543947776539</v>
      </c>
      <c r="D82" s="57">
        <v>0</v>
      </c>
      <c r="E82" s="57">
        <v>0</v>
      </c>
      <c r="F82" s="51">
        <v>0</v>
      </c>
      <c r="G82" s="51">
        <v>0</v>
      </c>
      <c r="H82" s="57">
        <v>0</v>
      </c>
      <c r="I82" s="57">
        <v>0</v>
      </c>
      <c r="J82" s="57">
        <v>0</v>
      </c>
      <c r="K82" s="57">
        <v>0</v>
      </c>
      <c r="L82" s="51">
        <v>0</v>
      </c>
      <c r="M82" s="57">
        <v>0</v>
      </c>
      <c r="N82" s="57">
        <v>0</v>
      </c>
      <c r="O82" s="43"/>
      <c r="P82"/>
    </row>
    <row r="83" spans="1:16" ht="18.75" customHeight="1">
      <c r="A83" s="17" t="s">
        <v>98</v>
      </c>
      <c r="B83" s="57">
        <v>2.130489997592877</v>
      </c>
      <c r="C83" s="57">
        <v>2.195099999259797</v>
      </c>
      <c r="D83" s="57">
        <v>0</v>
      </c>
      <c r="E83" s="57">
        <v>0</v>
      </c>
      <c r="F83" s="51">
        <v>0</v>
      </c>
      <c r="G83" s="51">
        <v>0</v>
      </c>
      <c r="H83" s="57">
        <v>0</v>
      </c>
      <c r="I83" s="57">
        <v>0</v>
      </c>
      <c r="J83" s="57">
        <v>0</v>
      </c>
      <c r="K83" s="57">
        <v>0</v>
      </c>
      <c r="L83" s="51">
        <v>0</v>
      </c>
      <c r="M83" s="57">
        <v>0</v>
      </c>
      <c r="N83" s="57">
        <v>0</v>
      </c>
      <c r="O83" s="43"/>
      <c r="P83"/>
    </row>
    <row r="84" spans="1:17" ht="18.75" customHeight="1">
      <c r="A84" s="17" t="s">
        <v>99</v>
      </c>
      <c r="B84" s="57">
        <v>0</v>
      </c>
      <c r="C84" s="57">
        <v>0</v>
      </c>
      <c r="D84" s="58">
        <f>(D$37+D$38+D$39)/D$7</f>
        <v>1.9607</v>
      </c>
      <c r="E84" s="57">
        <v>0</v>
      </c>
      <c r="F84" s="51">
        <v>0</v>
      </c>
      <c r="G84" s="51">
        <v>0</v>
      </c>
      <c r="H84" s="57">
        <v>0</v>
      </c>
      <c r="I84" s="57">
        <v>0</v>
      </c>
      <c r="J84" s="57">
        <v>0</v>
      </c>
      <c r="K84" s="57">
        <v>0</v>
      </c>
      <c r="L84" s="51">
        <v>0</v>
      </c>
      <c r="M84" s="57">
        <v>0</v>
      </c>
      <c r="N84" s="57">
        <v>0</v>
      </c>
      <c r="O84" s="38"/>
      <c r="Q84"/>
    </row>
    <row r="85" spans="1:18" ht="18.75" customHeight="1">
      <c r="A85" s="17" t="s">
        <v>100</v>
      </c>
      <c r="B85" s="57">
        <v>0</v>
      </c>
      <c r="C85" s="57">
        <v>0</v>
      </c>
      <c r="D85" s="57">
        <v>0</v>
      </c>
      <c r="E85" s="58">
        <f>(E$37+E$38+E$39)/E$7</f>
        <v>2.9593</v>
      </c>
      <c r="F85" s="51">
        <v>0</v>
      </c>
      <c r="G85" s="51">
        <v>0</v>
      </c>
      <c r="H85" s="57">
        <v>0</v>
      </c>
      <c r="I85" s="57">
        <v>0</v>
      </c>
      <c r="J85" s="57">
        <v>0</v>
      </c>
      <c r="K85" s="57">
        <v>0</v>
      </c>
      <c r="L85" s="51">
        <v>0</v>
      </c>
      <c r="M85" s="57">
        <v>0</v>
      </c>
      <c r="N85" s="57">
        <v>0</v>
      </c>
      <c r="O85" s="43"/>
      <c r="R85"/>
    </row>
    <row r="86" spans="1:19" ht="18.75" customHeight="1">
      <c r="A86" s="17" t="s">
        <v>101</v>
      </c>
      <c r="B86" s="57">
        <v>0</v>
      </c>
      <c r="C86" s="57">
        <v>0</v>
      </c>
      <c r="D86" s="57">
        <v>0</v>
      </c>
      <c r="E86" s="57">
        <v>0</v>
      </c>
      <c r="F86" s="57">
        <f>(F$37+F$38+F$39)/F$7</f>
        <v>2.2515</v>
      </c>
      <c r="G86" s="51">
        <v>0</v>
      </c>
      <c r="H86" s="57">
        <v>0</v>
      </c>
      <c r="I86" s="57">
        <v>0</v>
      </c>
      <c r="J86" s="57">
        <v>0</v>
      </c>
      <c r="K86" s="57">
        <v>0</v>
      </c>
      <c r="L86" s="51">
        <v>0</v>
      </c>
      <c r="M86" s="57">
        <v>0</v>
      </c>
      <c r="N86" s="57">
        <v>0</v>
      </c>
      <c r="O86" s="38"/>
      <c r="S86"/>
    </row>
    <row r="87" spans="1:20" ht="18.75" customHeight="1">
      <c r="A87" s="17" t="s">
        <v>102</v>
      </c>
      <c r="B87" s="57">
        <v>0</v>
      </c>
      <c r="C87" s="57">
        <v>0</v>
      </c>
      <c r="D87" s="57">
        <v>0</v>
      </c>
      <c r="E87" s="57">
        <v>0</v>
      </c>
      <c r="F87" s="51">
        <v>0</v>
      </c>
      <c r="G87" s="57">
        <f>(G$37+G$38+G$39)/G$7</f>
        <v>1.7705999999999997</v>
      </c>
      <c r="H87" s="57">
        <v>0</v>
      </c>
      <c r="I87" s="57">
        <v>0</v>
      </c>
      <c r="J87" s="57">
        <v>0</v>
      </c>
      <c r="K87" s="57">
        <v>0</v>
      </c>
      <c r="L87" s="51">
        <v>0</v>
      </c>
      <c r="M87" s="57">
        <v>0</v>
      </c>
      <c r="N87" s="57">
        <v>0</v>
      </c>
      <c r="O87" s="43"/>
      <c r="T87"/>
    </row>
    <row r="88" spans="1:21" ht="18.75" customHeight="1">
      <c r="A88" s="17" t="s">
        <v>103</v>
      </c>
      <c r="B88" s="57">
        <v>0</v>
      </c>
      <c r="C88" s="57">
        <v>0</v>
      </c>
      <c r="D88" s="57">
        <v>0</v>
      </c>
      <c r="E88" s="57">
        <v>0</v>
      </c>
      <c r="F88" s="51">
        <v>0</v>
      </c>
      <c r="G88" s="51">
        <v>0</v>
      </c>
      <c r="H88" s="57">
        <f>(H$37+H$38+H$39)/H$7</f>
        <v>2.1676</v>
      </c>
      <c r="I88" s="57">
        <v>0</v>
      </c>
      <c r="J88" s="57">
        <v>0</v>
      </c>
      <c r="K88" s="57">
        <v>0</v>
      </c>
      <c r="L88" s="51">
        <v>0</v>
      </c>
      <c r="M88" s="57">
        <v>0</v>
      </c>
      <c r="N88" s="57">
        <v>0</v>
      </c>
      <c r="O88" s="43"/>
      <c r="U88"/>
    </row>
    <row r="89" spans="1:21" ht="18.75" customHeight="1">
      <c r="A89" s="17" t="s">
        <v>104</v>
      </c>
      <c r="B89" s="57">
        <v>0</v>
      </c>
      <c r="C89" s="57">
        <v>0</v>
      </c>
      <c r="D89" s="57">
        <v>0</v>
      </c>
      <c r="E89" s="57">
        <v>0</v>
      </c>
      <c r="F89" s="51">
        <v>0</v>
      </c>
      <c r="G89" s="51">
        <v>0</v>
      </c>
      <c r="H89" s="57">
        <v>0</v>
      </c>
      <c r="I89" s="57">
        <f>(I$37+I$38+I$39)/I$7</f>
        <v>2.1884</v>
      </c>
      <c r="J89" s="57">
        <v>0</v>
      </c>
      <c r="K89" s="57">
        <v>0</v>
      </c>
      <c r="L89" s="51">
        <v>0</v>
      </c>
      <c r="M89" s="57">
        <v>0</v>
      </c>
      <c r="N89" s="57">
        <v>0</v>
      </c>
      <c r="O89" s="43"/>
      <c r="U89"/>
    </row>
    <row r="90" spans="1:22" ht="18.75" customHeight="1">
      <c r="A90" s="17" t="s">
        <v>105</v>
      </c>
      <c r="B90" s="57">
        <v>0</v>
      </c>
      <c r="C90" s="57">
        <v>0</v>
      </c>
      <c r="D90" s="57">
        <v>0</v>
      </c>
      <c r="E90" s="57">
        <v>0</v>
      </c>
      <c r="F90" s="51">
        <v>0</v>
      </c>
      <c r="G90" s="51">
        <v>0</v>
      </c>
      <c r="H90" s="57">
        <v>0</v>
      </c>
      <c r="I90" s="57">
        <v>0</v>
      </c>
      <c r="J90" s="57">
        <f>(J$37+J$38+J$39)/J$7</f>
        <v>2.1734</v>
      </c>
      <c r="K90" s="57">
        <v>0</v>
      </c>
      <c r="L90" s="51">
        <v>0</v>
      </c>
      <c r="M90" s="57">
        <v>0</v>
      </c>
      <c r="N90" s="57">
        <v>0</v>
      </c>
      <c r="O90" s="38"/>
      <c r="V90"/>
    </row>
    <row r="91" spans="1:23" ht="18.75" customHeight="1">
      <c r="A91" s="17" t="s">
        <v>106</v>
      </c>
      <c r="B91" s="57">
        <v>0</v>
      </c>
      <c r="C91" s="57">
        <v>0</v>
      </c>
      <c r="D91" s="57">
        <v>0</v>
      </c>
      <c r="E91" s="57">
        <v>0</v>
      </c>
      <c r="F91" s="51">
        <v>0</v>
      </c>
      <c r="G91" s="51">
        <v>0</v>
      </c>
      <c r="H91" s="57">
        <v>0</v>
      </c>
      <c r="I91" s="57">
        <v>0</v>
      </c>
      <c r="J91" s="57">
        <v>0</v>
      </c>
      <c r="K91" s="57">
        <f>(K$37+K$38+K$39)/K$7</f>
        <v>2.4846</v>
      </c>
      <c r="L91" s="51">
        <v>0</v>
      </c>
      <c r="M91" s="57">
        <v>0</v>
      </c>
      <c r="N91" s="57">
        <v>0</v>
      </c>
      <c r="O91" s="43"/>
      <c r="W91"/>
    </row>
    <row r="92" spans="1:24" ht="18.75" customHeight="1">
      <c r="A92" s="17" t="s">
        <v>107</v>
      </c>
      <c r="B92" s="57">
        <v>0</v>
      </c>
      <c r="C92" s="57">
        <v>0</v>
      </c>
      <c r="D92" s="57">
        <v>0</v>
      </c>
      <c r="E92" s="57">
        <v>0</v>
      </c>
      <c r="F92" s="51">
        <v>0</v>
      </c>
      <c r="G92" s="51">
        <v>0</v>
      </c>
      <c r="H92" s="57">
        <v>0</v>
      </c>
      <c r="I92" s="57">
        <v>0</v>
      </c>
      <c r="J92" s="57">
        <v>0</v>
      </c>
      <c r="K92" s="57">
        <v>0</v>
      </c>
      <c r="L92" s="57">
        <f>(L$37+L$38+L$39)/L$7</f>
        <v>2.4314</v>
      </c>
      <c r="M92" s="57">
        <v>0</v>
      </c>
      <c r="N92" s="57">
        <v>0</v>
      </c>
      <c r="O92" s="38"/>
      <c r="X92"/>
    </row>
    <row r="93" spans="1:25" ht="18.75" customHeight="1">
      <c r="A93" s="17" t="s">
        <v>108</v>
      </c>
      <c r="B93" s="57">
        <v>0</v>
      </c>
      <c r="C93" s="57">
        <v>0</v>
      </c>
      <c r="D93" s="57">
        <v>0</v>
      </c>
      <c r="E93" s="57">
        <v>0</v>
      </c>
      <c r="F93" s="51">
        <v>0</v>
      </c>
      <c r="G93" s="51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f>(M$37+M$38+M$39)/M$7</f>
        <v>3.0665</v>
      </c>
      <c r="N93" s="57">
        <v>0</v>
      </c>
      <c r="O93" s="59"/>
      <c r="Y93"/>
    </row>
    <row r="94" spans="1:26" ht="18.75" customHeight="1">
      <c r="A94" s="45" t="s">
        <v>109</v>
      </c>
      <c r="B94" s="60">
        <v>0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1">
        <f>(N$37+N$38+N$39)/N$7</f>
        <v>2.6231</v>
      </c>
      <c r="O94" s="62"/>
      <c r="P94"/>
      <c r="Z94"/>
    </row>
    <row r="95" spans="1:14" ht="21" customHeight="1">
      <c r="A95" s="63" t="s">
        <v>110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ht="14.25">
      <c r="A96" s="66" t="s">
        <v>111</v>
      </c>
    </row>
    <row r="97" ht="15.75">
      <c r="A97" s="63" t="s">
        <v>112</v>
      </c>
    </row>
    <row r="98" ht="15.75">
      <c r="A98" s="63" t="s">
        <v>113</v>
      </c>
    </row>
    <row r="99" ht="15.75">
      <c r="A99" s="63" t="s">
        <v>114</v>
      </c>
    </row>
    <row r="100" spans="1:14" ht="15.75">
      <c r="A100" s="67" t="s">
        <v>115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</sheetData>
  <sheetProtection/>
  <mergeCells count="7">
    <mergeCell ref="A100:N100"/>
    <mergeCell ref="A1:O1"/>
    <mergeCell ref="A2:O2"/>
    <mergeCell ref="A4:A6"/>
    <mergeCell ref="B4:N4"/>
    <mergeCell ref="O4:O6"/>
    <mergeCell ref="A79:O79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2018-10-05T13:28:40Z</dcterms:created>
  <dcterms:modified xsi:type="dcterms:W3CDTF">2018-10-05T14:44:21Z</dcterms:modified>
  <cp:category/>
  <cp:version/>
  <cp:contentType/>
  <cp:contentStatus/>
</cp:coreProperties>
</file>