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<sst xmlns="http://schemas.openxmlformats.org/spreadsheetml/2006/main" count="114" uniqueCount="112">
  <si>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</si>
  <si>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</si>
  <si>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</si>
  <si>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</si>
  <si>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</si>
  <si>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</si>
  <si>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</si>
  <si>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</si>
  <si>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</si>
  <si>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</si>
  <si>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</si>
  <si>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</si>
  <si>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</si>
  <si>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</si>
  <si>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</si>
  <si>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</si>
  <si>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</si>
  <si>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</si>
  <si>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</si>
  <si>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</si>
  <si>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</si>
  <si>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</si>
  <si>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</si>
  <si>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</si>
  <si>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</si>
  <si>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</si>
  <si>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</si>
  <si>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</si>
  <si>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</si>
  <si>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</si>
  <si>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</si>
  <si>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</si>
  <si>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</si>
  <si>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</si>
  <si>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</si>
  <si>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</si>
  <si>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</si>
  <si>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</si>
  <si>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</si>
  <si>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</si>
  <si>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</si>
  <si>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</si>
  <si>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</si>
  <si>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</si>
  <si>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</si>
  <si>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</si>
  <si>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</si>
  <si>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</si>
  <si>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</si>
  <si>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</si>
  <si>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</si>
  <si>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</si>
  <si>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</si>
  <si>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</si>
  <si>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</si>
  <si>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</si>
  <si>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</si>
  <si>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</si>
  <si>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</si>
  <si>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</si>
  <si>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</si>
  <si>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</si>
  <si>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</si>
  <si>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</si>
  <si>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</si>
  <si>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</si>
  <si>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</si>
  <si>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</si>
  <si>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</si>
  <si>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</si>
  <si>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</si>
  <si>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</si>
  <si>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</si>
  <si>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</si>
  <si>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</si>
  <si>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</si>
  <si>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</si>
  <si>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</si>
  <si>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</si>
  <si>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</si>
  <si>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</si>
  <si>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</si>
  <si>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</si>
  <si>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</si>
  <si>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</si>
  <si>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</si>
  <si>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</si>
  <si>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</si>
  <si>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</si>
  <si>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</si>
  <si>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</si>
  <si>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</si>
  <si>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</si>
  <si>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</si>
  <si>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</si>
  <si>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</si>
  <si>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</si>
  <si>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</si>
  <si>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</si>
  <si>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</si>
  <si>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</si>
  <si>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</si>
  <si>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</si>
  <si>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</si>
  <si>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</si>
  <si>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</si>
  <si>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</si>
  <si>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</si>
  <si>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</si>
  <si>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25/09/18 - VENCIMENTO 02/10/18</t>
  </si>
  <si>
    <t>5.5. Saldo Inicial</t>
  </si>
  <si>
    <t>6.1. Saldo final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</si>
</sst>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3" t="s">
        <v>29</v>
      </c>
      <c r="I6" s="63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527383</v>
      </c>
      <c r="C7" s="10">
        <f>C8+C20+C24</f>
        <v>390151</v>
      </c>
      <c r="D7" s="10">
        <f>D8+D20+D24</f>
        <v>395041</v>
      </c>
      <c r="E7" s="10">
        <f>E8+E20+E24</f>
        <v>67698</v>
      </c>
      <c r="F7" s="10">
        <f aca="true" t="shared" si="0" ref="F7:N7">F8+F20+F24</f>
        <v>355423</v>
      </c>
      <c r="G7" s="10">
        <f t="shared" si="0"/>
        <v>532429</v>
      </c>
      <c r="H7" s="10">
        <f>H8+H20+H24</f>
        <v>378872</v>
      </c>
      <c r="I7" s="10">
        <f>I8+I20+I24</f>
        <v>94257</v>
      </c>
      <c r="J7" s="10">
        <f>J8+J20+J24</f>
        <v>428431</v>
      </c>
      <c r="K7" s="10">
        <f>K8+K20+K24</f>
        <v>321495</v>
      </c>
      <c r="L7" s="10">
        <f>L8+L20+L24</f>
        <v>380376</v>
      </c>
      <c r="M7" s="10">
        <f t="shared" si="0"/>
        <v>156867</v>
      </c>
      <c r="N7" s="10">
        <f t="shared" si="0"/>
        <v>96616</v>
      </c>
      <c r="O7" s="10">
        <f>+O8+O20+O24</f>
        <v>4125039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226158</v>
      </c>
      <c r="C8" s="12">
        <f>+C9+C12+C16</f>
        <v>180437</v>
      </c>
      <c r="D8" s="12">
        <f>+D9+D12+D16</f>
        <v>196036</v>
      </c>
      <c r="E8" s="12">
        <f>+E9+E12+E16</f>
        <v>30406</v>
      </c>
      <c r="F8" s="12">
        <f aca="true" t="shared" si="1" ref="F8:N8">+F9+F12+F16</f>
        <v>165866</v>
      </c>
      <c r="G8" s="12">
        <f t="shared" si="1"/>
        <v>252793</v>
      </c>
      <c r="H8" s="12">
        <f>+H9+H12+H16</f>
        <v>173705</v>
      </c>
      <c r="I8" s="12">
        <f>+I9+I12+I16</f>
        <v>45604</v>
      </c>
      <c r="J8" s="12">
        <f>+J9+J12+J16</f>
        <v>201732</v>
      </c>
      <c r="K8" s="12">
        <f>+K9+K12+K16</f>
        <v>148438</v>
      </c>
      <c r="L8" s="12">
        <f>+L9+L12+L16</f>
        <v>169534</v>
      </c>
      <c r="M8" s="12">
        <f t="shared" si="1"/>
        <v>79485</v>
      </c>
      <c r="N8" s="12">
        <f t="shared" si="1"/>
        <v>50395</v>
      </c>
      <c r="O8" s="12">
        <f>SUM(B8:N8)</f>
        <v>1920589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19455</v>
      </c>
      <c r="C9" s="14">
        <v>19594</v>
      </c>
      <c r="D9" s="14">
        <v>13495</v>
      </c>
      <c r="E9" s="14">
        <v>2450</v>
      </c>
      <c r="F9" s="14">
        <v>12459</v>
      </c>
      <c r="G9" s="14">
        <v>21163</v>
      </c>
      <c r="H9" s="14">
        <v>19328</v>
      </c>
      <c r="I9" s="14">
        <v>5120</v>
      </c>
      <c r="J9" s="14">
        <v>11365</v>
      </c>
      <c r="K9" s="14">
        <v>15007</v>
      </c>
      <c r="L9" s="14">
        <v>11938</v>
      </c>
      <c r="M9" s="14">
        <v>7982</v>
      </c>
      <c r="N9" s="14">
        <v>5326</v>
      </c>
      <c r="O9" s="12">
        <f aca="true" t="shared" si="2" ref="O9:O19">SUM(B9:N9)</f>
        <v>164682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19455</v>
      </c>
      <c r="C10" s="14">
        <f>+C9-C11</f>
        <v>19594</v>
      </c>
      <c r="D10" s="14">
        <f>+D9-D11</f>
        <v>13495</v>
      </c>
      <c r="E10" s="14">
        <f>+E9-E11</f>
        <v>2450</v>
      </c>
      <c r="F10" s="14">
        <f aca="true" t="shared" si="3" ref="F10:N10">+F9-F11</f>
        <v>12459</v>
      </c>
      <c r="G10" s="14">
        <f t="shared" si="3"/>
        <v>21163</v>
      </c>
      <c r="H10" s="14">
        <f>+H9-H11</f>
        <v>19328</v>
      </c>
      <c r="I10" s="14">
        <f>+I9-I11</f>
        <v>5120</v>
      </c>
      <c r="J10" s="14">
        <f>+J9-J11</f>
        <v>11365</v>
      </c>
      <c r="K10" s="14">
        <f>+K9-K11</f>
        <v>15007</v>
      </c>
      <c r="L10" s="14">
        <f>+L9-L11</f>
        <v>11938</v>
      </c>
      <c r="M10" s="14">
        <f t="shared" si="3"/>
        <v>7982</v>
      </c>
      <c r="N10" s="14">
        <f t="shared" si="3"/>
        <v>5326</v>
      </c>
      <c r="O10" s="12">
        <f t="shared" si="2"/>
        <v>164682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196805</v>
      </c>
      <c r="C12" s="14">
        <f>C13+C14+C15</f>
        <v>153183</v>
      </c>
      <c r="D12" s="14">
        <f>D13+D14+D15</f>
        <v>174828</v>
      </c>
      <c r="E12" s="14">
        <f>E13+E14+E15</f>
        <v>26715</v>
      </c>
      <c r="F12" s="14">
        <f aca="true" t="shared" si="4" ref="F12:N12">F13+F14+F15</f>
        <v>146050</v>
      </c>
      <c r="G12" s="14">
        <f t="shared" si="4"/>
        <v>219814</v>
      </c>
      <c r="H12" s="14">
        <f>H13+H14+H15</f>
        <v>147177</v>
      </c>
      <c r="I12" s="14">
        <f>I13+I14+I15</f>
        <v>38647</v>
      </c>
      <c r="J12" s="14">
        <f>J13+J14+J15</f>
        <v>180663</v>
      </c>
      <c r="K12" s="14">
        <f>K13+K14+K15</f>
        <v>126795</v>
      </c>
      <c r="L12" s="14">
        <f>L13+L14+L15</f>
        <v>149148</v>
      </c>
      <c r="M12" s="14">
        <f t="shared" si="4"/>
        <v>68292</v>
      </c>
      <c r="N12" s="14">
        <f t="shared" si="4"/>
        <v>43332</v>
      </c>
      <c r="O12" s="12">
        <f t="shared" si="2"/>
        <v>1671449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98886</v>
      </c>
      <c r="C13" s="14">
        <v>76059</v>
      </c>
      <c r="D13" s="14">
        <v>86435</v>
      </c>
      <c r="E13" s="14">
        <v>13438</v>
      </c>
      <c r="F13" s="14">
        <v>71027</v>
      </c>
      <c r="G13" s="14">
        <v>106651</v>
      </c>
      <c r="H13" s="14">
        <v>75062</v>
      </c>
      <c r="I13" s="14">
        <v>19786</v>
      </c>
      <c r="J13" s="14">
        <v>91319</v>
      </c>
      <c r="K13" s="14">
        <v>62212</v>
      </c>
      <c r="L13" s="14">
        <v>72365</v>
      </c>
      <c r="M13" s="14">
        <v>32581</v>
      </c>
      <c r="N13" s="14">
        <v>20210</v>
      </c>
      <c r="O13" s="12">
        <f t="shared" si="2"/>
        <v>826031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88013</v>
      </c>
      <c r="C14" s="14">
        <v>65373</v>
      </c>
      <c r="D14" s="14">
        <v>81582</v>
      </c>
      <c r="E14" s="14">
        <v>11761</v>
      </c>
      <c r="F14" s="14">
        <v>65584</v>
      </c>
      <c r="G14" s="14">
        <v>97330</v>
      </c>
      <c r="H14" s="14">
        <v>63053</v>
      </c>
      <c r="I14" s="14">
        <v>16494</v>
      </c>
      <c r="J14" s="14">
        <v>82577</v>
      </c>
      <c r="K14" s="14">
        <v>57745</v>
      </c>
      <c r="L14" s="14">
        <v>69533</v>
      </c>
      <c r="M14" s="14">
        <v>32196</v>
      </c>
      <c r="N14" s="14">
        <v>21277</v>
      </c>
      <c r="O14" s="12">
        <f t="shared" si="2"/>
        <v>752518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9906</v>
      </c>
      <c r="C15" s="14">
        <v>11751</v>
      </c>
      <c r="D15" s="14">
        <v>6811</v>
      </c>
      <c r="E15" s="14">
        <v>1516</v>
      </c>
      <c r="F15" s="14">
        <v>9439</v>
      </c>
      <c r="G15" s="14">
        <v>15833</v>
      </c>
      <c r="H15" s="14">
        <v>9062</v>
      </c>
      <c r="I15" s="14">
        <v>2367</v>
      </c>
      <c r="J15" s="14">
        <v>6767</v>
      </c>
      <c r="K15" s="14">
        <v>6838</v>
      </c>
      <c r="L15" s="14">
        <v>7250</v>
      </c>
      <c r="M15" s="14">
        <v>3515</v>
      </c>
      <c r="N15" s="14">
        <v>1845</v>
      </c>
      <c r="O15" s="12">
        <f t="shared" si="2"/>
        <v>92900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9898</v>
      </c>
      <c r="C16" s="14">
        <f>C17+C18+C19</f>
        <v>7660</v>
      </c>
      <c r="D16" s="14">
        <f>D17+D18+D19</f>
        <v>7713</v>
      </c>
      <c r="E16" s="14">
        <f>E17+E18+E19</f>
        <v>1241</v>
      </c>
      <c r="F16" s="14">
        <f aca="true" t="shared" si="5" ref="F16:N16">F17+F18+F19</f>
        <v>7357</v>
      </c>
      <c r="G16" s="14">
        <f t="shared" si="5"/>
        <v>11816</v>
      </c>
      <c r="H16" s="14">
        <f>H17+H18+H19</f>
        <v>7200</v>
      </c>
      <c r="I16" s="14">
        <f>I17+I18+I19</f>
        <v>1837</v>
      </c>
      <c r="J16" s="14">
        <f>J17+J18+J19</f>
        <v>9704</v>
      </c>
      <c r="K16" s="14">
        <f>K17+K18+K19</f>
        <v>6636</v>
      </c>
      <c r="L16" s="14">
        <f>L17+L18+L19</f>
        <v>8448</v>
      </c>
      <c r="M16" s="14">
        <f t="shared" si="5"/>
        <v>3211</v>
      </c>
      <c r="N16" s="14">
        <f t="shared" si="5"/>
        <v>1737</v>
      </c>
      <c r="O16" s="12">
        <f t="shared" si="2"/>
        <v>84458</v>
      </c>
    </row>
    <row r="17" spans="1:26" ht="18.75" customHeight="1">
      <c r="A17" s="15" t="s">
        <v>16</v>
      </c>
      <c r="B17" s="14">
        <v>9876</v>
      </c>
      <c r="C17" s="14">
        <v>7634</v>
      </c>
      <c r="D17" s="14">
        <v>7700</v>
      </c>
      <c r="E17" s="14">
        <v>1239</v>
      </c>
      <c r="F17" s="14">
        <v>7345</v>
      </c>
      <c r="G17" s="14">
        <v>11793</v>
      </c>
      <c r="H17" s="14">
        <v>7177</v>
      </c>
      <c r="I17" s="14">
        <v>1835</v>
      </c>
      <c r="J17" s="14">
        <v>9679</v>
      </c>
      <c r="K17" s="14">
        <v>6618</v>
      </c>
      <c r="L17" s="14">
        <v>8428</v>
      </c>
      <c r="M17" s="14">
        <v>3202</v>
      </c>
      <c r="N17" s="14">
        <v>1732</v>
      </c>
      <c r="O17" s="12">
        <f t="shared" si="2"/>
        <v>84258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11</v>
      </c>
      <c r="C18" s="14">
        <v>16</v>
      </c>
      <c r="D18" s="14">
        <v>7</v>
      </c>
      <c r="E18" s="14">
        <v>1</v>
      </c>
      <c r="F18" s="14">
        <v>4</v>
      </c>
      <c r="G18" s="14">
        <v>9</v>
      </c>
      <c r="H18" s="14">
        <v>10</v>
      </c>
      <c r="I18" s="14">
        <v>1</v>
      </c>
      <c r="J18" s="14">
        <v>17</v>
      </c>
      <c r="K18" s="14">
        <v>12</v>
      </c>
      <c r="L18" s="14">
        <v>12</v>
      </c>
      <c r="M18" s="14">
        <v>4</v>
      </c>
      <c r="N18" s="14">
        <v>3</v>
      </c>
      <c r="O18" s="12">
        <f t="shared" si="2"/>
        <v>107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11</v>
      </c>
      <c r="C19" s="14">
        <v>10</v>
      </c>
      <c r="D19" s="14">
        <v>6</v>
      </c>
      <c r="E19" s="14">
        <v>1</v>
      </c>
      <c r="F19" s="14">
        <v>8</v>
      </c>
      <c r="G19" s="14">
        <v>14</v>
      </c>
      <c r="H19" s="14">
        <v>13</v>
      </c>
      <c r="I19" s="14">
        <v>1</v>
      </c>
      <c r="J19" s="14">
        <v>8</v>
      </c>
      <c r="K19" s="14">
        <v>6</v>
      </c>
      <c r="L19" s="14">
        <v>8</v>
      </c>
      <c r="M19" s="14">
        <v>5</v>
      </c>
      <c r="N19" s="14">
        <v>2</v>
      </c>
      <c r="O19" s="12">
        <f t="shared" si="2"/>
        <v>93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143566</v>
      </c>
      <c r="C20" s="18">
        <f>C21+C22+C23</f>
        <v>90342</v>
      </c>
      <c r="D20" s="18">
        <f>D21+D22+D23</f>
        <v>83145</v>
      </c>
      <c r="E20" s="18">
        <f>E21+E22+E23</f>
        <v>14329</v>
      </c>
      <c r="F20" s="18">
        <f aca="true" t="shared" si="6" ref="F20:N20">F21+F22+F23</f>
        <v>78156</v>
      </c>
      <c r="G20" s="18">
        <f t="shared" si="6"/>
        <v>115971</v>
      </c>
      <c r="H20" s="18">
        <f>H21+H22+H23</f>
        <v>96762</v>
      </c>
      <c r="I20" s="18">
        <f>I21+I22+I23</f>
        <v>23055</v>
      </c>
      <c r="J20" s="18">
        <f>J21+J22+J23</f>
        <v>111307</v>
      </c>
      <c r="K20" s="18">
        <f>K21+K22+K23</f>
        <v>77928</v>
      </c>
      <c r="L20" s="18">
        <f>L21+L22+L23</f>
        <v>115573</v>
      </c>
      <c r="M20" s="18">
        <f t="shared" si="6"/>
        <v>43997</v>
      </c>
      <c r="N20" s="18">
        <f t="shared" si="6"/>
        <v>26095</v>
      </c>
      <c r="O20" s="12">
        <f aca="true" t="shared" si="7" ref="O20:O26">SUM(B20:N20)</f>
        <v>1020226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79846</v>
      </c>
      <c r="C21" s="14">
        <v>53219</v>
      </c>
      <c r="D21" s="14">
        <v>48097</v>
      </c>
      <c r="E21" s="14">
        <v>8399</v>
      </c>
      <c r="F21" s="14">
        <v>44298</v>
      </c>
      <c r="G21" s="14">
        <v>66583</v>
      </c>
      <c r="H21" s="14">
        <v>56459</v>
      </c>
      <c r="I21" s="14">
        <v>13908</v>
      </c>
      <c r="J21" s="14">
        <v>63138</v>
      </c>
      <c r="K21" s="14">
        <v>43876</v>
      </c>
      <c r="L21" s="14">
        <v>62525</v>
      </c>
      <c r="M21" s="14">
        <v>23731</v>
      </c>
      <c r="N21" s="14">
        <v>13741</v>
      </c>
      <c r="O21" s="12">
        <f t="shared" si="7"/>
        <v>577820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58809</v>
      </c>
      <c r="C22" s="14">
        <v>32804</v>
      </c>
      <c r="D22" s="14">
        <v>32598</v>
      </c>
      <c r="E22" s="14">
        <v>5331</v>
      </c>
      <c r="F22" s="14">
        <v>30433</v>
      </c>
      <c r="G22" s="14">
        <v>43847</v>
      </c>
      <c r="H22" s="14">
        <v>36843</v>
      </c>
      <c r="I22" s="14">
        <v>8392</v>
      </c>
      <c r="J22" s="14">
        <v>44603</v>
      </c>
      <c r="K22" s="14">
        <v>31228</v>
      </c>
      <c r="L22" s="14">
        <v>49236</v>
      </c>
      <c r="M22" s="14">
        <v>18710</v>
      </c>
      <c r="N22" s="14">
        <v>11512</v>
      </c>
      <c r="O22" s="12">
        <f t="shared" si="7"/>
        <v>404346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4911</v>
      </c>
      <c r="C23" s="14">
        <v>4319</v>
      </c>
      <c r="D23" s="14">
        <v>2450</v>
      </c>
      <c r="E23" s="14">
        <v>599</v>
      </c>
      <c r="F23" s="14">
        <v>3425</v>
      </c>
      <c r="G23" s="14">
        <v>5541</v>
      </c>
      <c r="H23" s="14">
        <v>3460</v>
      </c>
      <c r="I23" s="14">
        <v>755</v>
      </c>
      <c r="J23" s="14">
        <v>3566</v>
      </c>
      <c r="K23" s="14">
        <v>2824</v>
      </c>
      <c r="L23" s="14">
        <v>3812</v>
      </c>
      <c r="M23" s="14">
        <v>1556</v>
      </c>
      <c r="N23" s="14">
        <v>842</v>
      </c>
      <c r="O23" s="12">
        <f t="shared" si="7"/>
        <v>38060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157659</v>
      </c>
      <c r="C24" s="14">
        <f>C25+C26</f>
        <v>119372</v>
      </c>
      <c r="D24" s="14">
        <f>D25+D26</f>
        <v>115860</v>
      </c>
      <c r="E24" s="14">
        <f>E25+E26</f>
        <v>22963</v>
      </c>
      <c r="F24" s="14">
        <f aca="true" t="shared" si="8" ref="F24:N24">F25+F26</f>
        <v>111401</v>
      </c>
      <c r="G24" s="14">
        <f t="shared" si="8"/>
        <v>163665</v>
      </c>
      <c r="H24" s="14">
        <f>H25+H26</f>
        <v>108405</v>
      </c>
      <c r="I24" s="14">
        <f>I25+I26</f>
        <v>25598</v>
      </c>
      <c r="J24" s="14">
        <f>J25+J26</f>
        <v>115392</v>
      </c>
      <c r="K24" s="14">
        <f>K25+K26</f>
        <v>95129</v>
      </c>
      <c r="L24" s="14">
        <f>L25+L26</f>
        <v>95269</v>
      </c>
      <c r="M24" s="14">
        <f t="shared" si="8"/>
        <v>33385</v>
      </c>
      <c r="N24" s="14">
        <f t="shared" si="8"/>
        <v>20126</v>
      </c>
      <c r="O24" s="12">
        <f t="shared" si="7"/>
        <v>1184224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79963</v>
      </c>
      <c r="C25" s="14">
        <v>67237</v>
      </c>
      <c r="D25" s="14">
        <v>62834</v>
      </c>
      <c r="E25" s="14">
        <v>13746</v>
      </c>
      <c r="F25" s="14">
        <v>62169</v>
      </c>
      <c r="G25" s="14">
        <v>96952</v>
      </c>
      <c r="H25" s="14">
        <v>65133</v>
      </c>
      <c r="I25" s="14">
        <v>16364</v>
      </c>
      <c r="J25" s="14">
        <v>59555</v>
      </c>
      <c r="K25" s="14">
        <v>52885</v>
      </c>
      <c r="L25" s="14">
        <v>51636</v>
      </c>
      <c r="M25" s="14">
        <v>17756</v>
      </c>
      <c r="N25" s="14">
        <v>9535</v>
      </c>
      <c r="O25" s="12">
        <f t="shared" si="7"/>
        <v>655765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77696</v>
      </c>
      <c r="C26" s="14">
        <v>52135</v>
      </c>
      <c r="D26" s="14">
        <v>53026</v>
      </c>
      <c r="E26" s="14">
        <v>9217</v>
      </c>
      <c r="F26" s="14">
        <v>49232</v>
      </c>
      <c r="G26" s="14">
        <v>66713</v>
      </c>
      <c r="H26" s="14">
        <v>43272</v>
      </c>
      <c r="I26" s="14">
        <v>9234</v>
      </c>
      <c r="J26" s="14">
        <v>55837</v>
      </c>
      <c r="K26" s="14">
        <v>42244</v>
      </c>
      <c r="L26" s="14">
        <v>43633</v>
      </c>
      <c r="M26" s="14">
        <v>15629</v>
      </c>
      <c r="N26" s="14">
        <v>10591</v>
      </c>
      <c r="O26" s="12">
        <f t="shared" si="7"/>
        <v>528459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1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  <row r="32" spans="1:15" ht="18.75" customHeight="1">
      <c r="A32" s="54" t="s">
        <v>45</v>
      </c>
      <c r="B32" s="55">
        <f>B33*B34</f>
        <v>0</v>
      </c>
      <c r="C32" s="55">
        <f aca="true" t="shared" si="10" ref="C32:N32">C33*C34</f>
        <v>0</v>
      </c>
      <c r="D32" s="55">
        <f t="shared" si="10"/>
        <v>0</v>
      </c>
      <c r="E32" s="55">
        <f t="shared" si="10"/>
        <v>0</v>
      </c>
      <c r="F32" s="55">
        <f t="shared" si="10"/>
        <v>0</v>
      </c>
      <c r="G32" s="55">
        <f t="shared" si="10"/>
        <v>0</v>
      </c>
      <c r="H32" s="55">
        <f t="shared" si="10"/>
        <v>0</v>
      </c>
      <c r="I32" s="55">
        <f t="shared" si="10"/>
        <v>0</v>
      </c>
      <c r="J32" s="55">
        <f>J33*J34</f>
        <v>0</v>
      </c>
      <c r="K32" s="55">
        <f>K33*K34</f>
        <v>0</v>
      </c>
      <c r="L32" s="55">
        <f>L33*L34</f>
        <v>0</v>
      </c>
      <c r="M32" s="55">
        <f t="shared" si="10"/>
        <v>0</v>
      </c>
      <c r="N32" s="55">
        <f t="shared" si="10"/>
        <v>0</v>
      </c>
      <c r="O32" s="25">
        <f>SUM(B32:N32)</f>
        <v>0</v>
      </c>
    </row>
    <row r="33" spans="1:26" ht="18.75" customHeight="1">
      <c r="A33" s="51" t="s">
        <v>46</v>
      </c>
      <c r="B33" s="57">
        <v>0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1" t="s">
        <v>47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  <row r="36" spans="1:15" ht="18.75" customHeight="1">
      <c r="A36" s="58" t="s">
        <v>48</v>
      </c>
      <c r="B36" s="59">
        <f>B37+B38+B39+B40</f>
        <v>1157317.8648</v>
      </c>
      <c r="C36" s="59">
        <f aca="true" t="shared" si="11" ref="C36:N36">C37+C38+C39+C40</f>
        <v>903660.9530999999</v>
      </c>
      <c r="D36" s="59">
        <f t="shared" si="11"/>
        <v>785223.8587</v>
      </c>
      <c r="E36" s="59">
        <f t="shared" si="11"/>
        <v>200338.69139999998</v>
      </c>
      <c r="F36" s="59">
        <f t="shared" si="11"/>
        <v>803152.7245</v>
      </c>
      <c r="G36" s="59">
        <f t="shared" si="11"/>
        <v>947494.0874000001</v>
      </c>
      <c r="H36" s="59">
        <f t="shared" si="11"/>
        <v>824743.2572000001</v>
      </c>
      <c r="I36" s="59">
        <f>I37+I38+I39+I40</f>
        <v>206272.01880000002</v>
      </c>
      <c r="J36" s="59">
        <f>J37+J38+J39+J40</f>
        <v>941691.7853999999</v>
      </c>
      <c r="K36" s="59">
        <f>K37+K38+K39+K40</f>
        <v>812812.107</v>
      </c>
      <c r="L36" s="59">
        <f>L37+L38+L39+L40</f>
        <v>934764.9364</v>
      </c>
      <c r="M36" s="59">
        <f t="shared" si="11"/>
        <v>486283.6655</v>
      </c>
      <c r="N36" s="59">
        <f t="shared" si="11"/>
        <v>255171.3296</v>
      </c>
      <c r="O36" s="59">
        <f>O37+O38+O39+O40</f>
        <v>9258927.279800002</v>
      </c>
    </row>
    <row r="37" spans="1:15" ht="18.75" customHeight="1">
      <c r="A37" s="56" t="s">
        <v>49</v>
      </c>
      <c r="B37" s="53">
        <f aca="true" t="shared" si="12" ref="B37:N37">B29*B7</f>
        <v>1152648.2848</v>
      </c>
      <c r="C37" s="53">
        <f t="shared" si="12"/>
        <v>896606.0131</v>
      </c>
      <c r="D37" s="53">
        <f t="shared" si="12"/>
        <v>774556.8887</v>
      </c>
      <c r="E37" s="53">
        <f t="shared" si="12"/>
        <v>200338.69139999998</v>
      </c>
      <c r="F37" s="53">
        <f t="shared" si="12"/>
        <v>800234.8845</v>
      </c>
      <c r="G37" s="53">
        <f t="shared" si="12"/>
        <v>942718.7874</v>
      </c>
      <c r="H37" s="53">
        <f t="shared" si="12"/>
        <v>821242.9472</v>
      </c>
      <c r="I37" s="53">
        <f>I29*I7</f>
        <v>206272.01880000002</v>
      </c>
      <c r="J37" s="53">
        <f>J29*J7</f>
        <v>931151.9354</v>
      </c>
      <c r="K37" s="53">
        <f>K29*K7</f>
        <v>798786.477</v>
      </c>
      <c r="L37" s="53">
        <f>L29*L7</f>
        <v>924846.2064</v>
      </c>
      <c r="M37" s="53">
        <f t="shared" si="12"/>
        <v>481032.6555</v>
      </c>
      <c r="N37" s="53">
        <f t="shared" si="12"/>
        <v>253433.4296</v>
      </c>
      <c r="O37" s="55">
        <f>SUM(B37:N37)</f>
        <v>9183869.219800001</v>
      </c>
    </row>
    <row r="38" spans="1:15" ht="18.75" customHeight="1">
      <c r="A38" s="56" t="s">
        <v>50</v>
      </c>
      <c r="B38" s="53">
        <f aca="true" t="shared" si="13" ref="B38:N38">B30*B7</f>
        <v>0</v>
      </c>
      <c r="C38" s="53">
        <f t="shared" si="13"/>
        <v>0</v>
      </c>
      <c r="D38" s="53">
        <f t="shared" si="13"/>
        <v>0</v>
      </c>
      <c r="E38" s="53">
        <f t="shared" si="13"/>
        <v>0</v>
      </c>
      <c r="F38" s="53">
        <f t="shared" si="13"/>
        <v>0</v>
      </c>
      <c r="G38" s="53">
        <f t="shared" si="13"/>
        <v>0</v>
      </c>
      <c r="H38" s="53">
        <f t="shared" si="13"/>
        <v>0</v>
      </c>
      <c r="I38" s="53">
        <f>I30*I7</f>
        <v>0</v>
      </c>
      <c r="J38" s="53">
        <f>J30*J7</f>
        <v>0</v>
      </c>
      <c r="K38" s="53">
        <f>K30*K7</f>
        <v>0</v>
      </c>
      <c r="L38" s="53">
        <f>L30*L7</f>
        <v>0</v>
      </c>
      <c r="M38" s="53">
        <f t="shared" si="13"/>
        <v>0</v>
      </c>
      <c r="N38" s="53">
        <f t="shared" si="13"/>
        <v>0</v>
      </c>
      <c r="O38" s="25">
        <f>SUM(B38:N38)</f>
        <v>0</v>
      </c>
    </row>
    <row r="39" spans="1:15" ht="18.75" customHeight="1">
      <c r="A39" s="56" t="s">
        <v>51</v>
      </c>
      <c r="B39" s="53">
        <f aca="true" t="shared" si="14" ref="B39:N39">B32</f>
        <v>0</v>
      </c>
      <c r="C39" s="53">
        <f t="shared" si="14"/>
        <v>0</v>
      </c>
      <c r="D39" s="53">
        <f t="shared" si="14"/>
        <v>0</v>
      </c>
      <c r="E39" s="53">
        <f t="shared" si="14"/>
        <v>0</v>
      </c>
      <c r="F39" s="53">
        <f t="shared" si="14"/>
        <v>0</v>
      </c>
      <c r="G39" s="53">
        <f t="shared" si="14"/>
        <v>0</v>
      </c>
      <c r="H39" s="53">
        <f t="shared" si="14"/>
        <v>0</v>
      </c>
      <c r="I39" s="53">
        <f>I32</f>
        <v>0</v>
      </c>
      <c r="J39" s="53">
        <f>J32</f>
        <v>0</v>
      </c>
      <c r="K39" s="53">
        <f>K32</f>
        <v>0</v>
      </c>
      <c r="L39" s="53">
        <f>L32</f>
        <v>0</v>
      </c>
      <c r="M39" s="53">
        <f t="shared" si="14"/>
        <v>0</v>
      </c>
      <c r="N39" s="53">
        <f t="shared" si="14"/>
        <v>0</v>
      </c>
      <c r="O39" s="55">
        <f>SUM(B39:N39)</f>
        <v>0</v>
      </c>
    </row>
    <row r="40" spans="1:26" ht="18.75" customHeight="1">
      <c r="A40" s="2" t="s">
        <v>52</v>
      </c>
      <c r="B40" s="53">
        <v>4669.58</v>
      </c>
      <c r="C40" s="53">
        <v>7054.94</v>
      </c>
      <c r="D40" s="53">
        <v>10666.97</v>
      </c>
      <c r="E40" s="53">
        <v>0</v>
      </c>
      <c r="F40" s="53">
        <v>2917.84</v>
      </c>
      <c r="G40" s="53">
        <v>4775.3</v>
      </c>
      <c r="H40" s="53">
        <v>3500.31</v>
      </c>
      <c r="I40" s="53">
        <v>0</v>
      </c>
      <c r="J40" s="53">
        <v>10539.85</v>
      </c>
      <c r="K40" s="53">
        <v>14025.63</v>
      </c>
      <c r="L40" s="53">
        <v>9918.73</v>
      </c>
      <c r="M40" s="53">
        <v>5251.01</v>
      </c>
      <c r="N40" s="53">
        <v>1737.9</v>
      </c>
      <c r="O40" s="55">
        <f>SUM(B40:N40)</f>
        <v>75058.05999999998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</row>
    <row r="42" spans="1:15" ht="18.75" customHeight="1">
      <c r="A42" s="2" t="s">
        <v>53</v>
      </c>
      <c r="B42" s="25">
        <f aca="true" t="shared" si="15" ref="B42:O42">+B43+B46+B58+B59+B60-B62</f>
        <v>-77820</v>
      </c>
      <c r="C42" s="25">
        <f t="shared" si="15"/>
        <v>-78376</v>
      </c>
      <c r="D42" s="25">
        <f t="shared" si="15"/>
        <v>-77716.70999999999</v>
      </c>
      <c r="E42" s="25">
        <f t="shared" si="15"/>
        <v>-9800</v>
      </c>
      <c r="F42" s="25">
        <f t="shared" si="15"/>
        <v>-50336</v>
      </c>
      <c r="G42" s="25">
        <f t="shared" si="15"/>
        <v>-85152</v>
      </c>
      <c r="H42" s="25">
        <f t="shared" si="15"/>
        <v>-77312</v>
      </c>
      <c r="I42" s="25">
        <f t="shared" si="15"/>
        <v>148020</v>
      </c>
      <c r="J42" s="25">
        <f t="shared" si="15"/>
        <v>-45460</v>
      </c>
      <c r="K42" s="25">
        <f t="shared" si="15"/>
        <v>-60028</v>
      </c>
      <c r="L42" s="25">
        <f t="shared" si="15"/>
        <v>-47752</v>
      </c>
      <c r="M42" s="25">
        <f t="shared" si="15"/>
        <v>-31928</v>
      </c>
      <c r="N42" s="25">
        <f t="shared" si="15"/>
        <v>-23041.9</v>
      </c>
      <c r="O42" s="25">
        <f t="shared" si="15"/>
        <v>-516702.61</v>
      </c>
    </row>
    <row r="43" spans="1:15" ht="18.75" customHeight="1">
      <c r="A43" s="17" t="s">
        <v>54</v>
      </c>
      <c r="B43" s="26">
        <f>B44+B45</f>
        <v>-77820</v>
      </c>
      <c r="C43" s="26">
        <f>C44+C45</f>
        <v>-78376</v>
      </c>
      <c r="D43" s="26">
        <f>D44+D45</f>
        <v>-53980</v>
      </c>
      <c r="E43" s="26">
        <f>E44+E45</f>
        <v>-9800</v>
      </c>
      <c r="F43" s="26">
        <f aca="true" t="shared" si="16" ref="F43:N43">F44+F45</f>
        <v>-49836</v>
      </c>
      <c r="G43" s="26">
        <f t="shared" si="16"/>
        <v>-84652</v>
      </c>
      <c r="H43" s="26">
        <f t="shared" si="16"/>
        <v>-77312</v>
      </c>
      <c r="I43" s="26">
        <f>I44+I45</f>
        <v>-20480</v>
      </c>
      <c r="J43" s="26">
        <f>J44+J45</f>
        <v>-45460</v>
      </c>
      <c r="K43" s="26">
        <f>K44+K45</f>
        <v>-60028</v>
      </c>
      <c r="L43" s="26">
        <f>L44+L45</f>
        <v>-47752</v>
      </c>
      <c r="M43" s="26">
        <f t="shared" si="16"/>
        <v>-31928</v>
      </c>
      <c r="N43" s="26">
        <f t="shared" si="16"/>
        <v>-21304</v>
      </c>
      <c r="O43" s="25">
        <f aca="true" t="shared" si="17" ref="O43:O62">SUM(B43:N43)</f>
        <v>-658728</v>
      </c>
    </row>
    <row r="44" spans="1:26" ht="18.75" customHeight="1">
      <c r="A44" s="13" t="s">
        <v>55</v>
      </c>
      <c r="B44" s="20">
        <f>ROUND(-B9*$D$3,2)</f>
        <v>-77820</v>
      </c>
      <c r="C44" s="20">
        <f>ROUND(-C9*$D$3,2)</f>
        <v>-78376</v>
      </c>
      <c r="D44" s="20">
        <f>ROUND(-D9*$D$3,2)</f>
        <v>-53980</v>
      </c>
      <c r="E44" s="20">
        <f>ROUND(-E9*$D$3,2)</f>
        <v>-9800</v>
      </c>
      <c r="F44" s="20">
        <f aca="true" t="shared" si="18" ref="F44:N44">ROUND(-F9*$D$3,2)</f>
        <v>-49836</v>
      </c>
      <c r="G44" s="20">
        <f t="shared" si="18"/>
        <v>-84652</v>
      </c>
      <c r="H44" s="20">
        <f t="shared" si="18"/>
        <v>-77312</v>
      </c>
      <c r="I44" s="20">
        <f>ROUND(-I9*$D$3,2)</f>
        <v>-20480</v>
      </c>
      <c r="J44" s="20">
        <f>ROUND(-J9*$D$3,2)</f>
        <v>-45460</v>
      </c>
      <c r="K44" s="20">
        <f>ROUND(-K9*$D$3,2)</f>
        <v>-60028</v>
      </c>
      <c r="L44" s="20">
        <f>ROUND(-L9*$D$3,2)</f>
        <v>-47752</v>
      </c>
      <c r="M44" s="20">
        <f t="shared" si="18"/>
        <v>-31928</v>
      </c>
      <c r="N44" s="20">
        <f t="shared" si="18"/>
        <v>-21304</v>
      </c>
      <c r="O44" s="46">
        <f t="shared" si="17"/>
        <v>-658728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-23736.71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168500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143763.29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-500-23236.71</f>
        <v>-23736.71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-26236.71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170000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170000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-5625.4</v>
      </c>
      <c r="O60" s="20">
        <f t="shared" si="17"/>
        <v>-5625.4</v>
      </c>
    </row>
    <row r="61" spans="1:26" ht="15.75">
      <c r="A61" s="2" t="s">
        <v>67</v>
      </c>
      <c r="B61" s="29">
        <f aca="true" t="shared" si="21" ref="B61:N61">+B36+B42</f>
        <v>1079497.8648</v>
      </c>
      <c r="C61" s="29">
        <f t="shared" si="21"/>
        <v>825284.9530999999</v>
      </c>
      <c r="D61" s="29">
        <f t="shared" si="21"/>
        <v>707507.1487</v>
      </c>
      <c r="E61" s="29">
        <f t="shared" si="21"/>
        <v>190538.69139999998</v>
      </c>
      <c r="F61" s="29">
        <f t="shared" si="21"/>
        <v>752816.7245</v>
      </c>
      <c r="G61" s="29">
        <f t="shared" si="21"/>
        <v>862342.0874000001</v>
      </c>
      <c r="H61" s="29">
        <f t="shared" si="21"/>
        <v>747431.2572000001</v>
      </c>
      <c r="I61" s="29">
        <f t="shared" si="21"/>
        <v>354292.0188</v>
      </c>
      <c r="J61" s="29">
        <f>+J36+J42</f>
        <v>896231.7853999999</v>
      </c>
      <c r="K61" s="29">
        <f>+K36+K42</f>
        <v>752784.107</v>
      </c>
      <c r="L61" s="29">
        <f>+L36+L42</f>
        <v>887012.9364</v>
      </c>
      <c r="M61" s="29">
        <f t="shared" si="21"/>
        <v>454355.6655</v>
      </c>
      <c r="N61" s="29">
        <f t="shared" si="21"/>
        <v>232129.4296</v>
      </c>
      <c r="O61" s="29">
        <f>SUM(B61:N61)</f>
        <v>8742224.669799998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 t="s">
        <v>111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-3887.5</v>
      </c>
      <c r="O62" s="47">
        <f t="shared" si="17"/>
        <v>-3887.5</v>
      </c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4"/>
    </row>
    <row r="64" spans="1:15" ht="18.75" customHeight="1">
      <c r="A64" s="2" t="s">
        <v>68</v>
      </c>
      <c r="B64" s="36">
        <f>SUM(B65:B78)</f>
        <v>1079497.86</v>
      </c>
      <c r="C64" s="36">
        <f aca="true" t="shared" si="22" ref="C64:N64">SUM(C65:C78)</f>
        <v>825284.9500000001</v>
      </c>
      <c r="D64" s="36">
        <f t="shared" si="22"/>
        <v>707507.15</v>
      </c>
      <c r="E64" s="36">
        <f t="shared" si="22"/>
        <v>190538.69</v>
      </c>
      <c r="F64" s="36">
        <f t="shared" si="22"/>
        <v>752816.72</v>
      </c>
      <c r="G64" s="36">
        <f t="shared" si="22"/>
        <v>862342.09</v>
      </c>
      <c r="H64" s="36">
        <f t="shared" si="22"/>
        <v>747431.26</v>
      </c>
      <c r="I64" s="36">
        <f t="shared" si="22"/>
        <v>354292.02</v>
      </c>
      <c r="J64" s="36">
        <f t="shared" si="22"/>
        <v>896231.78</v>
      </c>
      <c r="K64" s="36">
        <f t="shared" si="22"/>
        <v>752784.11</v>
      </c>
      <c r="L64" s="36">
        <f t="shared" si="22"/>
        <v>887012.94</v>
      </c>
      <c r="M64" s="36">
        <f t="shared" si="22"/>
        <v>454355.67</v>
      </c>
      <c r="N64" s="36">
        <f t="shared" si="22"/>
        <v>232129.43</v>
      </c>
      <c r="O64" s="29">
        <f>SUM(O65:O78)</f>
        <v>8742224.67</v>
      </c>
    </row>
    <row r="65" spans="1:16" ht="18.75" customHeight="1">
      <c r="A65" s="17" t="s">
        <v>69</v>
      </c>
      <c r="B65" s="36">
        <v>213645.94</v>
      </c>
      <c r="C65" s="36">
        <v>234053.42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447699.36</v>
      </c>
      <c r="P65"/>
    </row>
    <row r="66" spans="1:16" ht="18.75" customHeight="1">
      <c r="A66" s="17" t="s">
        <v>70</v>
      </c>
      <c r="B66" s="36">
        <v>865851.92</v>
      </c>
      <c r="C66" s="36">
        <v>591231.53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1457083.4500000002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707507.15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707507.15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190538.69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190538.69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752816.72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752816.72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862342.09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862342.09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747431.26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747431.26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354292.02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354292.02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896231.78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896231.78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752784.11</v>
      </c>
      <c r="L74" s="35">
        <v>0</v>
      </c>
      <c r="M74" s="35">
        <v>0</v>
      </c>
      <c r="N74" s="35">
        <v>0</v>
      </c>
      <c r="O74" s="29">
        <f t="shared" si="23"/>
        <v>752784.11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887012.94</v>
      </c>
      <c r="M75" s="35">
        <v>0</v>
      </c>
      <c r="N75" s="35">
        <v>0</v>
      </c>
      <c r="O75" s="26">
        <f t="shared" si="23"/>
        <v>887012.94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454355.67</v>
      </c>
      <c r="N76" s="35">
        <v>0</v>
      </c>
      <c r="O76" s="29">
        <f t="shared" si="23"/>
        <v>454355.67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232129.43</v>
      </c>
      <c r="O77" s="26">
        <f t="shared" si="23"/>
        <v>232129.43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2.445182737204543</v>
      </c>
      <c r="C82" s="44">
        <v>2.6050019043830392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0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8">
        <f>(N$37+N$38+N$39)/N$7</f>
        <v>2.6231</v>
      </c>
      <c r="O94" s="49"/>
      <c r="P94"/>
      <c r="Z94"/>
    </row>
    <row r="95" spans="1:14" ht="21" customHeight="1">
      <c r="A95" s="64" t="s">
        <v>102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104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2018-10-01T14:20:53Z</dcterms:modified>
  <cp:category/>
  <cp:version/>
  <cp:contentType/>
  <cp:contentStatus/>
</cp:coreProperties>
</file>