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<sst xmlns="http://schemas.openxmlformats.org/spreadsheetml/2006/main" count="115" uniqueCount="113">
  <si>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</si>
  <si>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</si>
  <si>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</si>
  <si>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</si>
  <si>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</si>
  <si>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</si>
  <si>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</si>
  <si>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</si>
  <si>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</si>
  <si>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</si>
  <si>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</si>
  <si>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</si>
  <si>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</si>
  <si>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</si>
  <si>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</si>
  <si>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</si>
  <si>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</si>
  <si>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</si>
  <si>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</si>
  <si>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</si>
  <si>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</si>
  <si>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</si>
  <si>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</si>
  <si>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</si>
  <si>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</si>
  <si>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</si>
  <si>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</si>
  <si>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</si>
  <si>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</si>
  <si>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</si>
  <si>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</si>
  <si>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</si>
  <si>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</si>
  <si>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</si>
  <si>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</si>
  <si>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</si>
  <si>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</si>
  <si>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</si>
  <si>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</si>
  <si>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</si>
  <si>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</si>
  <si>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</si>
  <si>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</si>
  <si>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</si>
  <si>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</si>
  <si>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</si>
  <si>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</si>
  <si>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</si>
  <si>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</si>
  <si>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</si>
  <si>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</si>
  <si>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</si>
  <si>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</si>
  <si>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</si>
  <si>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</si>
  <si>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</si>
  <si>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</si>
  <si>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</si>
  <si>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</si>
  <si>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</si>
  <si>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</si>
  <si>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</si>
  <si>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</si>
  <si>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</si>
  <si>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</si>
  <si>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</si>
  <si>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</si>
  <si>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</si>
  <si>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</si>
  <si>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</si>
  <si>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</si>
  <si>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</si>
  <si>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</si>
  <si>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</si>
  <si>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</si>
  <si>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</si>
  <si>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</si>
  <si>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</si>
  <si>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</si>
  <si>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</si>
  <si>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</si>
  <si>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</si>
  <si>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</si>
  <si>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</si>
  <si>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</si>
  <si>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</si>
  <si>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</si>
  <si>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</si>
  <si>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</si>
  <si>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</si>
  <si>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</si>
  <si>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</si>
  <si>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</si>
  <si>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</si>
  <si>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</si>
  <si>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</si>
  <si>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</si>
  <si>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</si>
  <si>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</si>
  <si>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</si>
  <si>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</si>
  <si>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</si>
  <si>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</si>
  <si>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UPBus Qualidade em Transportes S/A</t>
  </si>
  <si>
    <t>8.4. UPBus</t>
  </si>
  <si>
    <t>7.4. UPBus</t>
  </si>
  <si>
    <t>OPERAÇÃO 24/09/18 - VENCIMENTO 01/10/18</t>
  </si>
  <si>
    <t>5.3. Revisão de Remuneração pelo Transporte Coletivo (1)</t>
  </si>
  <si>
    <t>8. Tarifa de Remuneração por Passageiro(2)</t>
  </si>
  <si>
    <t>5.5. Saldo Inicial</t>
  </si>
  <si>
    <t>6.1. Saldo final</t>
  </si>
  <si>
    <t>(2) Tarifa de remuneração de cada empresa considerando o  reequilibrio interno estabelecido e informado pelo consórcio. Não consideram os acertos financeiros previstos no item 7.</t>
  </si>
  <si>
    <t>(1) Revisão de passageiros transportados, processada pelo sistema de bilhetagem eletrînoca, mês de agosto/18, total de 976.732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</si>
</sst>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7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1.50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103</v>
      </c>
      <c r="F5" s="4" t="s">
        <v>32</v>
      </c>
      <c r="G5" s="4" t="s">
        <v>39</v>
      </c>
      <c r="H5" s="4" t="s">
        <v>102</v>
      </c>
      <c r="I5" s="4" t="s">
        <v>95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91</v>
      </c>
      <c r="F6" s="3" t="s">
        <v>92</v>
      </c>
      <c r="G6" s="3" t="s">
        <v>93</v>
      </c>
      <c r="H6" s="63" t="s">
        <v>29</v>
      </c>
      <c r="I6" s="63" t="s">
        <v>94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510024</v>
      </c>
      <c r="C7" s="10">
        <f>C8+C20+C24</f>
        <v>374492</v>
      </c>
      <c r="D7" s="10">
        <f>D8+D20+D24</f>
        <v>366180</v>
      </c>
      <c r="E7" s="10">
        <f>E8+E20+E24</f>
        <v>65487</v>
      </c>
      <c r="F7" s="10">
        <f aca="true" t="shared" si="0" ref="F7:N7">F8+F20+F24</f>
        <v>339652</v>
      </c>
      <c r="G7" s="10">
        <f t="shared" si="0"/>
        <v>521679</v>
      </c>
      <c r="H7" s="10">
        <f>H8+H20+H24</f>
        <v>354855</v>
      </c>
      <c r="I7" s="10">
        <f>I8+I20+I24</f>
        <v>88825</v>
      </c>
      <c r="J7" s="10">
        <f>J8+J20+J24</f>
        <v>409687</v>
      </c>
      <c r="K7" s="10">
        <f>K8+K20+K24</f>
        <v>311360</v>
      </c>
      <c r="L7" s="10">
        <f>L8+L20+L24</f>
        <v>364510</v>
      </c>
      <c r="M7" s="10">
        <f t="shared" si="0"/>
        <v>150487</v>
      </c>
      <c r="N7" s="10">
        <f t="shared" si="0"/>
        <v>94164</v>
      </c>
      <c r="O7" s="10">
        <f>+O8+O20+O24</f>
        <v>3951402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219435</v>
      </c>
      <c r="C8" s="12">
        <f>+C9+C12+C16</f>
        <v>174329</v>
      </c>
      <c r="D8" s="12">
        <f>+D9+D12+D16</f>
        <v>182998</v>
      </c>
      <c r="E8" s="12">
        <f>+E9+E12+E16</f>
        <v>28964</v>
      </c>
      <c r="F8" s="12">
        <f aca="true" t="shared" si="1" ref="F8:N8">+F9+F12+F16</f>
        <v>159528</v>
      </c>
      <c r="G8" s="12">
        <f t="shared" si="1"/>
        <v>248840</v>
      </c>
      <c r="H8" s="12">
        <f>+H9+H12+H16</f>
        <v>163157</v>
      </c>
      <c r="I8" s="12">
        <f>+I9+I12+I16</f>
        <v>42731</v>
      </c>
      <c r="J8" s="12">
        <f>+J9+J12+J16</f>
        <v>193806</v>
      </c>
      <c r="K8" s="12">
        <f>+K9+K12+K16</f>
        <v>144527</v>
      </c>
      <c r="L8" s="12">
        <f>+L9+L12+L16</f>
        <v>163009</v>
      </c>
      <c r="M8" s="12">
        <f t="shared" si="1"/>
        <v>76679</v>
      </c>
      <c r="N8" s="12">
        <f t="shared" si="1"/>
        <v>49532</v>
      </c>
      <c r="O8" s="12">
        <f>SUM(B8:N8)</f>
        <v>1847535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21071</v>
      </c>
      <c r="C9" s="14">
        <v>20993</v>
      </c>
      <c r="D9" s="14">
        <v>13813</v>
      </c>
      <c r="E9" s="14">
        <v>2652</v>
      </c>
      <c r="F9" s="14">
        <v>13045</v>
      </c>
      <c r="G9" s="14">
        <v>22595</v>
      </c>
      <c r="H9" s="14">
        <v>19735</v>
      </c>
      <c r="I9" s="14">
        <v>4995</v>
      </c>
      <c r="J9" s="14">
        <v>12635</v>
      </c>
      <c r="K9" s="14">
        <v>15883</v>
      </c>
      <c r="L9" s="14">
        <v>13150</v>
      </c>
      <c r="M9" s="14">
        <v>8343</v>
      </c>
      <c r="N9" s="14">
        <v>5719</v>
      </c>
      <c r="O9" s="12">
        <f aca="true" t="shared" si="2" ref="O9:O19">SUM(B9:N9)</f>
        <v>174629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21071</v>
      </c>
      <c r="C10" s="14">
        <f>+C9-C11</f>
        <v>20993</v>
      </c>
      <c r="D10" s="14">
        <f>+D9-D11</f>
        <v>13813</v>
      </c>
      <c r="E10" s="14">
        <f>+E9-E11</f>
        <v>2652</v>
      </c>
      <c r="F10" s="14">
        <f aca="true" t="shared" si="3" ref="F10:N10">+F9-F11</f>
        <v>13045</v>
      </c>
      <c r="G10" s="14">
        <f t="shared" si="3"/>
        <v>22595</v>
      </c>
      <c r="H10" s="14">
        <f>+H9-H11</f>
        <v>19735</v>
      </c>
      <c r="I10" s="14">
        <f>+I9-I11</f>
        <v>4995</v>
      </c>
      <c r="J10" s="14">
        <f>+J9-J11</f>
        <v>12635</v>
      </c>
      <c r="K10" s="14">
        <f>+K9-K11</f>
        <v>15883</v>
      </c>
      <c r="L10" s="14">
        <f>+L9-L11</f>
        <v>13150</v>
      </c>
      <c r="M10" s="14">
        <f t="shared" si="3"/>
        <v>8343</v>
      </c>
      <c r="N10" s="14">
        <f t="shared" si="3"/>
        <v>5719</v>
      </c>
      <c r="O10" s="12">
        <f t="shared" si="2"/>
        <v>174629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188743</v>
      </c>
      <c r="C12" s="14">
        <f>C13+C14+C15</f>
        <v>145932</v>
      </c>
      <c r="D12" s="14">
        <f>D13+D14+D15</f>
        <v>161989</v>
      </c>
      <c r="E12" s="14">
        <f>E13+E14+E15</f>
        <v>25134</v>
      </c>
      <c r="F12" s="14">
        <f aca="true" t="shared" si="4" ref="F12:N12">F13+F14+F15</f>
        <v>139460</v>
      </c>
      <c r="G12" s="14">
        <f t="shared" si="4"/>
        <v>214799</v>
      </c>
      <c r="H12" s="14">
        <f>H13+H14+H15</f>
        <v>136615</v>
      </c>
      <c r="I12" s="14">
        <f>I13+I14+I15</f>
        <v>35964</v>
      </c>
      <c r="J12" s="14">
        <f>J13+J14+J15</f>
        <v>171935</v>
      </c>
      <c r="K12" s="14">
        <f>K13+K14+K15</f>
        <v>122198</v>
      </c>
      <c r="L12" s="14">
        <f>L13+L14+L15</f>
        <v>141548</v>
      </c>
      <c r="M12" s="14">
        <f t="shared" si="4"/>
        <v>65238</v>
      </c>
      <c r="N12" s="14">
        <f t="shared" si="4"/>
        <v>42102</v>
      </c>
      <c r="O12" s="12">
        <f t="shared" si="2"/>
        <v>1591657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93018</v>
      </c>
      <c r="C13" s="14">
        <v>71331</v>
      </c>
      <c r="D13" s="14">
        <v>77992</v>
      </c>
      <c r="E13" s="14">
        <v>12272</v>
      </c>
      <c r="F13" s="14">
        <v>65905</v>
      </c>
      <c r="G13" s="14">
        <v>101937</v>
      </c>
      <c r="H13" s="14">
        <v>68144</v>
      </c>
      <c r="I13" s="14">
        <v>17862</v>
      </c>
      <c r="J13" s="14">
        <v>85291</v>
      </c>
      <c r="K13" s="14">
        <v>58900</v>
      </c>
      <c r="L13" s="14">
        <v>68134</v>
      </c>
      <c r="M13" s="14">
        <v>30602</v>
      </c>
      <c r="N13" s="14">
        <v>19157</v>
      </c>
      <c r="O13" s="12">
        <f t="shared" si="2"/>
        <v>770545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86135</v>
      </c>
      <c r="C14" s="14">
        <v>63310</v>
      </c>
      <c r="D14" s="14">
        <v>77551</v>
      </c>
      <c r="E14" s="14">
        <v>11318</v>
      </c>
      <c r="F14" s="14">
        <v>64257</v>
      </c>
      <c r="G14" s="14">
        <v>97031</v>
      </c>
      <c r="H14" s="14">
        <v>59759</v>
      </c>
      <c r="I14" s="14">
        <v>15844</v>
      </c>
      <c r="J14" s="14">
        <v>79999</v>
      </c>
      <c r="K14" s="14">
        <v>56683</v>
      </c>
      <c r="L14" s="14">
        <v>66488</v>
      </c>
      <c r="M14" s="14">
        <v>31350</v>
      </c>
      <c r="N14" s="14">
        <v>20993</v>
      </c>
      <c r="O14" s="12">
        <f t="shared" si="2"/>
        <v>730718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9590</v>
      </c>
      <c r="C15" s="14">
        <v>11291</v>
      </c>
      <c r="D15" s="14">
        <v>6446</v>
      </c>
      <c r="E15" s="14">
        <v>1544</v>
      </c>
      <c r="F15" s="14">
        <v>9298</v>
      </c>
      <c r="G15" s="14">
        <v>15831</v>
      </c>
      <c r="H15" s="14">
        <v>8712</v>
      </c>
      <c r="I15" s="14">
        <v>2258</v>
      </c>
      <c r="J15" s="14">
        <v>6645</v>
      </c>
      <c r="K15" s="14">
        <v>6615</v>
      </c>
      <c r="L15" s="14">
        <v>6926</v>
      </c>
      <c r="M15" s="14">
        <v>3286</v>
      </c>
      <c r="N15" s="14">
        <v>1952</v>
      </c>
      <c r="O15" s="12">
        <f t="shared" si="2"/>
        <v>90394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9621</v>
      </c>
      <c r="C16" s="14">
        <f>C17+C18+C19</f>
        <v>7404</v>
      </c>
      <c r="D16" s="14">
        <f>D17+D18+D19</f>
        <v>7196</v>
      </c>
      <c r="E16" s="14">
        <f>E17+E18+E19</f>
        <v>1178</v>
      </c>
      <c r="F16" s="14">
        <f aca="true" t="shared" si="5" ref="F16:N16">F17+F18+F19</f>
        <v>7023</v>
      </c>
      <c r="G16" s="14">
        <f t="shared" si="5"/>
        <v>11446</v>
      </c>
      <c r="H16" s="14">
        <f>H17+H18+H19</f>
        <v>6807</v>
      </c>
      <c r="I16" s="14">
        <f>I17+I18+I19</f>
        <v>1772</v>
      </c>
      <c r="J16" s="14">
        <f>J17+J18+J19</f>
        <v>9236</v>
      </c>
      <c r="K16" s="14">
        <f>K17+K18+K19</f>
        <v>6446</v>
      </c>
      <c r="L16" s="14">
        <f>L17+L18+L19</f>
        <v>8311</v>
      </c>
      <c r="M16" s="14">
        <f t="shared" si="5"/>
        <v>3098</v>
      </c>
      <c r="N16" s="14">
        <f t="shared" si="5"/>
        <v>1711</v>
      </c>
      <c r="O16" s="12">
        <f t="shared" si="2"/>
        <v>81249</v>
      </c>
    </row>
    <row r="17" spans="1:26" ht="18.75" customHeight="1">
      <c r="A17" s="15" t="s">
        <v>16</v>
      </c>
      <c r="B17" s="14">
        <v>9596</v>
      </c>
      <c r="C17" s="14">
        <v>7383</v>
      </c>
      <c r="D17" s="14">
        <v>7180</v>
      </c>
      <c r="E17" s="14">
        <v>1177</v>
      </c>
      <c r="F17" s="14">
        <v>7013</v>
      </c>
      <c r="G17" s="14">
        <v>11431</v>
      </c>
      <c r="H17" s="14">
        <v>6798</v>
      </c>
      <c r="I17" s="14">
        <v>1770</v>
      </c>
      <c r="J17" s="14">
        <v>9217</v>
      </c>
      <c r="K17" s="14">
        <v>6425</v>
      </c>
      <c r="L17" s="14">
        <v>8291</v>
      </c>
      <c r="M17" s="14">
        <v>3090</v>
      </c>
      <c r="N17" s="14">
        <v>1709</v>
      </c>
      <c r="O17" s="12">
        <f t="shared" si="2"/>
        <v>81080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15</v>
      </c>
      <c r="D18" s="14">
        <v>9</v>
      </c>
      <c r="E18" s="14">
        <v>1</v>
      </c>
      <c r="F18" s="14">
        <v>2</v>
      </c>
      <c r="G18" s="14">
        <v>6</v>
      </c>
      <c r="H18" s="14">
        <v>5</v>
      </c>
      <c r="I18" s="14">
        <v>1</v>
      </c>
      <c r="J18" s="14">
        <v>10</v>
      </c>
      <c r="K18" s="14">
        <v>11</v>
      </c>
      <c r="L18" s="14">
        <v>8</v>
      </c>
      <c r="M18" s="14">
        <v>6</v>
      </c>
      <c r="N18" s="14">
        <v>2</v>
      </c>
      <c r="O18" s="12">
        <f t="shared" si="2"/>
        <v>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6</v>
      </c>
      <c r="D19" s="14">
        <v>7</v>
      </c>
      <c r="E19" s="14">
        <v>0</v>
      </c>
      <c r="F19" s="14">
        <v>8</v>
      </c>
      <c r="G19" s="14">
        <v>9</v>
      </c>
      <c r="H19" s="14">
        <v>4</v>
      </c>
      <c r="I19" s="14">
        <v>1</v>
      </c>
      <c r="J19" s="14">
        <v>9</v>
      </c>
      <c r="K19" s="14">
        <v>10</v>
      </c>
      <c r="L19" s="14">
        <v>12</v>
      </c>
      <c r="M19" s="14">
        <v>2</v>
      </c>
      <c r="N19" s="14">
        <v>0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138400</v>
      </c>
      <c r="C20" s="18">
        <f>C21+C22+C23</f>
        <v>85642</v>
      </c>
      <c r="D20" s="18">
        <f>D21+D22+D23</f>
        <v>76553</v>
      </c>
      <c r="E20" s="18">
        <f>E21+E22+E23</f>
        <v>14168</v>
      </c>
      <c r="F20" s="18">
        <f aca="true" t="shared" si="6" ref="F20:N20">F21+F22+F23</f>
        <v>74406</v>
      </c>
      <c r="G20" s="18">
        <f t="shared" si="6"/>
        <v>113427</v>
      </c>
      <c r="H20" s="18">
        <f>H21+H22+H23</f>
        <v>89851</v>
      </c>
      <c r="I20" s="18">
        <f>I21+I22+I23</f>
        <v>21888</v>
      </c>
      <c r="J20" s="18">
        <f>J21+J22+J23</f>
        <v>104869</v>
      </c>
      <c r="K20" s="18">
        <f>K21+K22+K23</f>
        <v>74460</v>
      </c>
      <c r="L20" s="18">
        <f>L21+L22+L23</f>
        <v>111376</v>
      </c>
      <c r="M20" s="18">
        <f t="shared" si="6"/>
        <v>42465</v>
      </c>
      <c r="N20" s="18">
        <f t="shared" si="6"/>
        <v>25479</v>
      </c>
      <c r="O20" s="12">
        <f aca="true" t="shared" si="7" ref="O20:O26">SUM(B20:N20)</f>
        <v>972984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75599</v>
      </c>
      <c r="C21" s="14">
        <v>49187</v>
      </c>
      <c r="D21" s="14">
        <v>43373</v>
      </c>
      <c r="E21" s="14">
        <v>8215</v>
      </c>
      <c r="F21" s="14">
        <v>41200</v>
      </c>
      <c r="G21" s="14">
        <v>63622</v>
      </c>
      <c r="H21" s="14">
        <v>51650</v>
      </c>
      <c r="I21" s="14">
        <v>12839</v>
      </c>
      <c r="J21" s="14">
        <v>58183</v>
      </c>
      <c r="K21" s="14">
        <v>40980</v>
      </c>
      <c r="L21" s="14">
        <v>59236</v>
      </c>
      <c r="M21" s="14">
        <v>22775</v>
      </c>
      <c r="N21" s="14">
        <v>13267</v>
      </c>
      <c r="O21" s="12">
        <f t="shared" si="7"/>
        <v>540126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57960</v>
      </c>
      <c r="C22" s="14">
        <v>32256</v>
      </c>
      <c r="D22" s="14">
        <v>30970</v>
      </c>
      <c r="E22" s="14">
        <v>5339</v>
      </c>
      <c r="F22" s="14">
        <v>29828</v>
      </c>
      <c r="G22" s="14">
        <v>44418</v>
      </c>
      <c r="H22" s="14">
        <v>34871</v>
      </c>
      <c r="I22" s="14">
        <v>8295</v>
      </c>
      <c r="J22" s="14">
        <v>43199</v>
      </c>
      <c r="K22" s="14">
        <v>30769</v>
      </c>
      <c r="L22" s="14">
        <v>48480</v>
      </c>
      <c r="M22" s="14">
        <v>18195</v>
      </c>
      <c r="N22" s="14">
        <v>11383</v>
      </c>
      <c r="O22" s="12">
        <f t="shared" si="7"/>
        <v>395963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4841</v>
      </c>
      <c r="C23" s="14">
        <v>4199</v>
      </c>
      <c r="D23" s="14">
        <v>2210</v>
      </c>
      <c r="E23" s="14">
        <v>614</v>
      </c>
      <c r="F23" s="14">
        <v>3378</v>
      </c>
      <c r="G23" s="14">
        <v>5387</v>
      </c>
      <c r="H23" s="14">
        <v>3330</v>
      </c>
      <c r="I23" s="14">
        <v>754</v>
      </c>
      <c r="J23" s="14">
        <v>3487</v>
      </c>
      <c r="K23" s="14">
        <v>2711</v>
      </c>
      <c r="L23" s="14">
        <v>3660</v>
      </c>
      <c r="M23" s="14">
        <v>1495</v>
      </c>
      <c r="N23" s="14">
        <v>829</v>
      </c>
      <c r="O23" s="12">
        <f t="shared" si="7"/>
        <v>36895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152189</v>
      </c>
      <c r="C24" s="14">
        <f>C25+C26</f>
        <v>114521</v>
      </c>
      <c r="D24" s="14">
        <f>D25+D26</f>
        <v>106629</v>
      </c>
      <c r="E24" s="14">
        <f>E25+E26</f>
        <v>22355</v>
      </c>
      <c r="F24" s="14">
        <f aca="true" t="shared" si="8" ref="F24:N24">F25+F26</f>
        <v>105718</v>
      </c>
      <c r="G24" s="14">
        <f t="shared" si="8"/>
        <v>159412</v>
      </c>
      <c r="H24" s="14">
        <f>H25+H26</f>
        <v>101847</v>
      </c>
      <c r="I24" s="14">
        <f>I25+I26</f>
        <v>24206</v>
      </c>
      <c r="J24" s="14">
        <f>J25+J26</f>
        <v>111012</v>
      </c>
      <c r="K24" s="14">
        <f>K25+K26</f>
        <v>92373</v>
      </c>
      <c r="L24" s="14">
        <f>L25+L26</f>
        <v>90125</v>
      </c>
      <c r="M24" s="14">
        <f t="shared" si="8"/>
        <v>31343</v>
      </c>
      <c r="N24" s="14">
        <f t="shared" si="8"/>
        <v>19153</v>
      </c>
      <c r="O24" s="12">
        <f t="shared" si="7"/>
        <v>1130883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74737</v>
      </c>
      <c r="C25" s="14">
        <v>63170</v>
      </c>
      <c r="D25" s="14">
        <v>56714</v>
      </c>
      <c r="E25" s="14">
        <v>13124</v>
      </c>
      <c r="F25" s="14">
        <v>58151</v>
      </c>
      <c r="G25" s="14">
        <v>92741</v>
      </c>
      <c r="H25" s="14">
        <v>60631</v>
      </c>
      <c r="I25" s="14">
        <v>15366</v>
      </c>
      <c r="J25" s="14">
        <v>56152</v>
      </c>
      <c r="K25" s="14">
        <v>50583</v>
      </c>
      <c r="L25" s="14">
        <v>47187</v>
      </c>
      <c r="M25" s="14">
        <v>16363</v>
      </c>
      <c r="N25" s="14">
        <v>8776</v>
      </c>
      <c r="O25" s="12">
        <f t="shared" si="7"/>
        <v>613695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77452</v>
      </c>
      <c r="C26" s="14">
        <v>51351</v>
      </c>
      <c r="D26" s="14">
        <v>49915</v>
      </c>
      <c r="E26" s="14">
        <v>9231</v>
      </c>
      <c r="F26" s="14">
        <v>47567</v>
      </c>
      <c r="G26" s="14">
        <v>66671</v>
      </c>
      <c r="H26" s="14">
        <v>41216</v>
      </c>
      <c r="I26" s="14">
        <v>8840</v>
      </c>
      <c r="J26" s="14">
        <v>54860</v>
      </c>
      <c r="K26" s="14">
        <v>41790</v>
      </c>
      <c r="L26" s="14">
        <v>42938</v>
      </c>
      <c r="M26" s="14">
        <v>14980</v>
      </c>
      <c r="N26" s="14">
        <v>10377</v>
      </c>
      <c r="O26" s="12">
        <f t="shared" si="7"/>
        <v>517188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1119378.0344</v>
      </c>
      <c r="C36" s="59">
        <f aca="true" t="shared" si="11" ref="C36:N36">C37+C38+C39+C40</f>
        <v>867074.4652</v>
      </c>
      <c r="D36" s="59">
        <f t="shared" si="11"/>
        <v>728636.096</v>
      </c>
      <c r="E36" s="59">
        <f t="shared" si="11"/>
        <v>193795.67909999998</v>
      </c>
      <c r="F36" s="59">
        <f t="shared" si="11"/>
        <v>767644.318</v>
      </c>
      <c r="G36" s="59">
        <f t="shared" si="11"/>
        <v>928460.1374</v>
      </c>
      <c r="H36" s="59">
        <f t="shared" si="11"/>
        <v>772684.0080000001</v>
      </c>
      <c r="I36" s="59">
        <f>I37+I38+I39+I40</f>
        <v>194384.63</v>
      </c>
      <c r="J36" s="59">
        <f>J37+J38+J39+J40</f>
        <v>900953.5758</v>
      </c>
      <c r="K36" s="59">
        <f>K37+K38+K39+K40</f>
        <v>787630.686</v>
      </c>
      <c r="L36" s="59">
        <f>L37+L38+L39+L40</f>
        <v>896188.344</v>
      </c>
      <c r="M36" s="59">
        <f t="shared" si="11"/>
        <v>466719.3955</v>
      </c>
      <c r="N36" s="59">
        <f t="shared" si="11"/>
        <v>248739.4884</v>
      </c>
      <c r="O36" s="59">
        <f>O37+O38+O39+O40</f>
        <v>8872288.8578</v>
      </c>
    </row>
    <row r="37" spans="1:15" ht="18.75" customHeight="1">
      <c r="A37" s="56" t="s">
        <v>49</v>
      </c>
      <c r="B37" s="53">
        <f aca="true" t="shared" si="12" ref="B37:N37">B29*B7</f>
        <v>1114708.4544</v>
      </c>
      <c r="C37" s="53">
        <f t="shared" si="12"/>
        <v>860620.0652</v>
      </c>
      <c r="D37" s="53">
        <f t="shared" si="12"/>
        <v>717969.126</v>
      </c>
      <c r="E37" s="53">
        <f t="shared" si="12"/>
        <v>193795.67909999998</v>
      </c>
      <c r="F37" s="53">
        <f t="shared" si="12"/>
        <v>764726.478</v>
      </c>
      <c r="G37" s="53">
        <f t="shared" si="12"/>
        <v>923684.8374</v>
      </c>
      <c r="H37" s="53">
        <f t="shared" si="12"/>
        <v>769183.6980000001</v>
      </c>
      <c r="I37" s="53">
        <f>I29*I7</f>
        <v>194384.63</v>
      </c>
      <c r="J37" s="53">
        <f>J29*J7</f>
        <v>890413.7258</v>
      </c>
      <c r="K37" s="53">
        <f>K29*K7</f>
        <v>773605.056</v>
      </c>
      <c r="L37" s="53">
        <f>L29*L7</f>
        <v>886269.6140000001</v>
      </c>
      <c r="M37" s="53">
        <f t="shared" si="12"/>
        <v>461468.3855</v>
      </c>
      <c r="N37" s="53">
        <f t="shared" si="12"/>
        <v>247001.5884</v>
      </c>
      <c r="O37" s="55">
        <f>SUM(B37:N37)</f>
        <v>8797831.3378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6454.4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-50804.16</v>
      </c>
      <c r="C42" s="25">
        <f t="shared" si="15"/>
        <v>-16062.160000000003</v>
      </c>
      <c r="D42" s="25">
        <f t="shared" si="15"/>
        <v>-52291.89000000001</v>
      </c>
      <c r="E42" s="25">
        <f t="shared" si="15"/>
        <v>3272.279999999999</v>
      </c>
      <c r="F42" s="25">
        <f t="shared" si="15"/>
        <v>355623.09</v>
      </c>
      <c r="G42" s="25">
        <f t="shared" si="15"/>
        <v>573486.34</v>
      </c>
      <c r="H42" s="25">
        <f t="shared" si="15"/>
        <v>10414.550000000003</v>
      </c>
      <c r="I42" s="25">
        <f t="shared" si="15"/>
        <v>-10127.78</v>
      </c>
      <c r="J42" s="25">
        <f t="shared" si="15"/>
        <v>92871.91</v>
      </c>
      <c r="K42" s="25">
        <f t="shared" si="15"/>
        <v>-13699.750000000002</v>
      </c>
      <c r="L42" s="25">
        <f t="shared" si="15"/>
        <v>243281.95</v>
      </c>
      <c r="M42" s="25">
        <f t="shared" si="15"/>
        <v>-27860.18</v>
      </c>
      <c r="N42" s="25">
        <f t="shared" si="15"/>
        <v>14573.549999999997</v>
      </c>
      <c r="O42" s="25">
        <f t="shared" si="15"/>
        <v>1122677.75</v>
      </c>
    </row>
    <row r="43" spans="1:15" ht="18.75" customHeight="1">
      <c r="A43" s="17" t="s">
        <v>54</v>
      </c>
      <c r="B43" s="26">
        <f>B44+B45</f>
        <v>-84284</v>
      </c>
      <c r="C43" s="26">
        <f>C44+C45</f>
        <v>-83972</v>
      </c>
      <c r="D43" s="26">
        <f>D44+D45</f>
        <v>-55252</v>
      </c>
      <c r="E43" s="26">
        <f>E44+E45</f>
        <v>-10608</v>
      </c>
      <c r="F43" s="26">
        <f aca="true" t="shared" si="16" ref="F43:N43">F44+F45</f>
        <v>-52180</v>
      </c>
      <c r="G43" s="26">
        <f t="shared" si="16"/>
        <v>-90380</v>
      </c>
      <c r="H43" s="26">
        <f t="shared" si="16"/>
        <v>-78940</v>
      </c>
      <c r="I43" s="26">
        <f>I44+I45</f>
        <v>-19980</v>
      </c>
      <c r="J43" s="26">
        <f>J44+J45</f>
        <v>-50540</v>
      </c>
      <c r="K43" s="26">
        <f>K44+K45</f>
        <v>-63532</v>
      </c>
      <c r="L43" s="26">
        <f>L44+L45</f>
        <v>-52600</v>
      </c>
      <c r="M43" s="26">
        <f t="shared" si="16"/>
        <v>-33372</v>
      </c>
      <c r="N43" s="26">
        <f t="shared" si="16"/>
        <v>-22876</v>
      </c>
      <c r="O43" s="25">
        <f aca="true" t="shared" si="17" ref="O43:O62">SUM(B43:N43)</f>
        <v>-698516</v>
      </c>
    </row>
    <row r="44" spans="1:26" ht="18.75" customHeight="1">
      <c r="A44" s="13" t="s">
        <v>55</v>
      </c>
      <c r="B44" s="20">
        <f>ROUND(-B9*$D$3,2)</f>
        <v>-84284</v>
      </c>
      <c r="C44" s="20">
        <f>ROUND(-C9*$D$3,2)</f>
        <v>-83972</v>
      </c>
      <c r="D44" s="20">
        <f>ROUND(-D9*$D$3,2)</f>
        <v>-55252</v>
      </c>
      <c r="E44" s="20">
        <f>ROUND(-E9*$D$3,2)</f>
        <v>-10608</v>
      </c>
      <c r="F44" s="20">
        <f aca="true" t="shared" si="18" ref="F44:N44">ROUND(-F9*$D$3,2)</f>
        <v>-52180</v>
      </c>
      <c r="G44" s="20">
        <f t="shared" si="18"/>
        <v>-90380</v>
      </c>
      <c r="H44" s="20">
        <f t="shared" si="18"/>
        <v>-78940</v>
      </c>
      <c r="I44" s="20">
        <f>ROUND(-I9*$D$3,2)</f>
        <v>-19980</v>
      </c>
      <c r="J44" s="20">
        <f>ROUND(-J9*$D$3,2)</f>
        <v>-50540</v>
      </c>
      <c r="K44" s="20">
        <f>ROUND(-K9*$D$3,2)</f>
        <v>-63532</v>
      </c>
      <c r="L44" s="20">
        <f>ROUND(-L9*$D$3,2)</f>
        <v>-52600</v>
      </c>
      <c r="M44" s="20">
        <f t="shared" si="18"/>
        <v>-33372</v>
      </c>
      <c r="N44" s="20">
        <f t="shared" si="18"/>
        <v>-22876</v>
      </c>
      <c r="O44" s="46">
        <f t="shared" si="17"/>
        <v>-698516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-22039.07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-24539.07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-500-21539.07</f>
        <v>-22039.07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-24539.07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98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99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33479.84</v>
      </c>
      <c r="C58" s="27">
        <v>67909.84</v>
      </c>
      <c r="D58" s="27">
        <v>24999.18</v>
      </c>
      <c r="E58" s="27">
        <f>7061.33+6818.95</f>
        <v>13880.279999999999</v>
      </c>
      <c r="F58" s="27">
        <v>408303.09</v>
      </c>
      <c r="G58" s="27">
        <v>664366.34</v>
      </c>
      <c r="H58" s="27">
        <v>89354.55</v>
      </c>
      <c r="I58" s="27">
        <v>11352.22</v>
      </c>
      <c r="J58" s="27">
        <v>143411.91</v>
      </c>
      <c r="K58" s="27">
        <v>55387.1</v>
      </c>
      <c r="L58" s="27">
        <v>295881.95</v>
      </c>
      <c r="M58" s="27">
        <v>5511.82</v>
      </c>
      <c r="N58" s="27">
        <v>39187.45</v>
      </c>
      <c r="O58" s="24">
        <f t="shared" si="17"/>
        <v>1853025.5699999998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65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32" t="s">
        <v>109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-5554.85</v>
      </c>
      <c r="L60" s="27">
        <v>0</v>
      </c>
      <c r="M60" s="27">
        <v>0</v>
      </c>
      <c r="N60" s="27">
        <v>-7363.3</v>
      </c>
      <c r="O60" s="20">
        <f t="shared" si="17"/>
        <v>-12918.150000000001</v>
      </c>
    </row>
    <row r="61" spans="1:26" ht="18" customHeight="1">
      <c r="A61" s="2" t="s">
        <v>66</v>
      </c>
      <c r="B61" s="29">
        <f aca="true" t="shared" si="21" ref="B61:N61">+B36+B42</f>
        <v>1068573.8744</v>
      </c>
      <c r="C61" s="29">
        <f t="shared" si="21"/>
        <v>851012.3052</v>
      </c>
      <c r="D61" s="29">
        <f t="shared" si="21"/>
        <v>676344.206</v>
      </c>
      <c r="E61" s="29">
        <f t="shared" si="21"/>
        <v>197067.95909999998</v>
      </c>
      <c r="F61" s="29">
        <f t="shared" si="21"/>
        <v>1123267.408</v>
      </c>
      <c r="G61" s="29">
        <f t="shared" si="21"/>
        <v>1501946.4774</v>
      </c>
      <c r="H61" s="29">
        <f t="shared" si="21"/>
        <v>783098.5580000002</v>
      </c>
      <c r="I61" s="29">
        <f t="shared" si="21"/>
        <v>184256.85</v>
      </c>
      <c r="J61" s="29">
        <f>+J36+J42</f>
        <v>993825.4858</v>
      </c>
      <c r="K61" s="29">
        <f>+K36+K42</f>
        <v>773930.936</v>
      </c>
      <c r="L61" s="29">
        <f>+L36+L42</f>
        <v>1139470.294</v>
      </c>
      <c r="M61" s="29">
        <f t="shared" si="21"/>
        <v>438859.2155</v>
      </c>
      <c r="N61" s="29">
        <f t="shared" si="21"/>
        <v>263313.0384</v>
      </c>
      <c r="O61" s="29">
        <f>SUM(B61:N61)</f>
        <v>9994966.607800001</v>
      </c>
      <c r="P61"/>
      <c r="Q61" s="74"/>
      <c r="R61"/>
      <c r="S61"/>
      <c r="T61"/>
      <c r="U61"/>
      <c r="V61"/>
      <c r="W61"/>
      <c r="X61"/>
      <c r="Y61"/>
      <c r="Z61"/>
    </row>
    <row r="62" spans="1:15" ht="18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-5625.4</v>
      </c>
      <c r="O62" s="47">
        <f t="shared" si="17"/>
        <v>-5625.4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1068573.8800000001</v>
      </c>
      <c r="C64" s="36">
        <f aca="true" t="shared" si="22" ref="C64:N64">SUM(C65:C78)</f>
        <v>851012.3099999999</v>
      </c>
      <c r="D64" s="36">
        <f t="shared" si="22"/>
        <v>676344.21</v>
      </c>
      <c r="E64" s="36">
        <f t="shared" si="22"/>
        <v>197067.96</v>
      </c>
      <c r="F64" s="36">
        <f t="shared" si="22"/>
        <v>1123267.41</v>
      </c>
      <c r="G64" s="36">
        <f t="shared" si="22"/>
        <v>1501946.48</v>
      </c>
      <c r="H64" s="36">
        <f t="shared" si="22"/>
        <v>783098.56</v>
      </c>
      <c r="I64" s="36">
        <f t="shared" si="22"/>
        <v>184256.85</v>
      </c>
      <c r="J64" s="36">
        <f t="shared" si="22"/>
        <v>993825.49</v>
      </c>
      <c r="K64" s="36">
        <f t="shared" si="22"/>
        <v>773930.9400000001</v>
      </c>
      <c r="L64" s="36">
        <f t="shared" si="22"/>
        <v>1139470.29</v>
      </c>
      <c r="M64" s="36">
        <f t="shared" si="22"/>
        <v>438859.22</v>
      </c>
      <c r="N64" s="36">
        <f t="shared" si="22"/>
        <v>263313.04</v>
      </c>
      <c r="O64" s="29">
        <f>SUM(O65:O78)</f>
        <v>9994966.64</v>
      </c>
    </row>
    <row r="65" spans="1:16" ht="18.75" customHeight="1">
      <c r="A65" s="17" t="s">
        <v>68</v>
      </c>
      <c r="B65" s="36">
        <v>224780.09</v>
      </c>
      <c r="C65" s="36">
        <v>232187.46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456967.55</v>
      </c>
      <c r="P65"/>
    </row>
    <row r="66" spans="1:16" ht="18.75" customHeight="1">
      <c r="A66" s="17" t="s">
        <v>69</v>
      </c>
      <c r="B66" s="36">
        <v>843793.79</v>
      </c>
      <c r="C66" s="36">
        <v>618824.85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1462618.6400000001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v>676344.21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676344.21</v>
      </c>
      <c r="Q67"/>
    </row>
    <row r="68" spans="1:18" ht="18.75" customHeight="1">
      <c r="A68" s="17" t="s">
        <v>105</v>
      </c>
      <c r="B68" s="35">
        <v>0</v>
      </c>
      <c r="C68" s="35">
        <v>0</v>
      </c>
      <c r="D68" s="35">
        <v>0</v>
      </c>
      <c r="E68" s="26">
        <f>183187.68+6818.95+7061.33</f>
        <v>197067.96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197067.96</v>
      </c>
      <c r="R68"/>
    </row>
    <row r="69" spans="1:19" ht="18.75" customHeight="1">
      <c r="A69" s="17" t="s">
        <v>71</v>
      </c>
      <c r="B69" s="35">
        <v>0</v>
      </c>
      <c r="C69" s="35">
        <v>0</v>
      </c>
      <c r="D69" s="35">
        <v>0</v>
      </c>
      <c r="E69" s="35">
        <v>0</v>
      </c>
      <c r="F69" s="26">
        <v>1123267.41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1123267.41</v>
      </c>
      <c r="S69"/>
    </row>
    <row r="70" spans="1:20" ht="18.75" customHeight="1">
      <c r="A70" s="17" t="s">
        <v>72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1501946.48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1501946.48</v>
      </c>
      <c r="T70"/>
    </row>
    <row r="71" spans="1:21" ht="18.75" customHeight="1">
      <c r="A71" s="17" t="s">
        <v>96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783098.56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783098.56</v>
      </c>
      <c r="U71"/>
    </row>
    <row r="72" spans="1:21" ht="18.75" customHeight="1">
      <c r="A72" s="17" t="s">
        <v>73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184256.85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184256.85</v>
      </c>
      <c r="U72"/>
    </row>
    <row r="73" spans="1:22" ht="18.75" customHeight="1">
      <c r="A73" s="17" t="s">
        <v>74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993825.49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993825.49</v>
      </c>
      <c r="V73"/>
    </row>
    <row r="74" spans="1:23" ht="18.75" customHeight="1">
      <c r="A74" s="17" t="s">
        <v>75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710073.06+8470.78+55387.1</f>
        <v>773930.9400000001</v>
      </c>
      <c r="L74" s="35">
        <v>0</v>
      </c>
      <c r="M74" s="35">
        <v>0</v>
      </c>
      <c r="N74" s="35">
        <v>0</v>
      </c>
      <c r="O74" s="29">
        <f t="shared" si="23"/>
        <v>773930.9400000001</v>
      </c>
      <c r="W74"/>
    </row>
    <row r="75" spans="1:24" ht="18.75" customHeight="1">
      <c r="A75" s="17" t="s">
        <v>76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1139470.29</v>
      </c>
      <c r="M75" s="35">
        <v>0</v>
      </c>
      <c r="N75" s="35">
        <v>0</v>
      </c>
      <c r="O75" s="26">
        <f t="shared" si="23"/>
        <v>1139470.29</v>
      </c>
      <c r="X75"/>
    </row>
    <row r="76" spans="1:25" ht="18.75" customHeight="1">
      <c r="A76" s="17" t="s">
        <v>77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438859.22</v>
      </c>
      <c r="N76" s="35">
        <v>0</v>
      </c>
      <c r="O76" s="29">
        <f t="shared" si="23"/>
        <v>438859.22</v>
      </c>
      <c r="Y76"/>
    </row>
    <row r="77" spans="1:26" ht="18.75" customHeight="1">
      <c r="A77" s="17" t="s">
        <v>78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224125.59+39187.45</f>
        <v>263313.04</v>
      </c>
      <c r="O77" s="26">
        <f t="shared" si="23"/>
        <v>263313.04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79</v>
      </c>
      <c r="B82" s="44">
        <v>2.452236158266464</v>
      </c>
      <c r="C82" s="44">
        <v>2.6007012197686645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80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81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104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82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83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84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85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86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87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88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89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90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21" customHeight="1">
      <c r="A96" s="64" t="s">
        <v>112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15.75" customHeight="1">
      <c r="A97" s="67" t="s">
        <v>111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2018-09-28T18:52:00Z</dcterms:modified>
  <cp:category/>
  <cp:version/>
  <cp:contentType/>
  <cp:contentStatus/>
</cp:coreProperties>
</file>