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<sst xmlns="http://schemas.openxmlformats.org/spreadsheetml/2006/main" count="114" uniqueCount="112">
  <si>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</si>
  <si>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</si>
  <si>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</si>
  <si>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</si>
  <si>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</si>
  <si>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</si>
  <si>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</si>
  <si>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</si>
  <si>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</si>
  <si>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</si>
  <si>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</si>
  <si>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</si>
  <si>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</si>
  <si>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</si>
  <si>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</si>
  <si>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</si>
  <si>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</si>
  <si>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</si>
  <si>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</si>
  <si>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</si>
  <si>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</si>
  <si>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</si>
  <si>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</si>
  <si>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</si>
  <si>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</si>
  <si>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</si>
  <si>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</si>
  <si>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</si>
  <si>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</si>
  <si>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</si>
  <si>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</si>
  <si>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</si>
  <si>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</si>
  <si>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</si>
  <si>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</si>
  <si>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</si>
  <si>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</si>
  <si>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</si>
  <si>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</si>
  <si>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</si>
  <si>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</si>
  <si>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</si>
  <si>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</si>
  <si>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</si>
  <si>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</si>
  <si>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</si>
  <si>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</si>
  <si>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</si>
  <si>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</si>
  <si>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</si>
  <si>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</si>
  <si>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</si>
  <si>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</si>
  <si>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</si>
  <si>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</si>
  <si>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</si>
  <si>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</si>
  <si>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</si>
  <si>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</si>
  <si>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</si>
  <si>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</si>
  <si>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</si>
  <si>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</si>
  <si>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</si>
  <si>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</si>
  <si>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</si>
  <si>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</si>
  <si>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</si>
  <si>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</si>
  <si>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</si>
  <si>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</si>
  <si>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</si>
  <si>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</si>
  <si>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</si>
  <si>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</si>
  <si>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</si>
  <si>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</si>
  <si>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</si>
  <si>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</si>
  <si>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</si>
  <si>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</si>
  <si>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</si>
  <si>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</si>
  <si>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</si>
  <si>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</si>
  <si>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</si>
  <si>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</si>
  <si>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</si>
  <si>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</si>
  <si>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</si>
  <si>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</si>
  <si>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</si>
  <si>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</si>
  <si>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</si>
  <si>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</si>
  <si>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</si>
  <si>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</si>
  <si>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</si>
  <si>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</si>
  <si>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</si>
  <si>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</si>
  <si>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</si>
  <si>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</si>
  <si>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</si>
  <si>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</si>
  <si>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</si>
  <si>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UPBus Qualidade em Transportes S/A</t>
  </si>
  <si>
    <t>8.4. UPBus</t>
  </si>
  <si>
    <t>7.4. UPBus</t>
  </si>
  <si>
    <t>OPERAÇÃO 14/09/18 - VENCIMENTO 21/09/18</t>
  </si>
  <si>
    <t>5.5. Saldo Inicial</t>
  </si>
  <si>
    <t>6.1. Saldo final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</si>
</sst>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219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219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219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14.75390625" style="1" bestFit="1" customWidth="1"/>
    <col min="18" max="16384" width="9.00390625" style="1" customWidth="1"/>
  </cols>
  <sheetData>
    <row r="1" spans="1:15" ht="21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1">
      <c r="A2" s="71" t="s">
        <v>109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2" t="s">
        <v>1</v>
      </c>
      <c r="B4" s="72" t="s">
        <v>38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2</v>
      </c>
    </row>
    <row r="5" spans="1:15" ht="42" customHeight="1">
      <c r="A5" s="72"/>
      <c r="B5" s="4" t="s">
        <v>37</v>
      </c>
      <c r="C5" s="4" t="s">
        <v>37</v>
      </c>
      <c r="D5" s="4" t="s">
        <v>30</v>
      </c>
      <c r="E5" s="4" t="s">
        <v>106</v>
      </c>
      <c r="F5" s="4" t="s">
        <v>32</v>
      </c>
      <c r="G5" s="4" t="s">
        <v>39</v>
      </c>
      <c r="H5" s="4" t="s">
        <v>103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2"/>
    </row>
    <row r="6" spans="1:15" ht="20.25" customHeight="1">
      <c r="A6" s="72"/>
      <c r="B6" s="3" t="s">
        <v>21</v>
      </c>
      <c r="C6" s="3" t="s">
        <v>22</v>
      </c>
      <c r="D6" s="3" t="s">
        <v>23</v>
      </c>
      <c r="E6" s="3" t="s">
        <v>92</v>
      </c>
      <c r="F6" s="3" t="s">
        <v>93</v>
      </c>
      <c r="G6" s="3" t="s">
        <v>94</v>
      </c>
      <c r="H6" s="63" t="s">
        <v>29</v>
      </c>
      <c r="I6" s="63" t="s">
        <v>95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2"/>
    </row>
    <row r="7" spans="1:26" ht="18.75" customHeight="1">
      <c r="A7" s="9" t="s">
        <v>3</v>
      </c>
      <c r="B7" s="10">
        <f>B8+B20+B24</f>
        <v>479668</v>
      </c>
      <c r="C7" s="10">
        <f>C8+C20+C24</f>
        <v>344306</v>
      </c>
      <c r="D7" s="10">
        <f>D8+D20+D24</f>
        <v>365925</v>
      </c>
      <c r="E7" s="10">
        <f>E8+E20+E24</f>
        <v>61031</v>
      </c>
      <c r="F7" s="10">
        <f aca="true" t="shared" si="0" ref="F7:N7">F8+F20+F24</f>
        <v>321386</v>
      </c>
      <c r="G7" s="10">
        <f t="shared" si="0"/>
        <v>495500</v>
      </c>
      <c r="H7" s="10">
        <f>H8+H20+H24</f>
        <v>338208</v>
      </c>
      <c r="I7" s="10">
        <f>I8+I20+I24</f>
        <v>86722</v>
      </c>
      <c r="J7" s="10">
        <f>J8+J20+J24</f>
        <v>395425</v>
      </c>
      <c r="K7" s="10">
        <f>K8+K20+K24</f>
        <v>283329</v>
      </c>
      <c r="L7" s="10">
        <f>L8+L20+L24</f>
        <v>342278</v>
      </c>
      <c r="M7" s="10">
        <f t="shared" si="0"/>
        <v>141089</v>
      </c>
      <c r="N7" s="10">
        <f t="shared" si="0"/>
        <v>88720</v>
      </c>
      <c r="O7" s="10">
        <f>+O8+O20+O24</f>
        <v>3743587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216400</v>
      </c>
      <c r="C8" s="12">
        <f>+C9+C12+C16</f>
        <v>167695</v>
      </c>
      <c r="D8" s="12">
        <f>+D9+D12+D16</f>
        <v>191045</v>
      </c>
      <c r="E8" s="12">
        <f>+E9+E12+E16</f>
        <v>28605</v>
      </c>
      <c r="F8" s="12">
        <f aca="true" t="shared" si="1" ref="F8:N8">+F9+F12+F16</f>
        <v>158244</v>
      </c>
      <c r="G8" s="12">
        <f t="shared" si="1"/>
        <v>248389</v>
      </c>
      <c r="H8" s="12">
        <f>+H9+H12+H16</f>
        <v>163449</v>
      </c>
      <c r="I8" s="12">
        <f>+I9+I12+I16</f>
        <v>43121</v>
      </c>
      <c r="J8" s="12">
        <f>+J9+J12+J16</f>
        <v>195657</v>
      </c>
      <c r="K8" s="12">
        <f>+K9+K12+K16</f>
        <v>139116</v>
      </c>
      <c r="L8" s="12">
        <f>+L9+L12+L16</f>
        <v>160255</v>
      </c>
      <c r="M8" s="12">
        <f t="shared" si="1"/>
        <v>74559</v>
      </c>
      <c r="N8" s="12">
        <f t="shared" si="1"/>
        <v>48508</v>
      </c>
      <c r="O8" s="12">
        <f>SUM(B8:N8)</f>
        <v>1835043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18842</v>
      </c>
      <c r="C9" s="14">
        <v>18706</v>
      </c>
      <c r="D9" s="14">
        <v>13044</v>
      </c>
      <c r="E9" s="14">
        <v>2307</v>
      </c>
      <c r="F9" s="14">
        <v>11704</v>
      </c>
      <c r="G9" s="14">
        <v>20218</v>
      </c>
      <c r="H9" s="14">
        <v>18472</v>
      </c>
      <c r="I9" s="14">
        <v>4772</v>
      </c>
      <c r="J9" s="14">
        <v>10908</v>
      </c>
      <c r="K9" s="14">
        <v>13832</v>
      </c>
      <c r="L9" s="14">
        <v>11081</v>
      </c>
      <c r="M9" s="14">
        <v>7382</v>
      </c>
      <c r="N9" s="14">
        <v>5121</v>
      </c>
      <c r="O9" s="12">
        <f aca="true" t="shared" si="2" ref="O9:O19">SUM(B9:N9)</f>
        <v>156389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18842</v>
      </c>
      <c r="C10" s="14">
        <f>+C9-C11</f>
        <v>18706</v>
      </c>
      <c r="D10" s="14">
        <f>+D9-D11</f>
        <v>13044</v>
      </c>
      <c r="E10" s="14">
        <f>+E9-E11</f>
        <v>2307</v>
      </c>
      <c r="F10" s="14">
        <f aca="true" t="shared" si="3" ref="F10:N10">+F9-F11</f>
        <v>11704</v>
      </c>
      <c r="G10" s="14">
        <f t="shared" si="3"/>
        <v>20218</v>
      </c>
      <c r="H10" s="14">
        <f>+H9-H11</f>
        <v>18472</v>
      </c>
      <c r="I10" s="14">
        <f>+I9-I11</f>
        <v>4772</v>
      </c>
      <c r="J10" s="14">
        <f>+J9-J11</f>
        <v>10908</v>
      </c>
      <c r="K10" s="14">
        <f>+K9-K11</f>
        <v>13832</v>
      </c>
      <c r="L10" s="14">
        <f>+L9-L11</f>
        <v>11081</v>
      </c>
      <c r="M10" s="14">
        <f t="shared" si="3"/>
        <v>7382</v>
      </c>
      <c r="N10" s="14">
        <f t="shared" si="3"/>
        <v>5121</v>
      </c>
      <c r="O10" s="12">
        <f t="shared" si="2"/>
        <v>156389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188088</v>
      </c>
      <c r="C12" s="14">
        <f>C13+C14+C15</f>
        <v>141892</v>
      </c>
      <c r="D12" s="14">
        <f>D13+D14+D15</f>
        <v>170529</v>
      </c>
      <c r="E12" s="14">
        <f>E13+E14+E15</f>
        <v>25147</v>
      </c>
      <c r="F12" s="14">
        <f aca="true" t="shared" si="4" ref="F12:N12">F13+F14+F15</f>
        <v>139428</v>
      </c>
      <c r="G12" s="14">
        <f t="shared" si="4"/>
        <v>216649</v>
      </c>
      <c r="H12" s="14">
        <f>H13+H14+H15</f>
        <v>138175</v>
      </c>
      <c r="I12" s="14">
        <f>I13+I14+I15</f>
        <v>36563</v>
      </c>
      <c r="J12" s="14">
        <f>J13+J14+J15</f>
        <v>175289</v>
      </c>
      <c r="K12" s="14">
        <f>K13+K14+K15</f>
        <v>119017</v>
      </c>
      <c r="L12" s="14">
        <f>L13+L14+L15</f>
        <v>141167</v>
      </c>
      <c r="M12" s="14">
        <f t="shared" si="4"/>
        <v>64245</v>
      </c>
      <c r="N12" s="14">
        <f t="shared" si="4"/>
        <v>41729</v>
      </c>
      <c r="O12" s="12">
        <f t="shared" si="2"/>
        <v>1597918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86718</v>
      </c>
      <c r="C13" s="14">
        <v>66031</v>
      </c>
      <c r="D13" s="14">
        <v>77681</v>
      </c>
      <c r="E13" s="14">
        <v>11558</v>
      </c>
      <c r="F13" s="14">
        <v>62236</v>
      </c>
      <c r="G13" s="14">
        <v>98603</v>
      </c>
      <c r="H13" s="14">
        <v>65237</v>
      </c>
      <c r="I13" s="14">
        <v>17709</v>
      </c>
      <c r="J13" s="14">
        <v>81846</v>
      </c>
      <c r="K13" s="14">
        <v>54595</v>
      </c>
      <c r="L13" s="14">
        <v>64240</v>
      </c>
      <c r="M13" s="14">
        <v>28943</v>
      </c>
      <c r="N13" s="14">
        <v>18273</v>
      </c>
      <c r="O13" s="12">
        <f t="shared" si="2"/>
        <v>733670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92557</v>
      </c>
      <c r="C14" s="14">
        <v>65858</v>
      </c>
      <c r="D14" s="14">
        <v>86621</v>
      </c>
      <c r="E14" s="14">
        <v>12142</v>
      </c>
      <c r="F14" s="14">
        <v>68520</v>
      </c>
      <c r="G14" s="14">
        <v>103643</v>
      </c>
      <c r="H14" s="14">
        <v>64952</v>
      </c>
      <c r="I14" s="14">
        <v>16828</v>
      </c>
      <c r="J14" s="14">
        <v>87237</v>
      </c>
      <c r="K14" s="14">
        <v>58683</v>
      </c>
      <c r="L14" s="14">
        <v>70729</v>
      </c>
      <c r="M14" s="14">
        <v>32297</v>
      </c>
      <c r="N14" s="14">
        <v>21773</v>
      </c>
      <c r="O14" s="12">
        <f t="shared" si="2"/>
        <v>781840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8813</v>
      </c>
      <c r="C15" s="14">
        <v>10003</v>
      </c>
      <c r="D15" s="14">
        <v>6227</v>
      </c>
      <c r="E15" s="14">
        <v>1447</v>
      </c>
      <c r="F15" s="14">
        <v>8672</v>
      </c>
      <c r="G15" s="14">
        <v>14403</v>
      </c>
      <c r="H15" s="14">
        <v>7986</v>
      </c>
      <c r="I15" s="14">
        <v>2026</v>
      </c>
      <c r="J15" s="14">
        <v>6206</v>
      </c>
      <c r="K15" s="14">
        <v>5739</v>
      </c>
      <c r="L15" s="14">
        <v>6198</v>
      </c>
      <c r="M15" s="14">
        <v>3005</v>
      </c>
      <c r="N15" s="14">
        <v>1683</v>
      </c>
      <c r="O15" s="12">
        <f t="shared" si="2"/>
        <v>82408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9470</v>
      </c>
      <c r="C16" s="14">
        <f>C17+C18+C19</f>
        <v>7097</v>
      </c>
      <c r="D16" s="14">
        <f>D17+D18+D19</f>
        <v>7472</v>
      </c>
      <c r="E16" s="14">
        <f>E17+E18+E19</f>
        <v>1151</v>
      </c>
      <c r="F16" s="14">
        <f aca="true" t="shared" si="5" ref="F16:N16">F17+F18+F19</f>
        <v>7112</v>
      </c>
      <c r="G16" s="14">
        <f t="shared" si="5"/>
        <v>11522</v>
      </c>
      <c r="H16" s="14">
        <f>H17+H18+H19</f>
        <v>6802</v>
      </c>
      <c r="I16" s="14">
        <f>I17+I18+I19</f>
        <v>1786</v>
      </c>
      <c r="J16" s="14">
        <f>J17+J18+J19</f>
        <v>9460</v>
      </c>
      <c r="K16" s="14">
        <f>K17+K18+K19</f>
        <v>6267</v>
      </c>
      <c r="L16" s="14">
        <f>L17+L18+L19</f>
        <v>8007</v>
      </c>
      <c r="M16" s="14">
        <f t="shared" si="5"/>
        <v>2932</v>
      </c>
      <c r="N16" s="14">
        <f t="shared" si="5"/>
        <v>1658</v>
      </c>
      <c r="O16" s="12">
        <f t="shared" si="2"/>
        <v>80736</v>
      </c>
    </row>
    <row r="17" spans="1:26" ht="18.75" customHeight="1">
      <c r="A17" s="15" t="s">
        <v>16</v>
      </c>
      <c r="B17" s="14">
        <v>9452</v>
      </c>
      <c r="C17" s="14">
        <v>7088</v>
      </c>
      <c r="D17" s="14">
        <v>7457</v>
      </c>
      <c r="E17" s="14">
        <v>1146</v>
      </c>
      <c r="F17" s="14">
        <v>7101</v>
      </c>
      <c r="G17" s="14">
        <v>11508</v>
      </c>
      <c r="H17" s="14">
        <v>6791</v>
      </c>
      <c r="I17" s="14">
        <v>1783</v>
      </c>
      <c r="J17" s="14">
        <v>9449</v>
      </c>
      <c r="K17" s="14">
        <v>6257</v>
      </c>
      <c r="L17" s="14">
        <v>7997</v>
      </c>
      <c r="M17" s="14">
        <v>2919</v>
      </c>
      <c r="N17" s="14">
        <v>1653</v>
      </c>
      <c r="O17" s="12">
        <f t="shared" si="2"/>
        <v>80601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12</v>
      </c>
      <c r="C18" s="14">
        <v>7</v>
      </c>
      <c r="D18" s="14">
        <v>12</v>
      </c>
      <c r="E18" s="14">
        <v>3</v>
      </c>
      <c r="F18" s="14">
        <v>8</v>
      </c>
      <c r="G18" s="14">
        <v>11</v>
      </c>
      <c r="H18" s="14">
        <v>6</v>
      </c>
      <c r="I18" s="14">
        <v>1</v>
      </c>
      <c r="J18" s="14">
        <v>7</v>
      </c>
      <c r="K18" s="14">
        <v>6</v>
      </c>
      <c r="L18" s="14">
        <v>5</v>
      </c>
      <c r="M18" s="14">
        <v>8</v>
      </c>
      <c r="N18" s="14">
        <v>3</v>
      </c>
      <c r="O18" s="12">
        <f t="shared" si="2"/>
        <v>89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6</v>
      </c>
      <c r="C19" s="14">
        <v>2</v>
      </c>
      <c r="D19" s="14">
        <v>3</v>
      </c>
      <c r="E19" s="14">
        <v>2</v>
      </c>
      <c r="F19" s="14">
        <v>3</v>
      </c>
      <c r="G19" s="14">
        <v>3</v>
      </c>
      <c r="H19" s="14">
        <v>5</v>
      </c>
      <c r="I19" s="14">
        <v>2</v>
      </c>
      <c r="J19" s="14">
        <v>4</v>
      </c>
      <c r="K19" s="14">
        <v>4</v>
      </c>
      <c r="L19" s="14">
        <v>5</v>
      </c>
      <c r="M19" s="14">
        <v>5</v>
      </c>
      <c r="N19" s="14">
        <v>2</v>
      </c>
      <c r="O19" s="12">
        <f t="shared" si="2"/>
        <v>46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131109</v>
      </c>
      <c r="C20" s="18">
        <f>C21+C22+C23</f>
        <v>80700</v>
      </c>
      <c r="D20" s="18">
        <f>D21+D22+D23</f>
        <v>76728</v>
      </c>
      <c r="E20" s="18">
        <f>E21+E22+E23</f>
        <v>13062</v>
      </c>
      <c r="F20" s="18">
        <f aca="true" t="shared" si="6" ref="F20:N20">F21+F22+F23</f>
        <v>70223</v>
      </c>
      <c r="G20" s="18">
        <f t="shared" si="6"/>
        <v>109616</v>
      </c>
      <c r="H20" s="18">
        <f>H21+H22+H23</f>
        <v>86926</v>
      </c>
      <c r="I20" s="18">
        <f>I21+I22+I23</f>
        <v>21972</v>
      </c>
      <c r="J20" s="18">
        <f>J21+J22+J23</f>
        <v>102155</v>
      </c>
      <c r="K20" s="18">
        <f>K21+K22+K23</f>
        <v>67742</v>
      </c>
      <c r="L20" s="18">
        <f>L21+L22+L23</f>
        <v>105006</v>
      </c>
      <c r="M20" s="18">
        <f t="shared" si="6"/>
        <v>40209</v>
      </c>
      <c r="N20" s="18">
        <f t="shared" si="6"/>
        <v>23868</v>
      </c>
      <c r="O20" s="12">
        <f aca="true" t="shared" si="7" ref="O20:O26">SUM(B20:N20)</f>
        <v>929316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65591</v>
      </c>
      <c r="C21" s="14">
        <v>42917</v>
      </c>
      <c r="D21" s="14">
        <v>39191</v>
      </c>
      <c r="E21" s="14">
        <v>6867</v>
      </c>
      <c r="F21" s="14">
        <v>35117</v>
      </c>
      <c r="G21" s="14">
        <v>55958</v>
      </c>
      <c r="H21" s="14">
        <v>46487</v>
      </c>
      <c r="I21" s="14">
        <v>12007</v>
      </c>
      <c r="J21" s="14">
        <v>53228</v>
      </c>
      <c r="K21" s="14">
        <v>34593</v>
      </c>
      <c r="L21" s="14">
        <v>52983</v>
      </c>
      <c r="M21" s="14">
        <v>20162</v>
      </c>
      <c r="N21" s="14">
        <v>11670</v>
      </c>
      <c r="O21" s="12">
        <f t="shared" si="7"/>
        <v>476771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61145</v>
      </c>
      <c r="C22" s="14">
        <v>34190</v>
      </c>
      <c r="D22" s="14">
        <v>35409</v>
      </c>
      <c r="E22" s="14">
        <v>5666</v>
      </c>
      <c r="F22" s="14">
        <v>32109</v>
      </c>
      <c r="G22" s="14">
        <v>48847</v>
      </c>
      <c r="H22" s="14">
        <v>37419</v>
      </c>
      <c r="I22" s="14">
        <v>9247</v>
      </c>
      <c r="J22" s="14">
        <v>45841</v>
      </c>
      <c r="K22" s="14">
        <v>30892</v>
      </c>
      <c r="L22" s="14">
        <v>48813</v>
      </c>
      <c r="M22" s="14">
        <v>18707</v>
      </c>
      <c r="N22" s="14">
        <v>11515</v>
      </c>
      <c r="O22" s="12">
        <f t="shared" si="7"/>
        <v>419800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4373</v>
      </c>
      <c r="C23" s="14">
        <v>3593</v>
      </c>
      <c r="D23" s="14">
        <v>2128</v>
      </c>
      <c r="E23" s="14">
        <v>529</v>
      </c>
      <c r="F23" s="14">
        <v>2997</v>
      </c>
      <c r="G23" s="14">
        <v>4811</v>
      </c>
      <c r="H23" s="14">
        <v>3020</v>
      </c>
      <c r="I23" s="14">
        <v>718</v>
      </c>
      <c r="J23" s="14">
        <v>3086</v>
      </c>
      <c r="K23" s="14">
        <v>2257</v>
      </c>
      <c r="L23" s="14">
        <v>3210</v>
      </c>
      <c r="M23" s="14">
        <v>1340</v>
      </c>
      <c r="N23" s="14">
        <v>683</v>
      </c>
      <c r="O23" s="12">
        <f t="shared" si="7"/>
        <v>32745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132159</v>
      </c>
      <c r="C24" s="14">
        <f>C25+C26</f>
        <v>95911</v>
      </c>
      <c r="D24" s="14">
        <f>D25+D26</f>
        <v>98152</v>
      </c>
      <c r="E24" s="14">
        <f>E25+E26</f>
        <v>19364</v>
      </c>
      <c r="F24" s="14">
        <f aca="true" t="shared" si="8" ref="F24:N24">F25+F26</f>
        <v>92919</v>
      </c>
      <c r="G24" s="14">
        <f t="shared" si="8"/>
        <v>137495</v>
      </c>
      <c r="H24" s="14">
        <f>H25+H26</f>
        <v>87833</v>
      </c>
      <c r="I24" s="14">
        <f>I25+I26</f>
        <v>21629</v>
      </c>
      <c r="J24" s="14">
        <f>J25+J26</f>
        <v>97613</v>
      </c>
      <c r="K24" s="14">
        <f>K25+K26</f>
        <v>76471</v>
      </c>
      <c r="L24" s="14">
        <f>L25+L26</f>
        <v>77017</v>
      </c>
      <c r="M24" s="14">
        <f t="shared" si="8"/>
        <v>26321</v>
      </c>
      <c r="N24" s="14">
        <f t="shared" si="8"/>
        <v>16344</v>
      </c>
      <c r="O24" s="12">
        <f t="shared" si="7"/>
        <v>979228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40</v>
      </c>
      <c r="B25" s="14">
        <v>64071</v>
      </c>
      <c r="C25" s="14">
        <v>52475</v>
      </c>
      <c r="D25" s="14">
        <v>52218</v>
      </c>
      <c r="E25" s="14">
        <v>11159</v>
      </c>
      <c r="F25" s="14">
        <v>50142</v>
      </c>
      <c r="G25" s="14">
        <v>78278</v>
      </c>
      <c r="H25" s="14">
        <v>51218</v>
      </c>
      <c r="I25" s="14">
        <v>13505</v>
      </c>
      <c r="J25" s="14">
        <v>47367</v>
      </c>
      <c r="K25" s="14">
        <v>40756</v>
      </c>
      <c r="L25" s="14">
        <v>40297</v>
      </c>
      <c r="M25" s="14">
        <v>13412</v>
      </c>
      <c r="N25" s="14">
        <v>7543</v>
      </c>
      <c r="O25" s="12">
        <f t="shared" si="7"/>
        <v>522441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41</v>
      </c>
      <c r="B26" s="14">
        <v>68088</v>
      </c>
      <c r="C26" s="14">
        <v>43436</v>
      </c>
      <c r="D26" s="14">
        <v>45934</v>
      </c>
      <c r="E26" s="14">
        <v>8205</v>
      </c>
      <c r="F26" s="14">
        <v>42777</v>
      </c>
      <c r="G26" s="14">
        <v>59217</v>
      </c>
      <c r="H26" s="14">
        <v>36615</v>
      </c>
      <c r="I26" s="14">
        <v>8124</v>
      </c>
      <c r="J26" s="14">
        <v>50246</v>
      </c>
      <c r="K26" s="14">
        <v>35715</v>
      </c>
      <c r="L26" s="14">
        <v>36720</v>
      </c>
      <c r="M26" s="14">
        <v>12909</v>
      </c>
      <c r="N26" s="14">
        <v>8801</v>
      </c>
      <c r="O26" s="12">
        <f t="shared" si="7"/>
        <v>456787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42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1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43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1" t="s">
        <v>44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2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</row>
    <row r="32" spans="1:15" ht="18.75" customHeight="1">
      <c r="A32" s="54" t="s">
        <v>45</v>
      </c>
      <c r="B32" s="55">
        <f>B33*B34</f>
        <v>0</v>
      </c>
      <c r="C32" s="55">
        <f aca="true" t="shared" si="10" ref="C32:N32">C33*C34</f>
        <v>0</v>
      </c>
      <c r="D32" s="55">
        <f t="shared" si="10"/>
        <v>0</v>
      </c>
      <c r="E32" s="55">
        <f t="shared" si="10"/>
        <v>0</v>
      </c>
      <c r="F32" s="55">
        <f t="shared" si="10"/>
        <v>0</v>
      </c>
      <c r="G32" s="55">
        <f t="shared" si="10"/>
        <v>0</v>
      </c>
      <c r="H32" s="55">
        <f t="shared" si="10"/>
        <v>0</v>
      </c>
      <c r="I32" s="55">
        <f t="shared" si="10"/>
        <v>0</v>
      </c>
      <c r="J32" s="55">
        <f>J33*J34</f>
        <v>0</v>
      </c>
      <c r="K32" s="55">
        <f>K33*K34</f>
        <v>0</v>
      </c>
      <c r="L32" s="55">
        <f>L33*L34</f>
        <v>0</v>
      </c>
      <c r="M32" s="55">
        <f t="shared" si="10"/>
        <v>0</v>
      </c>
      <c r="N32" s="55">
        <f t="shared" si="10"/>
        <v>0</v>
      </c>
      <c r="O32" s="25">
        <f>SUM(B32:N32)</f>
        <v>0</v>
      </c>
    </row>
    <row r="33" spans="1:26" ht="18.75" customHeight="1">
      <c r="A33" s="51" t="s">
        <v>46</v>
      </c>
      <c r="B33" s="57">
        <v>0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1" t="s">
        <v>47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3"/>
    </row>
    <row r="36" spans="1:15" ht="18.75" customHeight="1">
      <c r="A36" s="58" t="s">
        <v>48</v>
      </c>
      <c r="B36" s="59">
        <f>B37+B38+B39+B40</f>
        <v>1053031.9608</v>
      </c>
      <c r="C36" s="59">
        <f aca="true" t="shared" si="11" ref="C36:N36">C37+C38+C39+C40</f>
        <v>797704.0186</v>
      </c>
      <c r="D36" s="59">
        <f t="shared" si="11"/>
        <v>728136.1175</v>
      </c>
      <c r="E36" s="59">
        <f t="shared" si="11"/>
        <v>180609.0383</v>
      </c>
      <c r="F36" s="59">
        <f t="shared" si="11"/>
        <v>726518.419</v>
      </c>
      <c r="G36" s="59">
        <f t="shared" si="11"/>
        <v>882107.6</v>
      </c>
      <c r="H36" s="59">
        <f t="shared" si="11"/>
        <v>736599.9708000001</v>
      </c>
      <c r="I36" s="59">
        <f>I37+I38+I39+I40</f>
        <v>189782.4248</v>
      </c>
      <c r="J36" s="59">
        <f>J37+J38+J39+J40</f>
        <v>869956.5449999999</v>
      </c>
      <c r="K36" s="59">
        <f>K37+K38+K39+K40</f>
        <v>717984.8634</v>
      </c>
      <c r="L36" s="59">
        <f>L37+L38+L39+L40</f>
        <v>842133.4592</v>
      </c>
      <c r="M36" s="59">
        <f t="shared" si="11"/>
        <v>437900.42850000004</v>
      </c>
      <c r="N36" s="59">
        <f t="shared" si="11"/>
        <v>234459.332</v>
      </c>
      <c r="O36" s="59">
        <f>O37+O38+O39+O40</f>
        <v>8396924.1779</v>
      </c>
    </row>
    <row r="37" spans="1:15" ht="18.75" customHeight="1">
      <c r="A37" s="56" t="s">
        <v>49</v>
      </c>
      <c r="B37" s="53">
        <f aca="true" t="shared" si="12" ref="B37:N37">B29*B7</f>
        <v>1048362.3808</v>
      </c>
      <c r="C37" s="53">
        <f t="shared" si="12"/>
        <v>791249.6185999999</v>
      </c>
      <c r="D37" s="53">
        <f t="shared" si="12"/>
        <v>717469.1475000001</v>
      </c>
      <c r="E37" s="53">
        <f t="shared" si="12"/>
        <v>180609.0383</v>
      </c>
      <c r="F37" s="53">
        <f t="shared" si="12"/>
        <v>723600.579</v>
      </c>
      <c r="G37" s="53">
        <f t="shared" si="12"/>
        <v>877332.2999999999</v>
      </c>
      <c r="H37" s="53">
        <f t="shared" si="12"/>
        <v>733099.6608000001</v>
      </c>
      <c r="I37" s="53">
        <f>I29*I7</f>
        <v>189782.4248</v>
      </c>
      <c r="J37" s="53">
        <f>J29*J7</f>
        <v>859416.695</v>
      </c>
      <c r="K37" s="53">
        <f>K29*K7</f>
        <v>703959.2334</v>
      </c>
      <c r="L37" s="53">
        <f>L29*L7</f>
        <v>832214.7292000001</v>
      </c>
      <c r="M37" s="53">
        <f t="shared" si="12"/>
        <v>432649.4185</v>
      </c>
      <c r="N37" s="53">
        <f t="shared" si="12"/>
        <v>232721.432</v>
      </c>
      <c r="O37" s="55">
        <f>SUM(B37:N37)</f>
        <v>8322466.6579</v>
      </c>
    </row>
    <row r="38" spans="1:15" ht="18.75" customHeight="1">
      <c r="A38" s="56" t="s">
        <v>50</v>
      </c>
      <c r="B38" s="53">
        <f aca="true" t="shared" si="13" ref="B38:N38">B30*B7</f>
        <v>0</v>
      </c>
      <c r="C38" s="53">
        <f t="shared" si="13"/>
        <v>0</v>
      </c>
      <c r="D38" s="53">
        <f t="shared" si="13"/>
        <v>0</v>
      </c>
      <c r="E38" s="53">
        <f t="shared" si="13"/>
        <v>0</v>
      </c>
      <c r="F38" s="53">
        <f t="shared" si="13"/>
        <v>0</v>
      </c>
      <c r="G38" s="53">
        <f t="shared" si="13"/>
        <v>0</v>
      </c>
      <c r="H38" s="53">
        <f t="shared" si="13"/>
        <v>0</v>
      </c>
      <c r="I38" s="53">
        <f>I30*I7</f>
        <v>0</v>
      </c>
      <c r="J38" s="53">
        <f>J30*J7</f>
        <v>0</v>
      </c>
      <c r="K38" s="53">
        <f>K30*K7</f>
        <v>0</v>
      </c>
      <c r="L38" s="53">
        <f>L30*L7</f>
        <v>0</v>
      </c>
      <c r="M38" s="53">
        <f t="shared" si="13"/>
        <v>0</v>
      </c>
      <c r="N38" s="53">
        <f t="shared" si="13"/>
        <v>0</v>
      </c>
      <c r="O38" s="25">
        <f>SUM(B38:N38)</f>
        <v>0</v>
      </c>
    </row>
    <row r="39" spans="1:15" ht="18.75" customHeight="1">
      <c r="A39" s="56" t="s">
        <v>51</v>
      </c>
      <c r="B39" s="53">
        <f aca="true" t="shared" si="14" ref="B39:N39">B32</f>
        <v>0</v>
      </c>
      <c r="C39" s="53">
        <f t="shared" si="14"/>
        <v>0</v>
      </c>
      <c r="D39" s="53">
        <f t="shared" si="14"/>
        <v>0</v>
      </c>
      <c r="E39" s="53">
        <f t="shared" si="14"/>
        <v>0</v>
      </c>
      <c r="F39" s="53">
        <f t="shared" si="14"/>
        <v>0</v>
      </c>
      <c r="G39" s="53">
        <f t="shared" si="14"/>
        <v>0</v>
      </c>
      <c r="H39" s="53">
        <f t="shared" si="14"/>
        <v>0</v>
      </c>
      <c r="I39" s="53">
        <f>I32</f>
        <v>0</v>
      </c>
      <c r="J39" s="53">
        <f>J32</f>
        <v>0</v>
      </c>
      <c r="K39" s="53">
        <f>K32</f>
        <v>0</v>
      </c>
      <c r="L39" s="53">
        <f>L32</f>
        <v>0</v>
      </c>
      <c r="M39" s="53">
        <f t="shared" si="14"/>
        <v>0</v>
      </c>
      <c r="N39" s="53">
        <f t="shared" si="14"/>
        <v>0</v>
      </c>
      <c r="O39" s="55">
        <f>SUM(B39:N39)</f>
        <v>0</v>
      </c>
    </row>
    <row r="40" spans="1:26" ht="18.75" customHeight="1">
      <c r="A40" s="2" t="s">
        <v>52</v>
      </c>
      <c r="B40" s="53">
        <v>4669.58</v>
      </c>
      <c r="C40" s="53">
        <v>6454.4</v>
      </c>
      <c r="D40" s="53">
        <v>10666.97</v>
      </c>
      <c r="E40" s="53">
        <v>0</v>
      </c>
      <c r="F40" s="53">
        <v>2917.84</v>
      </c>
      <c r="G40" s="53">
        <v>4775.3</v>
      </c>
      <c r="H40" s="53">
        <v>3500.31</v>
      </c>
      <c r="I40" s="53">
        <v>0</v>
      </c>
      <c r="J40" s="53">
        <v>10539.85</v>
      </c>
      <c r="K40" s="53">
        <v>14025.63</v>
      </c>
      <c r="L40" s="53">
        <v>9918.73</v>
      </c>
      <c r="M40" s="53">
        <v>5251.01</v>
      </c>
      <c r="N40" s="53">
        <v>1737.9</v>
      </c>
      <c r="O40" s="55">
        <f>SUM(B40:N40)</f>
        <v>74457.51999999997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0"/>
    </row>
    <row r="42" spans="1:15" ht="18.75" customHeight="1">
      <c r="A42" s="2" t="s">
        <v>53</v>
      </c>
      <c r="B42" s="25">
        <f>+B43+B46+B58+B59</f>
        <v>-93488.06</v>
      </c>
      <c r="C42" s="25">
        <f aca="true" t="shared" si="15" ref="C42:N42">+C43+C46+C58+C59</f>
        <v>-86144.26</v>
      </c>
      <c r="D42" s="25">
        <f t="shared" si="15"/>
        <v>-99116.39</v>
      </c>
      <c r="E42" s="25">
        <f t="shared" si="15"/>
        <v>-33741.72</v>
      </c>
      <c r="F42" s="25">
        <f t="shared" si="15"/>
        <v>-59484.9</v>
      </c>
      <c r="G42" s="25">
        <f t="shared" si="15"/>
        <v>-91288.99</v>
      </c>
      <c r="H42" s="25">
        <f t="shared" si="15"/>
        <v>-84571.72</v>
      </c>
      <c r="I42" s="25">
        <f>+I43+I46+I58+I59</f>
        <v>-207313.74</v>
      </c>
      <c r="J42" s="25">
        <f>+J43+J46+J58+J59</f>
        <v>-71749.68</v>
      </c>
      <c r="K42" s="25">
        <f>+K43+K46+K58+K59</f>
        <v>-60591.85</v>
      </c>
      <c r="L42" s="25">
        <f>+L43+L46+L58+L59</f>
        <v>-71498.6</v>
      </c>
      <c r="M42" s="25">
        <f t="shared" si="15"/>
        <v>-32575.67</v>
      </c>
      <c r="N42" s="25">
        <f t="shared" si="15"/>
        <v>-26440.16</v>
      </c>
      <c r="O42" s="25">
        <f>+O43+O46+O58+O59</f>
        <v>-1018005.74</v>
      </c>
    </row>
    <row r="43" spans="1:15" ht="18.75" customHeight="1">
      <c r="A43" s="17" t="s">
        <v>54</v>
      </c>
      <c r="B43" s="26">
        <f>B44+B45</f>
        <v>-75368</v>
      </c>
      <c r="C43" s="26">
        <f>C44+C45</f>
        <v>-74824</v>
      </c>
      <c r="D43" s="26">
        <f>D44+D45</f>
        <v>-52176</v>
      </c>
      <c r="E43" s="26">
        <f>E44+E45</f>
        <v>-9228</v>
      </c>
      <c r="F43" s="26">
        <f aca="true" t="shared" si="16" ref="F43:N43">F44+F45</f>
        <v>-46816</v>
      </c>
      <c r="G43" s="26">
        <f t="shared" si="16"/>
        <v>-80872</v>
      </c>
      <c r="H43" s="26">
        <f t="shared" si="16"/>
        <v>-73888</v>
      </c>
      <c r="I43" s="26">
        <f>I44+I45</f>
        <v>-19088</v>
      </c>
      <c r="J43" s="26">
        <f>J44+J45</f>
        <v>-43632</v>
      </c>
      <c r="K43" s="26">
        <f>K44+K45</f>
        <v>-55328</v>
      </c>
      <c r="L43" s="26">
        <f>L44+L45</f>
        <v>-44324</v>
      </c>
      <c r="M43" s="26">
        <f t="shared" si="16"/>
        <v>-29528</v>
      </c>
      <c r="N43" s="26">
        <f t="shared" si="16"/>
        <v>-20484</v>
      </c>
      <c r="O43" s="25">
        <f aca="true" t="shared" si="17" ref="O43:O60">SUM(B43:N43)</f>
        <v>-625556</v>
      </c>
    </row>
    <row r="44" spans="1:26" ht="18.75" customHeight="1">
      <c r="A44" s="13" t="s">
        <v>55</v>
      </c>
      <c r="B44" s="20">
        <f>ROUND(-B9*$D$3,2)</f>
        <v>-75368</v>
      </c>
      <c r="C44" s="20">
        <f>ROUND(-C9*$D$3,2)</f>
        <v>-74824</v>
      </c>
      <c r="D44" s="20">
        <f>ROUND(-D9*$D$3,2)</f>
        <v>-52176</v>
      </c>
      <c r="E44" s="20">
        <f>ROUND(-E9*$D$3,2)</f>
        <v>-9228</v>
      </c>
      <c r="F44" s="20">
        <f aca="true" t="shared" si="18" ref="F44:N44">ROUND(-F9*$D$3,2)</f>
        <v>-46816</v>
      </c>
      <c r="G44" s="20">
        <f t="shared" si="18"/>
        <v>-80872</v>
      </c>
      <c r="H44" s="20">
        <f t="shared" si="18"/>
        <v>-73888</v>
      </c>
      <c r="I44" s="20">
        <f>ROUND(-I9*$D$3,2)</f>
        <v>-19088</v>
      </c>
      <c r="J44" s="20">
        <f>ROUND(-J9*$D$3,2)</f>
        <v>-43632</v>
      </c>
      <c r="K44" s="20">
        <f>ROUND(-K9*$D$3,2)</f>
        <v>-55328</v>
      </c>
      <c r="L44" s="20">
        <f>ROUND(-L9*$D$3,2)</f>
        <v>-44324</v>
      </c>
      <c r="M44" s="20">
        <f t="shared" si="18"/>
        <v>-29528</v>
      </c>
      <c r="N44" s="20">
        <f t="shared" si="18"/>
        <v>-20484</v>
      </c>
      <c r="O44" s="46">
        <f t="shared" si="17"/>
        <v>-625556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57</v>
      </c>
      <c r="B46" s="26">
        <f>SUM(B47:B57)</f>
        <v>-18120.06</v>
      </c>
      <c r="C46" s="26">
        <f aca="true" t="shared" si="20" ref="C46:O46">SUM(C47:C57)</f>
        <v>-11320.26</v>
      </c>
      <c r="D46" s="26">
        <f t="shared" si="20"/>
        <v>-46940.39</v>
      </c>
      <c r="E46" s="26">
        <f t="shared" si="20"/>
        <v>-24513.72</v>
      </c>
      <c r="F46" s="26">
        <f t="shared" si="20"/>
        <v>-12668.9</v>
      </c>
      <c r="G46" s="26">
        <f t="shared" si="20"/>
        <v>-10416.99</v>
      </c>
      <c r="H46" s="26">
        <f t="shared" si="20"/>
        <v>-10683.72</v>
      </c>
      <c r="I46" s="26">
        <f t="shared" si="20"/>
        <v>-188225.74</v>
      </c>
      <c r="J46" s="26">
        <f t="shared" si="20"/>
        <v>-28117.68</v>
      </c>
      <c r="K46" s="26">
        <f t="shared" si="20"/>
        <v>-5263.85</v>
      </c>
      <c r="L46" s="26">
        <f t="shared" si="20"/>
        <v>-27174.6</v>
      </c>
      <c r="M46" s="26">
        <f t="shared" si="20"/>
        <v>-3047.67</v>
      </c>
      <c r="N46" s="26">
        <f t="shared" si="20"/>
        <v>-5956.16</v>
      </c>
      <c r="O46" s="26">
        <f t="shared" si="20"/>
        <v>-392449.74000000005</v>
      </c>
    </row>
    <row r="47" spans="1:26" ht="18.75" customHeight="1">
      <c r="A47" s="13" t="s">
        <v>58</v>
      </c>
      <c r="B47" s="24">
        <v>-18120.06</v>
      </c>
      <c r="C47" s="24">
        <v>-11320.26</v>
      </c>
      <c r="D47" s="24">
        <v>-24916.32</v>
      </c>
      <c r="E47" s="24">
        <v>-24513.72</v>
      </c>
      <c r="F47" s="24">
        <v>-12168.9</v>
      </c>
      <c r="G47" s="24">
        <v>-9916.99</v>
      </c>
      <c r="H47" s="24">
        <v>-10683.72</v>
      </c>
      <c r="I47" s="24">
        <v>-16725.74</v>
      </c>
      <c r="J47" s="24">
        <v>-28117.68</v>
      </c>
      <c r="K47" s="24">
        <v>-5263.85</v>
      </c>
      <c r="L47" s="24">
        <v>-27174.6</v>
      </c>
      <c r="M47" s="24">
        <v>-3047.67</v>
      </c>
      <c r="N47" s="24">
        <v>-5956.16</v>
      </c>
      <c r="O47" s="24">
        <f t="shared" si="17"/>
        <v>-197925.67000000004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60</v>
      </c>
      <c r="B49" s="24">
        <v>0</v>
      </c>
      <c r="C49" s="24">
        <v>0</v>
      </c>
      <c r="D49" s="24">
        <f>-500-21524.07</f>
        <v>-22024.07</v>
      </c>
      <c r="E49" s="24">
        <v>0</v>
      </c>
      <c r="F49" s="24">
        <v>-500</v>
      </c>
      <c r="G49" s="24">
        <v>-500</v>
      </c>
      <c r="H49" s="24">
        <v>0</v>
      </c>
      <c r="I49" s="24">
        <v>-1500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-24524.07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-170000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-170000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98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99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101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65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.75" customHeight="1">
      <c r="A60" s="32" t="s">
        <v>110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4">
        <f t="shared" si="17"/>
        <v>0</v>
      </c>
    </row>
    <row r="61" spans="1:26" ht="15.75" customHeight="1">
      <c r="A61" s="2" t="s">
        <v>67</v>
      </c>
      <c r="B61" s="29">
        <f aca="true" t="shared" si="21" ref="B61:N61">+B36+B42</f>
        <v>959543.9008</v>
      </c>
      <c r="C61" s="29">
        <f t="shared" si="21"/>
        <v>711559.7586</v>
      </c>
      <c r="D61" s="29">
        <f t="shared" si="21"/>
        <v>629019.7275</v>
      </c>
      <c r="E61" s="29">
        <f t="shared" si="21"/>
        <v>146867.31829999998</v>
      </c>
      <c r="F61" s="29">
        <f t="shared" si="21"/>
        <v>667033.519</v>
      </c>
      <c r="G61" s="29">
        <f t="shared" si="21"/>
        <v>790818.61</v>
      </c>
      <c r="H61" s="29">
        <f t="shared" si="21"/>
        <v>652028.2508000002</v>
      </c>
      <c r="I61" s="29">
        <v>0</v>
      </c>
      <c r="J61" s="29">
        <f>+J36+J42</f>
        <v>798206.865</v>
      </c>
      <c r="K61" s="29">
        <f>+K36+K42</f>
        <v>657393.0134</v>
      </c>
      <c r="L61" s="29">
        <f>+L36+L42</f>
        <v>770634.8592000001</v>
      </c>
      <c r="M61" s="29">
        <f t="shared" si="21"/>
        <v>405324.75850000005</v>
      </c>
      <c r="N61" s="29">
        <f t="shared" si="21"/>
        <v>208019.172</v>
      </c>
      <c r="O61" s="29">
        <f>SUM(B61:N61)</f>
        <v>7396449.753100001</v>
      </c>
      <c r="P61"/>
      <c r="Q61"/>
      <c r="R61"/>
      <c r="S61"/>
      <c r="T61"/>
      <c r="U61"/>
      <c r="V61"/>
      <c r="W61"/>
      <c r="X61"/>
      <c r="Y61"/>
      <c r="Z61"/>
    </row>
    <row r="62" spans="1:17" ht="15.75" customHeight="1">
      <c r="A62" s="34" t="s">
        <v>111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-17531.32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>SUM(B62:N62)</f>
        <v>-17531.32</v>
      </c>
      <c r="Q62" s="74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6">
        <f>SUM(B65:B78)</f>
        <v>959543.8899999999</v>
      </c>
      <c r="C64" s="36">
        <f aca="true" t="shared" si="22" ref="C64:N64">SUM(C65:C78)</f>
        <v>711559.76</v>
      </c>
      <c r="D64" s="36">
        <f t="shared" si="22"/>
        <v>629019.73</v>
      </c>
      <c r="E64" s="36">
        <f t="shared" si="22"/>
        <v>146867.32</v>
      </c>
      <c r="F64" s="36">
        <f t="shared" si="22"/>
        <v>667033.52</v>
      </c>
      <c r="G64" s="36">
        <f t="shared" si="22"/>
        <v>790818.61</v>
      </c>
      <c r="H64" s="36">
        <f t="shared" si="22"/>
        <v>652028.25</v>
      </c>
      <c r="I64" s="36">
        <f t="shared" si="22"/>
        <v>0</v>
      </c>
      <c r="J64" s="36">
        <f t="shared" si="22"/>
        <v>798206.87</v>
      </c>
      <c r="K64" s="36">
        <f t="shared" si="22"/>
        <v>657393.01</v>
      </c>
      <c r="L64" s="36">
        <f t="shared" si="22"/>
        <v>770634.86</v>
      </c>
      <c r="M64" s="36">
        <f t="shared" si="22"/>
        <v>405324.76</v>
      </c>
      <c r="N64" s="36">
        <f t="shared" si="22"/>
        <v>208019.17</v>
      </c>
      <c r="O64" s="29">
        <f>SUM(O65:O78)</f>
        <v>7396449.75</v>
      </c>
    </row>
    <row r="65" spans="1:16" ht="18.75" customHeight="1">
      <c r="A65" s="17" t="s">
        <v>69</v>
      </c>
      <c r="B65" s="36">
        <v>189038.3</v>
      </c>
      <c r="C65" s="36">
        <v>204402.36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393440.66</v>
      </c>
      <c r="P65"/>
    </row>
    <row r="66" spans="1:16" ht="18.75" customHeight="1">
      <c r="A66" s="17" t="s">
        <v>70</v>
      </c>
      <c r="B66" s="36">
        <v>770505.59</v>
      </c>
      <c r="C66" s="36">
        <v>507157.4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1277662.99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629019.73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629019.73</v>
      </c>
      <c r="Q67"/>
    </row>
    <row r="68" spans="1:18" ht="18.75" customHeight="1">
      <c r="A68" s="17" t="s">
        <v>108</v>
      </c>
      <c r="B68" s="35">
        <v>0</v>
      </c>
      <c r="C68" s="35">
        <v>0</v>
      </c>
      <c r="D68" s="35">
        <v>0</v>
      </c>
      <c r="E68" s="26">
        <v>146867.32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146867.32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v>667033.52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667033.52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790818.61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790818.61</v>
      </c>
      <c r="T70"/>
    </row>
    <row r="71" spans="1:21" ht="18.75" customHeight="1">
      <c r="A71" s="17" t="s">
        <v>97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652028.25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652028.25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0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798206.87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798206.87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657393.01</v>
      </c>
      <c r="L74" s="35">
        <v>0</v>
      </c>
      <c r="M74" s="35">
        <v>0</v>
      </c>
      <c r="N74" s="35">
        <v>0</v>
      </c>
      <c r="O74" s="29">
        <f t="shared" si="23"/>
        <v>657393.01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770634.86</v>
      </c>
      <c r="M75" s="35">
        <v>0</v>
      </c>
      <c r="N75" s="35">
        <v>0</v>
      </c>
      <c r="O75" s="26">
        <f t="shared" si="23"/>
        <v>770634.86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405324.76</v>
      </c>
      <c r="N76" s="35">
        <v>0</v>
      </c>
      <c r="O76" s="29">
        <f t="shared" si="23"/>
        <v>405324.76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208019.17</v>
      </c>
      <c r="O77" s="26">
        <f t="shared" si="23"/>
        <v>208019.17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105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2.4506055692799538</v>
      </c>
      <c r="C82" s="44">
        <v>2.6004019805940644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1.9607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107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83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88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89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90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0"/>
      <c r="Y93"/>
    </row>
    <row r="94" spans="1:26" ht="18.75" customHeight="1">
      <c r="A94" s="34" t="s">
        <v>91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8">
        <f>(N$37+N$38+N$39)/N$7</f>
        <v>2.6231</v>
      </c>
      <c r="O94" s="49"/>
      <c r="P94"/>
      <c r="Z94"/>
    </row>
    <row r="95" spans="1:14" ht="21" customHeight="1">
      <c r="A95" s="64" t="s">
        <v>102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6"/>
    </row>
    <row r="96" spans="1:14" ht="15.75">
      <c r="A96" s="67" t="s">
        <v>104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2018-09-20T20:49:12Z</dcterms:modified>
  <cp:category/>
  <cp:version/>
  <cp:contentType/>
  <cp:contentStatus/>
</cp:coreProperties>
</file>