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<sst xmlns="http://schemas.openxmlformats.org/spreadsheetml/2006/main" count="112" uniqueCount="110">
  <si>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</si>
  <si>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</si>
  <si>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</si>
  <si>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</si>
  <si>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</si>
  <si>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</si>
  <si>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</si>
  <si>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</si>
  <si>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</si>
  <si>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</si>
  <si>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</si>
  <si>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</si>
  <si>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</si>
  <si>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</si>
  <si>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</si>
  <si>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</si>
  <si>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</si>
  <si>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</si>
  <si>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</si>
  <si>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</si>
  <si>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</si>
  <si>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</si>
  <si>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</si>
  <si>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</si>
  <si>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</si>
  <si>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</si>
  <si>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</si>
  <si>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</si>
  <si>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</si>
  <si>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</si>
  <si>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</si>
  <si>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</si>
  <si>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</si>
  <si>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</si>
  <si>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</si>
  <si>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</si>
  <si>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</si>
  <si>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</si>
  <si>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</si>
  <si>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</si>
  <si>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</si>
  <si>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</si>
  <si>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</si>
  <si>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</si>
  <si>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</si>
  <si>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</si>
  <si>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</si>
  <si>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</si>
  <si>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</si>
  <si>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</si>
  <si>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</si>
  <si>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</si>
  <si>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</si>
  <si>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</si>
  <si>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</si>
  <si>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</si>
  <si>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</si>
  <si>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</si>
  <si>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</si>
  <si>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</si>
  <si>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</si>
  <si>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</si>
  <si>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</si>
  <si>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</si>
  <si>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</si>
  <si>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</si>
  <si>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</si>
  <si>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</si>
  <si>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</si>
  <si>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</si>
  <si>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</si>
  <si>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</si>
  <si>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</si>
  <si>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</si>
  <si>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</si>
  <si>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</si>
  <si>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</si>
  <si>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</si>
  <si>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</si>
  <si>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</si>
  <si>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</si>
  <si>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</si>
  <si>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</si>
  <si>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</si>
  <si>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</si>
  <si>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</si>
  <si>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</si>
  <si>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</si>
  <si>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</si>
  <si>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</si>
  <si>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</si>
  <si>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</si>
  <si>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</si>
  <si>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</si>
  <si>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</si>
  <si>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</si>
  <si>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</si>
  <si>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</si>
  <si>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</si>
  <si>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</si>
  <si>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</si>
  <si>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</si>
  <si>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</si>
  <si>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</si>
  <si>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</si>
  <si>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</si>
  <si>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UPBus Qualidade em Transportes S/A</t>
  </si>
  <si>
    <t>8.4. UPBus</t>
  </si>
  <si>
    <t>7.4. UPBus</t>
  </si>
  <si>
    <t>OPERAÇÃO 09/09/18 - VENCIMENTO 14/09/18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</si>
</sst>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2" t="s">
        <v>31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109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38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37</v>
      </c>
      <c r="C5" s="4" t="s">
        <v>37</v>
      </c>
      <c r="D5" s="4" t="s">
        <v>30</v>
      </c>
      <c r="E5" s="4" t="s">
        <v>106</v>
      </c>
      <c r="F5" s="4" t="s">
        <v>32</v>
      </c>
      <c r="G5" s="4" t="s">
        <v>39</v>
      </c>
      <c r="H5" s="4" t="s">
        <v>103</v>
      </c>
      <c r="I5" s="4" t="s">
        <v>96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4"/>
    </row>
    <row r="6" spans="1:15" ht="20.25" customHeight="1">
      <c r="A6" s="74"/>
      <c r="B6" s="3" t="s">
        <v>21</v>
      </c>
      <c r="C6" s="3" t="s">
        <v>22</v>
      </c>
      <c r="D6" s="3" t="s">
        <v>23</v>
      </c>
      <c r="E6" s="3" t="s">
        <v>92</v>
      </c>
      <c r="F6" s="3" t="s">
        <v>93</v>
      </c>
      <c r="G6" s="3" t="s">
        <v>94</v>
      </c>
      <c r="H6" s="65" t="s">
        <v>29</v>
      </c>
      <c r="I6" s="65" t="s">
        <v>95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4"/>
    </row>
    <row r="7" spans="1:26" ht="18.75" customHeight="1">
      <c r="A7" s="9" t="s">
        <v>3</v>
      </c>
      <c r="B7" s="10">
        <f>B8+B20+B24</f>
        <v>205890</v>
      </c>
      <c r="C7" s="10">
        <f>C8+C20+C24</f>
        <v>136572</v>
      </c>
      <c r="D7" s="10">
        <f>D8+D20+D24</f>
        <v>172219</v>
      </c>
      <c r="E7" s="10">
        <f>E8+E20+E24</f>
        <v>25587</v>
      </c>
      <c r="F7" s="10">
        <f aca="true" t="shared" si="0" ref="F7:N7">F8+F20+F24</f>
        <v>151277</v>
      </c>
      <c r="G7" s="10">
        <f t="shared" si="0"/>
        <v>203336</v>
      </c>
      <c r="H7" s="10">
        <f>H8+H20+H24</f>
        <v>136229</v>
      </c>
      <c r="I7" s="10">
        <f>I8+I20+I24</f>
        <v>31962</v>
      </c>
      <c r="J7" s="10">
        <f>J8+J20+J24</f>
        <v>184682</v>
      </c>
      <c r="K7" s="10">
        <f>K8+K20+K24</f>
        <v>134036</v>
      </c>
      <c r="L7" s="10">
        <f>L8+L20+L24</f>
        <v>178261</v>
      </c>
      <c r="M7" s="10">
        <f t="shared" si="0"/>
        <v>54697</v>
      </c>
      <c r="N7" s="10">
        <f t="shared" si="0"/>
        <v>30867</v>
      </c>
      <c r="O7" s="10">
        <f>+O8+O20+O24</f>
        <v>1645615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92648</v>
      </c>
      <c r="C8" s="12">
        <f>+C9+C12+C16</f>
        <v>65004</v>
      </c>
      <c r="D8" s="12">
        <f>+D9+D12+D16</f>
        <v>84447</v>
      </c>
      <c r="E8" s="12">
        <f>+E9+E12+E16</f>
        <v>11475</v>
      </c>
      <c r="F8" s="12">
        <f aca="true" t="shared" si="1" ref="F8:N8">+F9+F12+F16</f>
        <v>70304</v>
      </c>
      <c r="G8" s="12">
        <f t="shared" si="1"/>
        <v>97219</v>
      </c>
      <c r="H8" s="12">
        <f>+H9+H12+H16</f>
        <v>65433</v>
      </c>
      <c r="I8" s="12">
        <f>+I9+I12+I16</f>
        <v>15425</v>
      </c>
      <c r="J8" s="12">
        <f>+J9+J12+J16</f>
        <v>87106</v>
      </c>
      <c r="K8" s="12">
        <f>+K9+K12+K16</f>
        <v>63872</v>
      </c>
      <c r="L8" s="12">
        <f>+L9+L12+L16</f>
        <v>83276</v>
      </c>
      <c r="M8" s="12">
        <f t="shared" si="1"/>
        <v>28015</v>
      </c>
      <c r="N8" s="12">
        <f t="shared" si="1"/>
        <v>16749</v>
      </c>
      <c r="O8" s="12">
        <f>SUM(B8:N8)</f>
        <v>780973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14125</v>
      </c>
      <c r="C9" s="14">
        <v>12681</v>
      </c>
      <c r="D9" s="14">
        <v>11140</v>
      </c>
      <c r="E9" s="14">
        <v>1514</v>
      </c>
      <c r="F9" s="14">
        <v>9772</v>
      </c>
      <c r="G9" s="14">
        <v>14919</v>
      </c>
      <c r="H9" s="14">
        <v>12325</v>
      </c>
      <c r="I9" s="14">
        <v>2712</v>
      </c>
      <c r="J9" s="14">
        <v>9508</v>
      </c>
      <c r="K9" s="14">
        <v>10919</v>
      </c>
      <c r="L9" s="14">
        <v>10131</v>
      </c>
      <c r="M9" s="14">
        <v>4337</v>
      </c>
      <c r="N9" s="14">
        <v>2296</v>
      </c>
      <c r="O9" s="12">
        <f aca="true" t="shared" si="2" ref="O9:O19">SUM(B9:N9)</f>
        <v>116379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14125</v>
      </c>
      <c r="C10" s="14">
        <f>+C9-C11</f>
        <v>12681</v>
      </c>
      <c r="D10" s="14">
        <f>+D9-D11</f>
        <v>11140</v>
      </c>
      <c r="E10" s="14">
        <f>+E9-E11</f>
        <v>1514</v>
      </c>
      <c r="F10" s="14">
        <f aca="true" t="shared" si="3" ref="F10:N10">+F9-F11</f>
        <v>9772</v>
      </c>
      <c r="G10" s="14">
        <f t="shared" si="3"/>
        <v>14919</v>
      </c>
      <c r="H10" s="14">
        <f>+H9-H11</f>
        <v>12325</v>
      </c>
      <c r="I10" s="14">
        <f>+I9-I11</f>
        <v>2712</v>
      </c>
      <c r="J10" s="14">
        <f>+J9-J11</f>
        <v>9508</v>
      </c>
      <c r="K10" s="14">
        <f>+K9-K11</f>
        <v>10919</v>
      </c>
      <c r="L10" s="14">
        <f>+L9-L11</f>
        <v>10131</v>
      </c>
      <c r="M10" s="14">
        <f t="shared" si="3"/>
        <v>4337</v>
      </c>
      <c r="N10" s="14">
        <f t="shared" si="3"/>
        <v>2296</v>
      </c>
      <c r="O10" s="12">
        <f t="shared" si="2"/>
        <v>116379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73642</v>
      </c>
      <c r="C12" s="14">
        <f>C13+C14+C15</f>
        <v>49153</v>
      </c>
      <c r="D12" s="14">
        <f>D13+D14+D15</f>
        <v>69519</v>
      </c>
      <c r="E12" s="14">
        <f>E13+E14+E15</f>
        <v>9436</v>
      </c>
      <c r="F12" s="14">
        <f aca="true" t="shared" si="4" ref="F12:N12">F13+F14+F15</f>
        <v>57116</v>
      </c>
      <c r="G12" s="14">
        <f t="shared" si="4"/>
        <v>77558</v>
      </c>
      <c r="H12" s="14">
        <f>H13+H14+H15</f>
        <v>50195</v>
      </c>
      <c r="I12" s="14">
        <f>I13+I14+I15</f>
        <v>12012</v>
      </c>
      <c r="J12" s="14">
        <f>J13+J14+J15</f>
        <v>72948</v>
      </c>
      <c r="K12" s="14">
        <f>K13+K14+K15</f>
        <v>49778</v>
      </c>
      <c r="L12" s="14">
        <f>L13+L14+L15</f>
        <v>68369</v>
      </c>
      <c r="M12" s="14">
        <f t="shared" si="4"/>
        <v>22418</v>
      </c>
      <c r="N12" s="14">
        <f t="shared" si="4"/>
        <v>13853</v>
      </c>
      <c r="O12" s="12">
        <f t="shared" si="2"/>
        <v>625997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33204</v>
      </c>
      <c r="C13" s="14">
        <v>23073</v>
      </c>
      <c r="D13" s="14">
        <v>32019</v>
      </c>
      <c r="E13" s="14">
        <v>4312</v>
      </c>
      <c r="F13" s="14">
        <v>26274</v>
      </c>
      <c r="G13" s="14">
        <v>35393</v>
      </c>
      <c r="H13" s="14">
        <v>23161</v>
      </c>
      <c r="I13" s="14">
        <v>5742</v>
      </c>
      <c r="J13" s="14">
        <v>33634</v>
      </c>
      <c r="K13" s="14">
        <v>21587</v>
      </c>
      <c r="L13" s="14">
        <v>28888</v>
      </c>
      <c r="M13" s="14">
        <v>8820</v>
      </c>
      <c r="N13" s="14">
        <v>5332</v>
      </c>
      <c r="O13" s="12">
        <f t="shared" si="2"/>
        <v>281439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38272</v>
      </c>
      <c r="C14" s="14">
        <v>23994</v>
      </c>
      <c r="D14" s="14">
        <v>35766</v>
      </c>
      <c r="E14" s="14">
        <v>4802</v>
      </c>
      <c r="F14" s="14">
        <v>28786</v>
      </c>
      <c r="G14" s="14">
        <v>38839</v>
      </c>
      <c r="H14" s="14">
        <v>25312</v>
      </c>
      <c r="I14" s="14">
        <v>5835</v>
      </c>
      <c r="J14" s="14">
        <v>37719</v>
      </c>
      <c r="K14" s="14">
        <v>26608</v>
      </c>
      <c r="L14" s="14">
        <v>37765</v>
      </c>
      <c r="M14" s="14">
        <v>12984</v>
      </c>
      <c r="N14" s="14">
        <v>8211</v>
      </c>
      <c r="O14" s="12">
        <f t="shared" si="2"/>
        <v>324893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2166</v>
      </c>
      <c r="C15" s="14">
        <v>2086</v>
      </c>
      <c r="D15" s="14">
        <v>1734</v>
      </c>
      <c r="E15" s="14">
        <v>322</v>
      </c>
      <c r="F15" s="14">
        <v>2056</v>
      </c>
      <c r="G15" s="14">
        <v>3326</v>
      </c>
      <c r="H15" s="14">
        <v>1722</v>
      </c>
      <c r="I15" s="14">
        <v>435</v>
      </c>
      <c r="J15" s="14">
        <v>1595</v>
      </c>
      <c r="K15" s="14">
        <v>1583</v>
      </c>
      <c r="L15" s="14">
        <v>1716</v>
      </c>
      <c r="M15" s="14">
        <v>614</v>
      </c>
      <c r="N15" s="14">
        <v>310</v>
      </c>
      <c r="O15" s="12">
        <f t="shared" si="2"/>
        <v>19665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4881</v>
      </c>
      <c r="C16" s="14">
        <f>C17+C18+C19</f>
        <v>3170</v>
      </c>
      <c r="D16" s="14">
        <f>D17+D18+D19</f>
        <v>3788</v>
      </c>
      <c r="E16" s="14">
        <f>E17+E18+E19</f>
        <v>525</v>
      </c>
      <c r="F16" s="14">
        <f aca="true" t="shared" si="5" ref="F16:N16">F17+F18+F19</f>
        <v>3416</v>
      </c>
      <c r="G16" s="14">
        <f t="shared" si="5"/>
        <v>4742</v>
      </c>
      <c r="H16" s="14">
        <f>H17+H18+H19</f>
        <v>2913</v>
      </c>
      <c r="I16" s="14">
        <f>I17+I18+I19</f>
        <v>701</v>
      </c>
      <c r="J16" s="14">
        <f>J17+J18+J19</f>
        <v>4650</v>
      </c>
      <c r="K16" s="14">
        <f>K17+K18+K19</f>
        <v>3175</v>
      </c>
      <c r="L16" s="14">
        <f>L17+L18+L19</f>
        <v>4776</v>
      </c>
      <c r="M16" s="14">
        <f t="shared" si="5"/>
        <v>1260</v>
      </c>
      <c r="N16" s="14">
        <f t="shared" si="5"/>
        <v>600</v>
      </c>
      <c r="O16" s="12">
        <f t="shared" si="2"/>
        <v>38597</v>
      </c>
    </row>
    <row r="17" spans="1:26" ht="18.75" customHeight="1">
      <c r="A17" s="15" t="s">
        <v>16</v>
      </c>
      <c r="B17" s="14">
        <v>4867</v>
      </c>
      <c r="C17" s="14">
        <v>3167</v>
      </c>
      <c r="D17" s="14">
        <v>3782</v>
      </c>
      <c r="E17" s="14">
        <v>525</v>
      </c>
      <c r="F17" s="14">
        <v>3411</v>
      </c>
      <c r="G17" s="14">
        <v>4730</v>
      </c>
      <c r="H17" s="14">
        <v>2907</v>
      </c>
      <c r="I17" s="14">
        <v>700</v>
      </c>
      <c r="J17" s="14">
        <v>4644</v>
      </c>
      <c r="K17" s="14">
        <v>3167</v>
      </c>
      <c r="L17" s="14">
        <v>4770</v>
      </c>
      <c r="M17" s="14">
        <v>1258</v>
      </c>
      <c r="N17" s="14">
        <v>597</v>
      </c>
      <c r="O17" s="12">
        <f t="shared" si="2"/>
        <v>38525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6</v>
      </c>
      <c r="C18" s="14">
        <v>2</v>
      </c>
      <c r="D18" s="14">
        <v>5</v>
      </c>
      <c r="E18" s="14">
        <v>0</v>
      </c>
      <c r="F18" s="14">
        <v>5</v>
      </c>
      <c r="G18" s="14">
        <v>5</v>
      </c>
      <c r="H18" s="14">
        <v>4</v>
      </c>
      <c r="I18" s="14">
        <v>0</v>
      </c>
      <c r="J18" s="14">
        <v>0</v>
      </c>
      <c r="K18" s="14">
        <v>7</v>
      </c>
      <c r="L18" s="14">
        <v>3</v>
      </c>
      <c r="M18" s="14">
        <v>1</v>
      </c>
      <c r="N18" s="14">
        <v>3</v>
      </c>
      <c r="O18" s="12">
        <f t="shared" si="2"/>
        <v>41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8</v>
      </c>
      <c r="C19" s="14">
        <v>1</v>
      </c>
      <c r="D19" s="14">
        <v>1</v>
      </c>
      <c r="E19" s="14">
        <v>0</v>
      </c>
      <c r="F19" s="14">
        <v>0</v>
      </c>
      <c r="G19" s="14">
        <v>7</v>
      </c>
      <c r="H19" s="14">
        <v>2</v>
      </c>
      <c r="I19" s="14">
        <v>1</v>
      </c>
      <c r="J19" s="14">
        <v>6</v>
      </c>
      <c r="K19" s="14">
        <v>1</v>
      </c>
      <c r="L19" s="14">
        <v>3</v>
      </c>
      <c r="M19" s="14">
        <v>1</v>
      </c>
      <c r="N19" s="14">
        <v>0</v>
      </c>
      <c r="O19" s="12">
        <f t="shared" si="2"/>
        <v>31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52290</v>
      </c>
      <c r="C20" s="18">
        <f>C21+C22+C23</f>
        <v>29766</v>
      </c>
      <c r="D20" s="18">
        <f>D21+D22+D23</f>
        <v>37699</v>
      </c>
      <c r="E20" s="18">
        <f>E21+E22+E23</f>
        <v>5536</v>
      </c>
      <c r="F20" s="18">
        <f aca="true" t="shared" si="6" ref="F20:N20">F21+F22+F23</f>
        <v>34181</v>
      </c>
      <c r="G20" s="18">
        <f t="shared" si="6"/>
        <v>42195</v>
      </c>
      <c r="H20" s="18">
        <f>H21+H22+H23</f>
        <v>31248</v>
      </c>
      <c r="I20" s="18">
        <f>I21+I22+I23</f>
        <v>7292</v>
      </c>
      <c r="J20" s="18">
        <f>J21+J22+J23</f>
        <v>49553</v>
      </c>
      <c r="K20" s="18">
        <f>K21+K22+K23</f>
        <v>30761</v>
      </c>
      <c r="L20" s="18">
        <f>L21+L22+L23</f>
        <v>53657</v>
      </c>
      <c r="M20" s="18">
        <f t="shared" si="6"/>
        <v>14831</v>
      </c>
      <c r="N20" s="18">
        <f t="shared" si="6"/>
        <v>8377</v>
      </c>
      <c r="O20" s="12">
        <f aca="true" t="shared" si="7" ref="O20:O26">SUM(B20:N20)</f>
        <v>397386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26859</v>
      </c>
      <c r="C21" s="14">
        <v>16856</v>
      </c>
      <c r="D21" s="14">
        <v>18628</v>
      </c>
      <c r="E21" s="14">
        <v>2887</v>
      </c>
      <c r="F21" s="14">
        <v>18377</v>
      </c>
      <c r="G21" s="14">
        <v>21619</v>
      </c>
      <c r="H21" s="14">
        <v>17092</v>
      </c>
      <c r="I21" s="14">
        <v>4117</v>
      </c>
      <c r="J21" s="14">
        <v>25936</v>
      </c>
      <c r="K21" s="14">
        <v>15671</v>
      </c>
      <c r="L21" s="14">
        <v>25980</v>
      </c>
      <c r="M21" s="14">
        <v>7370</v>
      </c>
      <c r="N21" s="14">
        <v>3846</v>
      </c>
      <c r="O21" s="12">
        <f t="shared" si="7"/>
        <v>205238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24294</v>
      </c>
      <c r="C22" s="14">
        <v>12122</v>
      </c>
      <c r="D22" s="14">
        <v>18357</v>
      </c>
      <c r="E22" s="14">
        <v>2519</v>
      </c>
      <c r="F22" s="14">
        <v>14996</v>
      </c>
      <c r="G22" s="14">
        <v>19379</v>
      </c>
      <c r="H22" s="14">
        <v>13492</v>
      </c>
      <c r="I22" s="14">
        <v>3044</v>
      </c>
      <c r="J22" s="14">
        <v>22851</v>
      </c>
      <c r="K22" s="14">
        <v>14448</v>
      </c>
      <c r="L22" s="14">
        <v>26685</v>
      </c>
      <c r="M22" s="14">
        <v>7200</v>
      </c>
      <c r="N22" s="14">
        <v>4368</v>
      </c>
      <c r="O22" s="12">
        <f t="shared" si="7"/>
        <v>183755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1137</v>
      </c>
      <c r="C23" s="14">
        <v>788</v>
      </c>
      <c r="D23" s="14">
        <v>714</v>
      </c>
      <c r="E23" s="14">
        <v>130</v>
      </c>
      <c r="F23" s="14">
        <v>808</v>
      </c>
      <c r="G23" s="14">
        <v>1197</v>
      </c>
      <c r="H23" s="14">
        <v>664</v>
      </c>
      <c r="I23" s="14">
        <v>131</v>
      </c>
      <c r="J23" s="14">
        <v>766</v>
      </c>
      <c r="K23" s="14">
        <v>642</v>
      </c>
      <c r="L23" s="14">
        <v>992</v>
      </c>
      <c r="M23" s="14">
        <v>261</v>
      </c>
      <c r="N23" s="14">
        <v>163</v>
      </c>
      <c r="O23" s="12">
        <f t="shared" si="7"/>
        <v>8393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60952</v>
      </c>
      <c r="C24" s="14">
        <f>C25+C26</f>
        <v>41802</v>
      </c>
      <c r="D24" s="14">
        <f>D25+D26</f>
        <v>50073</v>
      </c>
      <c r="E24" s="14">
        <f>E25+E26</f>
        <v>8576</v>
      </c>
      <c r="F24" s="14">
        <f aca="true" t="shared" si="8" ref="F24:N24">F25+F26</f>
        <v>46792</v>
      </c>
      <c r="G24" s="14">
        <f t="shared" si="8"/>
        <v>63922</v>
      </c>
      <c r="H24" s="14">
        <f>H25+H26</f>
        <v>39548</v>
      </c>
      <c r="I24" s="14">
        <f>I25+I26</f>
        <v>9245</v>
      </c>
      <c r="J24" s="14">
        <f>J25+J26</f>
        <v>48023</v>
      </c>
      <c r="K24" s="14">
        <f>K25+K26</f>
        <v>39403</v>
      </c>
      <c r="L24" s="14">
        <f>L25+L26</f>
        <v>41328</v>
      </c>
      <c r="M24" s="14">
        <f t="shared" si="8"/>
        <v>11851</v>
      </c>
      <c r="N24" s="14">
        <f t="shared" si="8"/>
        <v>5741</v>
      </c>
      <c r="O24" s="12">
        <f t="shared" si="7"/>
        <v>467256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40</v>
      </c>
      <c r="B25" s="14">
        <v>37088</v>
      </c>
      <c r="C25" s="14">
        <v>28571</v>
      </c>
      <c r="D25" s="14">
        <v>33214</v>
      </c>
      <c r="E25" s="14">
        <v>6118</v>
      </c>
      <c r="F25" s="14">
        <v>32316</v>
      </c>
      <c r="G25" s="14">
        <v>45433</v>
      </c>
      <c r="H25" s="14">
        <v>28589</v>
      </c>
      <c r="I25" s="14">
        <v>6996</v>
      </c>
      <c r="J25" s="14">
        <v>28994</v>
      </c>
      <c r="K25" s="14">
        <v>26246</v>
      </c>
      <c r="L25" s="14">
        <v>26560</v>
      </c>
      <c r="M25" s="14">
        <v>7652</v>
      </c>
      <c r="N25" s="14">
        <v>3503</v>
      </c>
      <c r="O25" s="12">
        <f t="shared" si="7"/>
        <v>311280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41</v>
      </c>
      <c r="B26" s="14">
        <v>23864</v>
      </c>
      <c r="C26" s="14">
        <v>13231</v>
      </c>
      <c r="D26" s="14">
        <v>16859</v>
      </c>
      <c r="E26" s="14">
        <v>2458</v>
      </c>
      <c r="F26" s="14">
        <v>14476</v>
      </c>
      <c r="G26" s="14">
        <v>18489</v>
      </c>
      <c r="H26" s="14">
        <v>10959</v>
      </c>
      <c r="I26" s="14">
        <v>2249</v>
      </c>
      <c r="J26" s="14">
        <v>19029</v>
      </c>
      <c r="K26" s="14">
        <v>13157</v>
      </c>
      <c r="L26" s="14">
        <v>14768</v>
      </c>
      <c r="M26" s="14">
        <v>4199</v>
      </c>
      <c r="N26" s="14">
        <v>2238</v>
      </c>
      <c r="O26" s="12">
        <f t="shared" si="7"/>
        <v>155976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42</v>
      </c>
      <c r="B28" s="23">
        <f>B29+B30</f>
        <v>2.1856</v>
      </c>
      <c r="C28" s="23">
        <f aca="true" t="shared" si="9" ref="C28:N28">C29+C30</f>
        <v>2.2981</v>
      </c>
      <c r="D28" s="23">
        <f t="shared" si="9"/>
        <v>1.9607</v>
      </c>
      <c r="E28" s="23">
        <f t="shared" si="9"/>
        <v>2.9593</v>
      </c>
      <c r="F28" s="23">
        <f t="shared" si="9"/>
        <v>2.2515</v>
      </c>
      <c r="G28" s="23">
        <f t="shared" si="9"/>
        <v>1.7706</v>
      </c>
      <c r="H28" s="23">
        <f>H29+H30</f>
        <v>2.1676</v>
      </c>
      <c r="I28" s="23">
        <f>I29+I30</f>
        <v>2.1884</v>
      </c>
      <c r="J28" s="23">
        <f>J29+J30</f>
        <v>2.1734</v>
      </c>
      <c r="K28" s="23">
        <f>K29+K30</f>
        <v>2.4846</v>
      </c>
      <c r="L28" s="23">
        <f>L29+L30</f>
        <v>2.4314</v>
      </c>
      <c r="M28" s="23">
        <f t="shared" si="9"/>
        <v>3.0665</v>
      </c>
      <c r="N28" s="23">
        <f t="shared" si="9"/>
        <v>2.6231</v>
      </c>
      <c r="O28" s="63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43</v>
      </c>
      <c r="B29" s="23">
        <v>2.1856</v>
      </c>
      <c r="C29" s="23">
        <v>2.2981</v>
      </c>
      <c r="D29" s="23">
        <v>1.9607</v>
      </c>
      <c r="E29" s="23">
        <v>2.9593</v>
      </c>
      <c r="F29" s="23">
        <v>2.2515</v>
      </c>
      <c r="G29" s="23">
        <v>1.7706</v>
      </c>
      <c r="H29" s="23">
        <v>2.1676</v>
      </c>
      <c r="I29" s="23">
        <v>2.1884</v>
      </c>
      <c r="J29" s="23">
        <v>2.1734</v>
      </c>
      <c r="K29" s="23">
        <v>2.4846</v>
      </c>
      <c r="L29" s="23">
        <v>2.4314</v>
      </c>
      <c r="M29" s="23">
        <v>3.0665</v>
      </c>
      <c r="N29" s="23">
        <v>2.6231</v>
      </c>
      <c r="O29" s="24"/>
      <c r="P29"/>
    </row>
    <row r="30" spans="1:26" ht="18.75" customHeight="1">
      <c r="A30" s="52" t="s">
        <v>44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64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45</v>
      </c>
      <c r="B32" s="56">
        <f>B33*B34</f>
        <v>0</v>
      </c>
      <c r="C32" s="56">
        <f aca="true" t="shared" si="10" ref="C32:N32">C33*C34</f>
        <v>0</v>
      </c>
      <c r="D32" s="56">
        <f t="shared" si="10"/>
        <v>0</v>
      </c>
      <c r="E32" s="56">
        <f t="shared" si="10"/>
        <v>0</v>
      </c>
      <c r="F32" s="56">
        <f t="shared" si="10"/>
        <v>0</v>
      </c>
      <c r="G32" s="56">
        <f t="shared" si="10"/>
        <v>0</v>
      </c>
      <c r="H32" s="56">
        <f t="shared" si="10"/>
        <v>0</v>
      </c>
      <c r="I32" s="56">
        <f t="shared" si="10"/>
        <v>0</v>
      </c>
      <c r="J32" s="56">
        <f>J33*J34</f>
        <v>0</v>
      </c>
      <c r="K32" s="56">
        <f>K33*K34</f>
        <v>0</v>
      </c>
      <c r="L32" s="56">
        <f>L33*L34</f>
        <v>0</v>
      </c>
      <c r="M32" s="56">
        <f t="shared" si="10"/>
        <v>0</v>
      </c>
      <c r="N32" s="56">
        <f t="shared" si="10"/>
        <v>0</v>
      </c>
      <c r="O32" s="25">
        <f>SUM(B32:N32)</f>
        <v>0</v>
      </c>
    </row>
    <row r="33" spans="1:26" ht="18.75" customHeight="1">
      <c r="A33" s="52" t="s">
        <v>46</v>
      </c>
      <c r="B33" s="58">
        <v>0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12">
        <f>SUM(B33:N33)</f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47</v>
      </c>
      <c r="B34" s="54">
        <v>0</v>
      </c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48</v>
      </c>
      <c r="B36" s="60">
        <f>B37+B38+B39+B40</f>
        <v>454662.764</v>
      </c>
      <c r="C36" s="60">
        <f aca="true" t="shared" si="11" ref="C36:N36">C37+C38+C39+C40</f>
        <v>317908.6332</v>
      </c>
      <c r="D36" s="60">
        <f t="shared" si="11"/>
        <v>348336.7633</v>
      </c>
      <c r="E36" s="60">
        <f t="shared" si="11"/>
        <v>75719.6091</v>
      </c>
      <c r="F36" s="60">
        <f t="shared" si="11"/>
        <v>343518.0055</v>
      </c>
      <c r="G36" s="60">
        <f t="shared" si="11"/>
        <v>364802.0216</v>
      </c>
      <c r="H36" s="60">
        <f t="shared" si="11"/>
        <v>298790.2904</v>
      </c>
      <c r="I36" s="60">
        <f>I37+I38+I39+I40</f>
        <v>69945.64080000001</v>
      </c>
      <c r="J36" s="60">
        <f>J37+J38+J39+J40</f>
        <v>411927.70879999996</v>
      </c>
      <c r="K36" s="60">
        <f>K37+K38+K39+K40</f>
        <v>347051.4756</v>
      </c>
      <c r="L36" s="60">
        <f>L37+L38+L39+L40</f>
        <v>443342.5254</v>
      </c>
      <c r="M36" s="60">
        <f t="shared" si="11"/>
        <v>172979.3605</v>
      </c>
      <c r="N36" s="60">
        <f t="shared" si="11"/>
        <v>82705.1277</v>
      </c>
      <c r="O36" s="60">
        <f>O37+O38+O39+O40</f>
        <v>3731689.925900001</v>
      </c>
    </row>
    <row r="37" spans="1:15" ht="18.75" customHeight="1">
      <c r="A37" s="57" t="s">
        <v>49</v>
      </c>
      <c r="B37" s="54">
        <f aca="true" t="shared" si="12" ref="B37:N37">B29*B7</f>
        <v>449993.184</v>
      </c>
      <c r="C37" s="54">
        <f t="shared" si="12"/>
        <v>313856.11319999996</v>
      </c>
      <c r="D37" s="54">
        <f t="shared" si="12"/>
        <v>337669.7933</v>
      </c>
      <c r="E37" s="54">
        <f t="shared" si="12"/>
        <v>75719.6091</v>
      </c>
      <c r="F37" s="54">
        <f t="shared" si="12"/>
        <v>340600.1655</v>
      </c>
      <c r="G37" s="54">
        <f t="shared" si="12"/>
        <v>360026.7216</v>
      </c>
      <c r="H37" s="54">
        <f t="shared" si="12"/>
        <v>295289.9804</v>
      </c>
      <c r="I37" s="54">
        <f>I29*I7</f>
        <v>69945.64080000001</v>
      </c>
      <c r="J37" s="54">
        <f>J29*J7</f>
        <v>401387.8588</v>
      </c>
      <c r="K37" s="54">
        <f>K29*K7</f>
        <v>333025.8456</v>
      </c>
      <c r="L37" s="54">
        <f>L29*L7</f>
        <v>433423.7954</v>
      </c>
      <c r="M37" s="54">
        <f t="shared" si="12"/>
        <v>167728.3505</v>
      </c>
      <c r="N37" s="54">
        <f t="shared" si="12"/>
        <v>80967.2277</v>
      </c>
      <c r="O37" s="56">
        <f>SUM(B37:N37)</f>
        <v>3659634.285900001</v>
      </c>
    </row>
    <row r="38" spans="1:15" ht="18.75" customHeight="1">
      <c r="A38" s="57" t="s">
        <v>50</v>
      </c>
      <c r="B38" s="54">
        <f aca="true" t="shared" si="13" ref="B38:N38">B30*B7</f>
        <v>0</v>
      </c>
      <c r="C38" s="54">
        <f t="shared" si="13"/>
        <v>0</v>
      </c>
      <c r="D38" s="54">
        <f t="shared" si="13"/>
        <v>0</v>
      </c>
      <c r="E38" s="54">
        <f t="shared" si="13"/>
        <v>0</v>
      </c>
      <c r="F38" s="54">
        <f t="shared" si="13"/>
        <v>0</v>
      </c>
      <c r="G38" s="54">
        <f t="shared" si="13"/>
        <v>0</v>
      </c>
      <c r="H38" s="54">
        <f t="shared" si="13"/>
        <v>0</v>
      </c>
      <c r="I38" s="54">
        <f>I30*I7</f>
        <v>0</v>
      </c>
      <c r="J38" s="54">
        <f>J30*J7</f>
        <v>0</v>
      </c>
      <c r="K38" s="54">
        <f>K30*K7</f>
        <v>0</v>
      </c>
      <c r="L38" s="54">
        <f>L30*L7</f>
        <v>0</v>
      </c>
      <c r="M38" s="54">
        <f t="shared" si="13"/>
        <v>0</v>
      </c>
      <c r="N38" s="54">
        <f t="shared" si="13"/>
        <v>0</v>
      </c>
      <c r="O38" s="25">
        <f>SUM(B38:N38)</f>
        <v>0</v>
      </c>
    </row>
    <row r="39" spans="1:15" ht="18.75" customHeight="1">
      <c r="A39" s="57" t="s">
        <v>51</v>
      </c>
      <c r="B39" s="54">
        <f aca="true" t="shared" si="14" ref="B39:N39">B32</f>
        <v>0</v>
      </c>
      <c r="C39" s="54">
        <f t="shared" si="14"/>
        <v>0</v>
      </c>
      <c r="D39" s="54">
        <f t="shared" si="14"/>
        <v>0</v>
      </c>
      <c r="E39" s="54">
        <f t="shared" si="14"/>
        <v>0</v>
      </c>
      <c r="F39" s="54">
        <f t="shared" si="14"/>
        <v>0</v>
      </c>
      <c r="G39" s="54">
        <f t="shared" si="14"/>
        <v>0</v>
      </c>
      <c r="H39" s="54">
        <f t="shared" si="14"/>
        <v>0</v>
      </c>
      <c r="I39" s="54">
        <f>I32</f>
        <v>0</v>
      </c>
      <c r="J39" s="54">
        <f>J32</f>
        <v>0</v>
      </c>
      <c r="K39" s="54">
        <f>K32</f>
        <v>0</v>
      </c>
      <c r="L39" s="54">
        <f>L32</f>
        <v>0</v>
      </c>
      <c r="M39" s="54">
        <f t="shared" si="14"/>
        <v>0</v>
      </c>
      <c r="N39" s="54">
        <f t="shared" si="14"/>
        <v>0</v>
      </c>
      <c r="O39" s="56">
        <f>SUM(B39:N39)</f>
        <v>0</v>
      </c>
    </row>
    <row r="40" spans="1:26" ht="18.75" customHeight="1">
      <c r="A40" s="2" t="s">
        <v>52</v>
      </c>
      <c r="B40" s="54">
        <v>4669.58</v>
      </c>
      <c r="C40" s="54">
        <v>4052.52</v>
      </c>
      <c r="D40" s="54">
        <v>10666.97</v>
      </c>
      <c r="E40" s="54">
        <v>0</v>
      </c>
      <c r="F40" s="54">
        <v>2917.84</v>
      </c>
      <c r="G40" s="54">
        <v>4775.3</v>
      </c>
      <c r="H40" s="54">
        <v>3500.31</v>
      </c>
      <c r="I40" s="54">
        <v>0</v>
      </c>
      <c r="J40" s="54">
        <v>10539.85</v>
      </c>
      <c r="K40" s="54">
        <v>14025.63</v>
      </c>
      <c r="L40" s="54">
        <v>9918.73</v>
      </c>
      <c r="M40" s="54">
        <v>5251.01</v>
      </c>
      <c r="N40" s="54">
        <v>1737.9</v>
      </c>
      <c r="O40" s="56">
        <f>SUM(B40:N40)</f>
        <v>72055.63999999998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53</v>
      </c>
      <c r="B42" s="25">
        <f>+B43+B46+B58+B59</f>
        <v>-56500</v>
      </c>
      <c r="C42" s="25">
        <f aca="true" t="shared" si="15" ref="C42:N42">+C43+C46+C58+C59</f>
        <v>-50724</v>
      </c>
      <c r="D42" s="25">
        <f t="shared" si="15"/>
        <v>-55190.09</v>
      </c>
      <c r="E42" s="25">
        <f t="shared" si="15"/>
        <v>-6056</v>
      </c>
      <c r="F42" s="25">
        <f t="shared" si="15"/>
        <v>-39588</v>
      </c>
      <c r="G42" s="25">
        <f t="shared" si="15"/>
        <v>-60176</v>
      </c>
      <c r="H42" s="25">
        <f t="shared" si="15"/>
        <v>-49300</v>
      </c>
      <c r="I42" s="25">
        <f>+I43+I46+I58+I59</f>
        <v>-12348</v>
      </c>
      <c r="J42" s="25">
        <f>+J43+J46+J58+J59</f>
        <v>-38032</v>
      </c>
      <c r="K42" s="25">
        <f>+K43+K46+K58+K59</f>
        <v>-43676</v>
      </c>
      <c r="L42" s="25">
        <f>+L43+L46+L58+L59</f>
        <v>-40524</v>
      </c>
      <c r="M42" s="25">
        <f t="shared" si="15"/>
        <v>-17348</v>
      </c>
      <c r="N42" s="25">
        <f t="shared" si="15"/>
        <v>-9184</v>
      </c>
      <c r="O42" s="25">
        <f>+O43+O46+O58+O59</f>
        <v>-478646.09</v>
      </c>
    </row>
    <row r="43" spans="1:15" ht="18.75" customHeight="1">
      <c r="A43" s="17" t="s">
        <v>54</v>
      </c>
      <c r="B43" s="26">
        <f>B44+B45</f>
        <v>-56500</v>
      </c>
      <c r="C43" s="26">
        <f>C44+C45</f>
        <v>-50724</v>
      </c>
      <c r="D43" s="26">
        <f>D44+D45</f>
        <v>-44560</v>
      </c>
      <c r="E43" s="26">
        <f>E44+E45</f>
        <v>-6056</v>
      </c>
      <c r="F43" s="26">
        <f aca="true" t="shared" si="16" ref="F43:N43">F44+F45</f>
        <v>-39088</v>
      </c>
      <c r="G43" s="26">
        <f t="shared" si="16"/>
        <v>-59676</v>
      </c>
      <c r="H43" s="26">
        <f t="shared" si="16"/>
        <v>-49300</v>
      </c>
      <c r="I43" s="26">
        <f>I44+I45</f>
        <v>-10848</v>
      </c>
      <c r="J43" s="26">
        <f>J44+J45</f>
        <v>-38032</v>
      </c>
      <c r="K43" s="26">
        <f>K44+K45</f>
        <v>-43676</v>
      </c>
      <c r="L43" s="26">
        <f>L44+L45</f>
        <v>-40524</v>
      </c>
      <c r="M43" s="26">
        <f t="shared" si="16"/>
        <v>-17348</v>
      </c>
      <c r="N43" s="26">
        <f t="shared" si="16"/>
        <v>-9184</v>
      </c>
      <c r="O43" s="25">
        <f aca="true" t="shared" si="17" ref="O43:O59">SUM(B43:N43)</f>
        <v>-465516</v>
      </c>
    </row>
    <row r="44" spans="1:26" ht="18.75" customHeight="1">
      <c r="A44" s="13" t="s">
        <v>55</v>
      </c>
      <c r="B44" s="20">
        <f>ROUND(-B9*$D$3,2)</f>
        <v>-56500</v>
      </c>
      <c r="C44" s="20">
        <f>ROUND(-C9*$D$3,2)</f>
        <v>-50724</v>
      </c>
      <c r="D44" s="20">
        <f>ROUND(-D9*$D$3,2)</f>
        <v>-44560</v>
      </c>
      <c r="E44" s="20">
        <f>ROUND(-E9*$D$3,2)</f>
        <v>-6056</v>
      </c>
      <c r="F44" s="20">
        <f aca="true" t="shared" si="18" ref="F44:N44">ROUND(-F9*$D$3,2)</f>
        <v>-39088</v>
      </c>
      <c r="G44" s="20">
        <f t="shared" si="18"/>
        <v>-59676</v>
      </c>
      <c r="H44" s="20">
        <f t="shared" si="18"/>
        <v>-49300</v>
      </c>
      <c r="I44" s="20">
        <f>ROUND(-I9*$D$3,2)</f>
        <v>-10848</v>
      </c>
      <c r="J44" s="20">
        <f>ROUND(-J9*$D$3,2)</f>
        <v>-38032</v>
      </c>
      <c r="K44" s="20">
        <f>ROUND(-K9*$D$3,2)</f>
        <v>-43676</v>
      </c>
      <c r="L44" s="20">
        <f>ROUND(-L9*$D$3,2)</f>
        <v>-40524</v>
      </c>
      <c r="M44" s="20">
        <f t="shared" si="18"/>
        <v>-17348</v>
      </c>
      <c r="N44" s="20">
        <f t="shared" si="18"/>
        <v>-9184</v>
      </c>
      <c r="O44" s="46">
        <f t="shared" si="17"/>
        <v>-465516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56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57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-10630.09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0</v>
      </c>
      <c r="I46" s="26">
        <f t="shared" si="20"/>
        <v>-1500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-13130.09</v>
      </c>
    </row>
    <row r="47" spans="1:26" ht="18.75" customHeight="1">
      <c r="A47" s="13" t="s">
        <v>58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59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60</v>
      </c>
      <c r="B49" s="24">
        <v>0</v>
      </c>
      <c r="C49" s="24">
        <v>0</v>
      </c>
      <c r="D49" s="24">
        <f>-500-10130.09</f>
        <v>-10630.09</v>
      </c>
      <c r="E49" s="24">
        <v>0</v>
      </c>
      <c r="F49" s="24">
        <v>-500</v>
      </c>
      <c r="G49" s="24">
        <v>-500</v>
      </c>
      <c r="H49" s="24">
        <v>0</v>
      </c>
      <c r="I49" s="24">
        <v>-1500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-13130.09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61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62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63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64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98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99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100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101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65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66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20"/>
    </row>
    <row r="61" spans="1:26" ht="15.75">
      <c r="A61" s="2" t="s">
        <v>67</v>
      </c>
      <c r="B61" s="29">
        <f aca="true" t="shared" si="21" ref="B61:N61">+B36+B42</f>
        <v>398162.764</v>
      </c>
      <c r="C61" s="29">
        <f t="shared" si="21"/>
        <v>267184.6332</v>
      </c>
      <c r="D61" s="29">
        <f t="shared" si="21"/>
        <v>293146.6733</v>
      </c>
      <c r="E61" s="29">
        <f t="shared" si="21"/>
        <v>69663.6091</v>
      </c>
      <c r="F61" s="29">
        <f t="shared" si="21"/>
        <v>303930.0055</v>
      </c>
      <c r="G61" s="29">
        <f t="shared" si="21"/>
        <v>304626.0216</v>
      </c>
      <c r="H61" s="29">
        <f t="shared" si="21"/>
        <v>249490.2904</v>
      </c>
      <c r="I61" s="29">
        <f t="shared" si="21"/>
        <v>57597.64080000001</v>
      </c>
      <c r="J61" s="29">
        <f>+J36+J42</f>
        <v>373895.70879999996</v>
      </c>
      <c r="K61" s="29">
        <f>+K36+K42</f>
        <v>303375.4756</v>
      </c>
      <c r="L61" s="29">
        <f>+L36+L42</f>
        <v>402818.5254</v>
      </c>
      <c r="M61" s="29">
        <f t="shared" si="21"/>
        <v>155631.3605</v>
      </c>
      <c r="N61" s="29">
        <f t="shared" si="21"/>
        <v>73521.1277</v>
      </c>
      <c r="O61" s="29">
        <f>SUM(B61:N61)</f>
        <v>3253043.8359000003</v>
      </c>
      <c r="P61"/>
      <c r="Q61"/>
      <c r="R61"/>
      <c r="S61"/>
      <c r="T61"/>
      <c r="U61"/>
      <c r="V61"/>
      <c r="W61"/>
      <c r="X61"/>
      <c r="Y61"/>
      <c r="Z61"/>
    </row>
    <row r="62" spans="1:17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  <c r="Q62" s="76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68</v>
      </c>
      <c r="B64" s="36">
        <f>SUM(B65:B78)</f>
        <v>398162.76</v>
      </c>
      <c r="C64" s="36">
        <f aca="true" t="shared" si="22" ref="C64:N64">SUM(C65:C78)</f>
        <v>267184.64</v>
      </c>
      <c r="D64" s="36">
        <f t="shared" si="22"/>
        <v>293146.67</v>
      </c>
      <c r="E64" s="36">
        <f t="shared" si="22"/>
        <v>69663.61</v>
      </c>
      <c r="F64" s="36">
        <f t="shared" si="22"/>
        <v>303930.01</v>
      </c>
      <c r="G64" s="36">
        <f t="shared" si="22"/>
        <v>304626.02</v>
      </c>
      <c r="H64" s="36">
        <f t="shared" si="22"/>
        <v>249490.29</v>
      </c>
      <c r="I64" s="36">
        <f t="shared" si="22"/>
        <v>57597.64</v>
      </c>
      <c r="J64" s="36">
        <f t="shared" si="22"/>
        <v>373895.71</v>
      </c>
      <c r="K64" s="36">
        <f t="shared" si="22"/>
        <v>303375.48</v>
      </c>
      <c r="L64" s="36">
        <f t="shared" si="22"/>
        <v>402818.53</v>
      </c>
      <c r="M64" s="36">
        <f t="shared" si="22"/>
        <v>155631.36</v>
      </c>
      <c r="N64" s="36">
        <f t="shared" si="22"/>
        <v>73521.13</v>
      </c>
      <c r="O64" s="29">
        <f>SUM(O65:O78)</f>
        <v>3253043.85</v>
      </c>
    </row>
    <row r="65" spans="1:16" ht="18.75" customHeight="1">
      <c r="A65" s="17" t="s">
        <v>69</v>
      </c>
      <c r="B65" s="36">
        <v>77482.32</v>
      </c>
      <c r="C65" s="36">
        <v>75372.3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152854.62</v>
      </c>
      <c r="P65"/>
    </row>
    <row r="66" spans="1:16" ht="18.75" customHeight="1">
      <c r="A66" s="17" t="s">
        <v>70</v>
      </c>
      <c r="B66" s="36">
        <v>320680.44</v>
      </c>
      <c r="C66" s="36">
        <v>191812.34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512492.78</v>
      </c>
      <c r="P66"/>
    </row>
    <row r="67" spans="1:17" ht="18.75" customHeight="1">
      <c r="A67" s="17" t="s">
        <v>71</v>
      </c>
      <c r="B67" s="35">
        <v>0</v>
      </c>
      <c r="C67" s="35">
        <v>0</v>
      </c>
      <c r="D67" s="26">
        <v>293146.67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293146.67</v>
      </c>
      <c r="Q67"/>
    </row>
    <row r="68" spans="1:18" ht="18.75" customHeight="1">
      <c r="A68" s="17" t="s">
        <v>108</v>
      </c>
      <c r="B68" s="35">
        <v>0</v>
      </c>
      <c r="C68" s="35">
        <v>0</v>
      </c>
      <c r="D68" s="35">
        <v>0</v>
      </c>
      <c r="E68" s="26">
        <v>69663.61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69663.61</v>
      </c>
      <c r="R68"/>
    </row>
    <row r="69" spans="1:19" ht="18.75" customHeight="1">
      <c r="A69" s="17" t="s">
        <v>72</v>
      </c>
      <c r="B69" s="35">
        <v>0</v>
      </c>
      <c r="C69" s="35">
        <v>0</v>
      </c>
      <c r="D69" s="35">
        <v>0</v>
      </c>
      <c r="E69" s="35">
        <v>0</v>
      </c>
      <c r="F69" s="26">
        <v>303930.01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303930.01</v>
      </c>
      <c r="S69"/>
    </row>
    <row r="70" spans="1:20" ht="18.75" customHeight="1">
      <c r="A70" s="17" t="s">
        <v>73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304626.02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304626.02</v>
      </c>
      <c r="T70"/>
    </row>
    <row r="71" spans="1:21" ht="18.75" customHeight="1">
      <c r="A71" s="17" t="s">
        <v>97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249490.29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249490.29</v>
      </c>
      <c r="U71"/>
    </row>
    <row r="72" spans="1:21" ht="18.75" customHeight="1">
      <c r="A72" s="17" t="s">
        <v>74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57597.64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57597.64</v>
      </c>
      <c r="U72"/>
    </row>
    <row r="73" spans="1:22" ht="18.75" customHeight="1">
      <c r="A73" s="17" t="s">
        <v>75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373895.71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373895.71</v>
      </c>
      <c r="V73"/>
    </row>
    <row r="74" spans="1:23" ht="18.75" customHeight="1">
      <c r="A74" s="17" t="s">
        <v>76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303375.48</v>
      </c>
      <c r="L74" s="35">
        <v>0</v>
      </c>
      <c r="M74" s="35">
        <v>0</v>
      </c>
      <c r="N74" s="35">
        <v>0</v>
      </c>
      <c r="O74" s="29">
        <f t="shared" si="23"/>
        <v>303375.48</v>
      </c>
      <c r="W74"/>
    </row>
    <row r="75" spans="1:24" ht="18.75" customHeight="1">
      <c r="A75" s="17" t="s">
        <v>77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402818.53</v>
      </c>
      <c r="M75" s="35">
        <v>0</v>
      </c>
      <c r="N75" s="35">
        <v>0</v>
      </c>
      <c r="O75" s="26">
        <f t="shared" si="23"/>
        <v>402818.53</v>
      </c>
      <c r="X75"/>
    </row>
    <row r="76" spans="1:25" ht="18.75" customHeight="1">
      <c r="A76" s="17" t="s">
        <v>78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155631.36</v>
      </c>
      <c r="N76" s="35">
        <v>0</v>
      </c>
      <c r="O76" s="29">
        <f t="shared" si="23"/>
        <v>155631.36</v>
      </c>
      <c r="Y76"/>
    </row>
    <row r="77" spans="1:26" ht="18.75" customHeight="1">
      <c r="A77" s="17" t="s">
        <v>79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73521.13</v>
      </c>
      <c r="O77" s="26">
        <f t="shared" si="23"/>
        <v>73521.13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0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105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80</v>
      </c>
      <c r="B82" s="44">
        <v>2.45766043626193</v>
      </c>
      <c r="C82" s="44">
        <v>2.6121570132526903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81</v>
      </c>
      <c r="B83" s="44">
        <v>2.13049</v>
      </c>
      <c r="C83" s="44">
        <v>2.1951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82</v>
      </c>
      <c r="B84" s="44">
        <v>0</v>
      </c>
      <c r="C84" s="44">
        <v>0</v>
      </c>
      <c r="D84" s="22">
        <f>(D$37+D$38+D$39)/D$7</f>
        <v>1.9607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107</v>
      </c>
      <c r="B85" s="44">
        <v>0</v>
      </c>
      <c r="C85" s="44">
        <v>0</v>
      </c>
      <c r="D85" s="44">
        <v>0</v>
      </c>
      <c r="E85" s="22">
        <f>(E$37+E$38+E$39)/E$7</f>
        <v>2.9593000000000003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83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2.2515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84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1.7706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85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2.1676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86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2.1884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87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2.1734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88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2.4846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89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2.4314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90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3.0665</v>
      </c>
      <c r="N93" s="44">
        <v>0</v>
      </c>
      <c r="O93" s="61"/>
      <c r="Y93"/>
    </row>
    <row r="94" spans="1:26" ht="18.75" customHeight="1">
      <c r="A94" s="34" t="s">
        <v>91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2.6231</v>
      </c>
      <c r="O94" s="50"/>
      <c r="P94"/>
      <c r="Z94"/>
    </row>
    <row r="95" spans="1:14" ht="21" customHeight="1">
      <c r="A95" s="66" t="s">
        <v>102</v>
      </c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8"/>
    </row>
    <row r="96" spans="1:14" ht="15.75">
      <c r="A96" s="69" t="s">
        <v>104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2018-09-13T17:56:22Z</dcterms:modified>
  <cp:category/>
  <cp:version/>
  <cp:contentType/>
  <cp:contentStatus/>
</cp:coreProperties>
</file>