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<sst xmlns="http://schemas.openxmlformats.org/spreadsheetml/2006/main" count="113" uniqueCount="111">
  <si>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</si>
  <si>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</si>
  <si>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</si>
  <si>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</si>
  <si>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</si>
  <si>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</si>
  <si>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</si>
  <si>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</si>
  <si>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</si>
  <si>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</si>
  <si>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</si>
  <si>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</si>
  <si>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</si>
  <si>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</si>
  <si>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</si>
  <si>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</si>
  <si>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</si>
  <si>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</si>
  <si>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</si>
  <si>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</si>
  <si>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</si>
  <si>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</si>
  <si>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</si>
  <si>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</si>
  <si>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</si>
  <si>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</si>
  <si>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</si>
  <si>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</si>
  <si>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</si>
  <si>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</si>
  <si>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</si>
  <si>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</si>
  <si>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</si>
  <si>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</si>
  <si>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</si>
  <si>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</si>
  <si>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</si>
  <si>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</si>
  <si>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</si>
  <si>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</si>
  <si>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</si>
  <si>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</si>
  <si>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</si>
  <si>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</si>
  <si>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</si>
  <si>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</si>
  <si>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</si>
  <si>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</si>
  <si>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</si>
  <si>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</si>
  <si>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</si>
  <si>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</si>
  <si>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</si>
  <si>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</si>
  <si>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</si>
  <si>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</si>
  <si>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</si>
  <si>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</si>
  <si>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</si>
  <si>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</si>
  <si>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</si>
  <si>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</si>
  <si>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</si>
  <si>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</si>
  <si>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</si>
  <si>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</si>
  <si>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</si>
  <si>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</si>
  <si>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</si>
  <si>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</si>
  <si>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</si>
  <si>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</si>
  <si>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</si>
  <si>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</si>
  <si>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</si>
  <si>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</si>
  <si>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</si>
  <si>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</si>
  <si>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</si>
  <si>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</si>
  <si>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</si>
  <si>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</si>
  <si>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</si>
  <si>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</si>
  <si>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</si>
  <si>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</si>
  <si>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</si>
  <si>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</si>
  <si>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</si>
  <si>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</si>
  <si>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</si>
  <si>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</si>
  <si>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</si>
  <si>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</si>
  <si>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</si>
  <si>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</si>
  <si>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</si>
  <si>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</si>
  <si>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</si>
  <si>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</si>
  <si>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</si>
  <si>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</si>
  <si>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</si>
  <si>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UPBus Qualidade em Transportes S/A</t>
  </si>
  <si>
    <t>8.4. UPBus</t>
  </si>
  <si>
    <t>7.4. UPBus</t>
  </si>
  <si>
    <t>OPERAÇÃO 06/09/18 - VENCIMENTO 14/09/18</t>
  </si>
  <si>
    <t>5.3. Revisão de Remuneração pelo Transporte Coletivo (1)</t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</si>
  <si>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</si>
  <si>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</si>
  <si>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de remuneração das linhas noturnas, mês de junho/2018.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</si>
</sst>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638175</xdr:colOff>
      <xdr:row>99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638175</xdr:colOff>
      <xdr:row>99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638175</xdr:colOff>
      <xdr:row>99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103</v>
      </c>
      <c r="F5" s="4" t="s">
        <v>32</v>
      </c>
      <c r="G5" s="4" t="s">
        <v>39</v>
      </c>
      <c r="H5" s="4" t="s">
        <v>102</v>
      </c>
      <c r="I5" s="4" t="s">
        <v>95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91</v>
      </c>
      <c r="F6" s="3" t="s">
        <v>92</v>
      </c>
      <c r="G6" s="3" t="s">
        <v>93</v>
      </c>
      <c r="H6" s="65" t="s">
        <v>29</v>
      </c>
      <c r="I6" s="65" t="s">
        <v>94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539561</v>
      </c>
      <c r="C7" s="10">
        <f>C8+C20+C24</f>
        <v>391543</v>
      </c>
      <c r="D7" s="10">
        <f>D8+D20+D24</f>
        <v>407520</v>
      </c>
      <c r="E7" s="10">
        <f>E8+E20+E24</f>
        <v>72882</v>
      </c>
      <c r="F7" s="10">
        <f aca="true" t="shared" si="0" ref="F7:N7">F8+F20+F24</f>
        <v>363244</v>
      </c>
      <c r="G7" s="10">
        <f t="shared" si="0"/>
        <v>556803</v>
      </c>
      <c r="H7" s="10">
        <f>H8+H20+H24</f>
        <v>385441</v>
      </c>
      <c r="I7" s="10">
        <f>I8+I20+I24</f>
        <v>102368</v>
      </c>
      <c r="J7" s="10">
        <f>J8+J20+J24</f>
        <v>440740</v>
      </c>
      <c r="K7" s="10">
        <f>K8+K20+K24</f>
        <v>329621</v>
      </c>
      <c r="L7" s="10">
        <f>L8+L20+L24</f>
        <v>387331</v>
      </c>
      <c r="M7" s="10">
        <f t="shared" si="0"/>
        <v>160393</v>
      </c>
      <c r="N7" s="10">
        <f t="shared" si="0"/>
        <v>96972</v>
      </c>
      <c r="O7" s="10">
        <f>+O8+O20+O24</f>
        <v>4234419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240854</v>
      </c>
      <c r="C8" s="12">
        <f>+C9+C12+C16</f>
        <v>187880</v>
      </c>
      <c r="D8" s="12">
        <f>+D9+D12+D16</f>
        <v>210042</v>
      </c>
      <c r="E8" s="12">
        <f>+E9+E12+E16</f>
        <v>33843</v>
      </c>
      <c r="F8" s="12">
        <f aca="true" t="shared" si="1" ref="F8:N8">+F9+F12+F16</f>
        <v>175879</v>
      </c>
      <c r="G8" s="12">
        <f t="shared" si="1"/>
        <v>273784</v>
      </c>
      <c r="H8" s="12">
        <f>+H9+H12+H16</f>
        <v>182223</v>
      </c>
      <c r="I8" s="12">
        <f>+I9+I12+I16</f>
        <v>50525</v>
      </c>
      <c r="J8" s="12">
        <f>+J9+J12+J16</f>
        <v>215757</v>
      </c>
      <c r="K8" s="12">
        <f>+K9+K12+K16</f>
        <v>158604</v>
      </c>
      <c r="L8" s="12">
        <f>+L9+L12+L16</f>
        <v>179709</v>
      </c>
      <c r="M8" s="12">
        <f t="shared" si="1"/>
        <v>83519</v>
      </c>
      <c r="N8" s="12">
        <f t="shared" si="1"/>
        <v>52367</v>
      </c>
      <c r="O8" s="12">
        <f>SUM(B8:N8)</f>
        <v>2044986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24520</v>
      </c>
      <c r="C9" s="14">
        <v>24111</v>
      </c>
      <c r="D9" s="14">
        <v>17552</v>
      </c>
      <c r="E9" s="14">
        <v>3385</v>
      </c>
      <c r="F9" s="14">
        <v>15463</v>
      </c>
      <c r="G9" s="14">
        <v>27090</v>
      </c>
      <c r="H9" s="14">
        <v>24202</v>
      </c>
      <c r="I9" s="14">
        <v>6377</v>
      </c>
      <c r="J9" s="14">
        <v>14353</v>
      </c>
      <c r="K9" s="14">
        <v>18512</v>
      </c>
      <c r="L9" s="14">
        <v>15052</v>
      </c>
      <c r="M9" s="14">
        <v>9785</v>
      </c>
      <c r="N9" s="14">
        <v>6439</v>
      </c>
      <c r="O9" s="12">
        <f aca="true" t="shared" si="2" ref="O9:O19">SUM(B9:N9)</f>
        <v>206841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24520</v>
      </c>
      <c r="C10" s="14">
        <f>+C9-C11</f>
        <v>24111</v>
      </c>
      <c r="D10" s="14">
        <f>+D9-D11</f>
        <v>17552</v>
      </c>
      <c r="E10" s="14">
        <f>+E9-E11</f>
        <v>3385</v>
      </c>
      <c r="F10" s="14">
        <f aca="true" t="shared" si="3" ref="F10:N10">+F9-F11</f>
        <v>15463</v>
      </c>
      <c r="G10" s="14">
        <f t="shared" si="3"/>
        <v>27090</v>
      </c>
      <c r="H10" s="14">
        <f>+H9-H11</f>
        <v>24202</v>
      </c>
      <c r="I10" s="14">
        <f>+I9-I11</f>
        <v>6377</v>
      </c>
      <c r="J10" s="14">
        <f>+J9-J11</f>
        <v>14353</v>
      </c>
      <c r="K10" s="14">
        <f>+K9-K11</f>
        <v>18512</v>
      </c>
      <c r="L10" s="14">
        <f>+L9-L11</f>
        <v>15052</v>
      </c>
      <c r="M10" s="14">
        <f t="shared" si="3"/>
        <v>9785</v>
      </c>
      <c r="N10" s="14">
        <f t="shared" si="3"/>
        <v>6439</v>
      </c>
      <c r="O10" s="12">
        <f t="shared" si="2"/>
        <v>206841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206302</v>
      </c>
      <c r="C12" s="14">
        <f>C13+C14+C15</f>
        <v>156174</v>
      </c>
      <c r="D12" s="14">
        <f>D13+D14+D15</f>
        <v>184743</v>
      </c>
      <c r="E12" s="14">
        <f>E13+E14+E15</f>
        <v>29163</v>
      </c>
      <c r="F12" s="14">
        <f aca="true" t="shared" si="4" ref="F12:N12">F13+F14+F15</f>
        <v>153103</v>
      </c>
      <c r="G12" s="14">
        <f t="shared" si="4"/>
        <v>234627</v>
      </c>
      <c r="H12" s="14">
        <f>H13+H14+H15</f>
        <v>150907</v>
      </c>
      <c r="I12" s="14">
        <f>I13+I14+I15</f>
        <v>42125</v>
      </c>
      <c r="J12" s="14">
        <f>J13+J14+J15</f>
        <v>191697</v>
      </c>
      <c r="K12" s="14">
        <f>K13+K14+K15</f>
        <v>133405</v>
      </c>
      <c r="L12" s="14">
        <f>L13+L14+L15</f>
        <v>156388</v>
      </c>
      <c r="M12" s="14">
        <f t="shared" si="4"/>
        <v>70540</v>
      </c>
      <c r="N12" s="14">
        <f t="shared" si="4"/>
        <v>44200</v>
      </c>
      <c r="O12" s="12">
        <f t="shared" si="2"/>
        <v>1753374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96757</v>
      </c>
      <c r="C13" s="14">
        <v>73849</v>
      </c>
      <c r="D13" s="14">
        <v>85534</v>
      </c>
      <c r="E13" s="14">
        <v>13610</v>
      </c>
      <c r="F13" s="14">
        <v>69700</v>
      </c>
      <c r="G13" s="14">
        <v>108492</v>
      </c>
      <c r="H13" s="14">
        <v>73103</v>
      </c>
      <c r="I13" s="14">
        <v>20480</v>
      </c>
      <c r="J13" s="14">
        <v>91624</v>
      </c>
      <c r="K13" s="14">
        <v>61698</v>
      </c>
      <c r="L13" s="14">
        <v>72344</v>
      </c>
      <c r="M13" s="14">
        <v>32008</v>
      </c>
      <c r="N13" s="14">
        <v>19573</v>
      </c>
      <c r="O13" s="12">
        <f t="shared" si="2"/>
        <v>818772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100598</v>
      </c>
      <c r="C14" s="14">
        <v>72184</v>
      </c>
      <c r="D14" s="14">
        <v>92867</v>
      </c>
      <c r="E14" s="14">
        <v>14002</v>
      </c>
      <c r="F14" s="14">
        <v>74648</v>
      </c>
      <c r="G14" s="14">
        <v>111164</v>
      </c>
      <c r="H14" s="14">
        <v>69609</v>
      </c>
      <c r="I14" s="14">
        <v>19351</v>
      </c>
      <c r="J14" s="14">
        <v>93828</v>
      </c>
      <c r="K14" s="14">
        <v>65653</v>
      </c>
      <c r="L14" s="14">
        <v>77693</v>
      </c>
      <c r="M14" s="14">
        <v>35372</v>
      </c>
      <c r="N14" s="14">
        <v>22967</v>
      </c>
      <c r="O14" s="12">
        <f t="shared" si="2"/>
        <v>849936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8947</v>
      </c>
      <c r="C15" s="14">
        <v>10141</v>
      </c>
      <c r="D15" s="14">
        <v>6342</v>
      </c>
      <c r="E15" s="14">
        <v>1551</v>
      </c>
      <c r="F15" s="14">
        <v>8755</v>
      </c>
      <c r="G15" s="14">
        <v>14971</v>
      </c>
      <c r="H15" s="14">
        <v>8195</v>
      </c>
      <c r="I15" s="14">
        <v>2294</v>
      </c>
      <c r="J15" s="14">
        <v>6245</v>
      </c>
      <c r="K15" s="14">
        <v>6054</v>
      </c>
      <c r="L15" s="14">
        <v>6351</v>
      </c>
      <c r="M15" s="14">
        <v>3160</v>
      </c>
      <c r="N15" s="14">
        <v>1660</v>
      </c>
      <c r="O15" s="12">
        <f t="shared" si="2"/>
        <v>84666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10032</v>
      </c>
      <c r="C16" s="14">
        <f>C17+C18+C19</f>
        <v>7595</v>
      </c>
      <c r="D16" s="14">
        <f>D17+D18+D19</f>
        <v>7747</v>
      </c>
      <c r="E16" s="14">
        <f>E17+E18+E19</f>
        <v>1295</v>
      </c>
      <c r="F16" s="14">
        <f aca="true" t="shared" si="5" ref="F16:N16">F17+F18+F19</f>
        <v>7313</v>
      </c>
      <c r="G16" s="14">
        <f t="shared" si="5"/>
        <v>12067</v>
      </c>
      <c r="H16" s="14">
        <f>H17+H18+H19</f>
        <v>7114</v>
      </c>
      <c r="I16" s="14">
        <f>I17+I18+I19</f>
        <v>2023</v>
      </c>
      <c r="J16" s="14">
        <f>J17+J18+J19</f>
        <v>9707</v>
      </c>
      <c r="K16" s="14">
        <f>K17+K18+K19</f>
        <v>6687</v>
      </c>
      <c r="L16" s="14">
        <f>L17+L18+L19</f>
        <v>8269</v>
      </c>
      <c r="M16" s="14">
        <f t="shared" si="5"/>
        <v>3194</v>
      </c>
      <c r="N16" s="14">
        <f t="shared" si="5"/>
        <v>1728</v>
      </c>
      <c r="O16" s="12">
        <f t="shared" si="2"/>
        <v>84771</v>
      </c>
    </row>
    <row r="17" spans="1:26" ht="18.75" customHeight="1">
      <c r="A17" s="15" t="s">
        <v>16</v>
      </c>
      <c r="B17" s="14">
        <v>10000</v>
      </c>
      <c r="C17" s="14">
        <v>7580</v>
      </c>
      <c r="D17" s="14">
        <v>7737</v>
      </c>
      <c r="E17" s="14">
        <v>1293</v>
      </c>
      <c r="F17" s="14">
        <v>7303</v>
      </c>
      <c r="G17" s="14">
        <v>12039</v>
      </c>
      <c r="H17" s="14">
        <v>7099</v>
      </c>
      <c r="I17" s="14">
        <v>2021</v>
      </c>
      <c r="J17" s="14">
        <v>9700</v>
      </c>
      <c r="K17" s="14">
        <v>6672</v>
      </c>
      <c r="L17" s="14">
        <v>8250</v>
      </c>
      <c r="M17" s="14">
        <v>3180</v>
      </c>
      <c r="N17" s="14">
        <v>1722</v>
      </c>
      <c r="O17" s="12">
        <f t="shared" si="2"/>
        <v>84596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10</v>
      </c>
      <c r="D18" s="14">
        <v>7</v>
      </c>
      <c r="E18" s="14">
        <v>2</v>
      </c>
      <c r="F18" s="14">
        <v>6</v>
      </c>
      <c r="G18" s="14">
        <v>18</v>
      </c>
      <c r="H18" s="14">
        <v>12</v>
      </c>
      <c r="I18" s="14">
        <v>2</v>
      </c>
      <c r="J18" s="14">
        <v>4</v>
      </c>
      <c r="K18" s="14">
        <v>7</v>
      </c>
      <c r="L18" s="14">
        <v>7</v>
      </c>
      <c r="M18" s="14">
        <v>10</v>
      </c>
      <c r="N18" s="14">
        <v>3</v>
      </c>
      <c r="O18" s="12">
        <f t="shared" si="2"/>
        <v>104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16</v>
      </c>
      <c r="C19" s="14">
        <v>5</v>
      </c>
      <c r="D19" s="14">
        <v>3</v>
      </c>
      <c r="E19" s="14">
        <v>0</v>
      </c>
      <c r="F19" s="14">
        <v>4</v>
      </c>
      <c r="G19" s="14">
        <v>10</v>
      </c>
      <c r="H19" s="14">
        <v>3</v>
      </c>
      <c r="I19" s="14">
        <v>0</v>
      </c>
      <c r="J19" s="14">
        <v>3</v>
      </c>
      <c r="K19" s="14">
        <v>8</v>
      </c>
      <c r="L19" s="14">
        <v>12</v>
      </c>
      <c r="M19" s="14">
        <v>4</v>
      </c>
      <c r="N19" s="14">
        <v>3</v>
      </c>
      <c r="O19" s="12">
        <f t="shared" si="2"/>
        <v>71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145107</v>
      </c>
      <c r="C20" s="18">
        <f>C21+C22+C23</f>
        <v>90645</v>
      </c>
      <c r="D20" s="18">
        <f>D21+D22+D23</f>
        <v>84930</v>
      </c>
      <c r="E20" s="18">
        <f>E21+E22+E23</f>
        <v>14976</v>
      </c>
      <c r="F20" s="18">
        <f aca="true" t="shared" si="6" ref="F20:N20">F21+F22+F23</f>
        <v>79475</v>
      </c>
      <c r="G20" s="18">
        <f t="shared" si="6"/>
        <v>121957</v>
      </c>
      <c r="H20" s="18">
        <f>H21+H22+H23</f>
        <v>97977</v>
      </c>
      <c r="I20" s="18">
        <f>I21+I22+I23</f>
        <v>25250</v>
      </c>
      <c r="J20" s="18">
        <f>J21+J22+J23</f>
        <v>110894</v>
      </c>
      <c r="K20" s="18">
        <f>K21+K22+K23</f>
        <v>79088</v>
      </c>
      <c r="L20" s="18">
        <f>L21+L22+L23</f>
        <v>115765</v>
      </c>
      <c r="M20" s="18">
        <f t="shared" si="6"/>
        <v>45175</v>
      </c>
      <c r="N20" s="18">
        <f t="shared" si="6"/>
        <v>26300</v>
      </c>
      <c r="O20" s="12">
        <f aca="true" t="shared" si="7" ref="O20:O26">SUM(B20:N20)</f>
        <v>1037539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74770</v>
      </c>
      <c r="C21" s="14">
        <v>49694</v>
      </c>
      <c r="D21" s="14">
        <v>44485</v>
      </c>
      <c r="E21" s="14">
        <v>8128</v>
      </c>
      <c r="F21" s="14">
        <v>41047</v>
      </c>
      <c r="G21" s="14">
        <v>64157</v>
      </c>
      <c r="H21" s="14">
        <v>53618</v>
      </c>
      <c r="I21" s="14">
        <v>14165</v>
      </c>
      <c r="J21" s="14">
        <v>59192</v>
      </c>
      <c r="K21" s="14">
        <v>41240</v>
      </c>
      <c r="L21" s="14">
        <v>59498</v>
      </c>
      <c r="M21" s="14">
        <v>23213</v>
      </c>
      <c r="N21" s="14">
        <v>13007</v>
      </c>
      <c r="O21" s="12">
        <f t="shared" si="7"/>
        <v>546214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66006</v>
      </c>
      <c r="C22" s="14">
        <v>37152</v>
      </c>
      <c r="D22" s="14">
        <v>38230</v>
      </c>
      <c r="E22" s="14">
        <v>6248</v>
      </c>
      <c r="F22" s="14">
        <v>35220</v>
      </c>
      <c r="G22" s="14">
        <v>52708</v>
      </c>
      <c r="H22" s="14">
        <v>41080</v>
      </c>
      <c r="I22" s="14">
        <v>10301</v>
      </c>
      <c r="J22" s="14">
        <v>48591</v>
      </c>
      <c r="K22" s="14">
        <v>35331</v>
      </c>
      <c r="L22" s="14">
        <v>52958</v>
      </c>
      <c r="M22" s="14">
        <v>20503</v>
      </c>
      <c r="N22" s="14">
        <v>12595</v>
      </c>
      <c r="O22" s="12">
        <f t="shared" si="7"/>
        <v>456923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4331</v>
      </c>
      <c r="C23" s="14">
        <v>3799</v>
      </c>
      <c r="D23" s="14">
        <v>2215</v>
      </c>
      <c r="E23" s="14">
        <v>600</v>
      </c>
      <c r="F23" s="14">
        <v>3208</v>
      </c>
      <c r="G23" s="14">
        <v>5092</v>
      </c>
      <c r="H23" s="14">
        <v>3279</v>
      </c>
      <c r="I23" s="14">
        <v>784</v>
      </c>
      <c r="J23" s="14">
        <v>3111</v>
      </c>
      <c r="K23" s="14">
        <v>2517</v>
      </c>
      <c r="L23" s="14">
        <v>3309</v>
      </c>
      <c r="M23" s="14">
        <v>1459</v>
      </c>
      <c r="N23" s="14">
        <v>698</v>
      </c>
      <c r="O23" s="12">
        <f t="shared" si="7"/>
        <v>34402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153600</v>
      </c>
      <c r="C24" s="14">
        <f>C25+C26</f>
        <v>113018</v>
      </c>
      <c r="D24" s="14">
        <f>D25+D26</f>
        <v>112548</v>
      </c>
      <c r="E24" s="14">
        <f>E25+E26</f>
        <v>24063</v>
      </c>
      <c r="F24" s="14">
        <f aca="true" t="shared" si="8" ref="F24:N24">F25+F26</f>
        <v>107890</v>
      </c>
      <c r="G24" s="14">
        <f t="shared" si="8"/>
        <v>161062</v>
      </c>
      <c r="H24" s="14">
        <f>H25+H26</f>
        <v>105241</v>
      </c>
      <c r="I24" s="14">
        <f>I25+I26</f>
        <v>26593</v>
      </c>
      <c r="J24" s="14">
        <f>J25+J26</f>
        <v>114089</v>
      </c>
      <c r="K24" s="14">
        <f>K25+K26</f>
        <v>91929</v>
      </c>
      <c r="L24" s="14">
        <f>L25+L26</f>
        <v>91857</v>
      </c>
      <c r="M24" s="14">
        <f t="shared" si="8"/>
        <v>31699</v>
      </c>
      <c r="N24" s="14">
        <f t="shared" si="8"/>
        <v>18305</v>
      </c>
      <c r="O24" s="12">
        <f t="shared" si="7"/>
        <v>1151894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84386</v>
      </c>
      <c r="C25" s="14">
        <v>69265</v>
      </c>
      <c r="D25" s="14">
        <v>66966</v>
      </c>
      <c r="E25" s="14">
        <v>15935</v>
      </c>
      <c r="F25" s="14">
        <v>66077</v>
      </c>
      <c r="G25" s="14">
        <v>104359</v>
      </c>
      <c r="H25" s="14">
        <v>69686</v>
      </c>
      <c r="I25" s="14">
        <v>18572</v>
      </c>
      <c r="J25" s="14">
        <v>63719</v>
      </c>
      <c r="K25" s="14">
        <v>55860</v>
      </c>
      <c r="L25" s="14">
        <v>54451</v>
      </c>
      <c r="M25" s="14">
        <v>18703</v>
      </c>
      <c r="N25" s="14">
        <v>9714</v>
      </c>
      <c r="O25" s="12">
        <f t="shared" si="7"/>
        <v>697693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69214</v>
      </c>
      <c r="C26" s="14">
        <v>43753</v>
      </c>
      <c r="D26" s="14">
        <v>45582</v>
      </c>
      <c r="E26" s="14">
        <v>8128</v>
      </c>
      <c r="F26" s="14">
        <v>41813</v>
      </c>
      <c r="G26" s="14">
        <v>56703</v>
      </c>
      <c r="H26" s="14">
        <v>35555</v>
      </c>
      <c r="I26" s="14">
        <v>8021</v>
      </c>
      <c r="J26" s="14">
        <v>50370</v>
      </c>
      <c r="K26" s="14">
        <v>36069</v>
      </c>
      <c r="L26" s="14">
        <v>37406</v>
      </c>
      <c r="M26" s="14">
        <v>12996</v>
      </c>
      <c r="N26" s="14">
        <v>8591</v>
      </c>
      <c r="O26" s="12">
        <f t="shared" si="7"/>
        <v>454201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1183934.1016000002</v>
      </c>
      <c r="C36" s="60">
        <f aca="true" t="shared" si="11" ref="C36:N36">C37+C38+C39+C40</f>
        <v>903857.4883</v>
      </c>
      <c r="D36" s="60">
        <f t="shared" si="11"/>
        <v>809691.434</v>
      </c>
      <c r="E36" s="60">
        <f t="shared" si="11"/>
        <v>215679.7026</v>
      </c>
      <c r="F36" s="60">
        <f t="shared" si="11"/>
        <v>820761.706</v>
      </c>
      <c r="G36" s="60">
        <f t="shared" si="11"/>
        <v>990650.6918</v>
      </c>
      <c r="H36" s="60">
        <f t="shared" si="11"/>
        <v>838982.2216000002</v>
      </c>
      <c r="I36" s="60">
        <f>I37+I38+I39+I40</f>
        <v>224022.1312</v>
      </c>
      <c r="J36" s="60">
        <f>J37+J38+J39+J40</f>
        <v>968444.166</v>
      </c>
      <c r="K36" s="60">
        <f>K37+K38+K39+K40</f>
        <v>833001.9665999999</v>
      </c>
      <c r="L36" s="60">
        <f>L37+L38+L39+L40</f>
        <v>951675.3234</v>
      </c>
      <c r="M36" s="60">
        <f t="shared" si="11"/>
        <v>497096.1445</v>
      </c>
      <c r="N36" s="60">
        <f t="shared" si="11"/>
        <v>256105.1532</v>
      </c>
      <c r="O36" s="60">
        <f>O37+O38+O39+O40</f>
        <v>9493902.230800001</v>
      </c>
    </row>
    <row r="37" spans="1:15" ht="18.75" customHeight="1">
      <c r="A37" s="57" t="s">
        <v>49</v>
      </c>
      <c r="B37" s="54">
        <f aca="true" t="shared" si="12" ref="B37:N37">B29*B7</f>
        <v>1179264.5216</v>
      </c>
      <c r="C37" s="54">
        <f t="shared" si="12"/>
        <v>899804.9683</v>
      </c>
      <c r="D37" s="54">
        <f t="shared" si="12"/>
        <v>799024.464</v>
      </c>
      <c r="E37" s="54">
        <f t="shared" si="12"/>
        <v>215679.7026</v>
      </c>
      <c r="F37" s="54">
        <f t="shared" si="12"/>
        <v>817843.866</v>
      </c>
      <c r="G37" s="54">
        <f t="shared" si="12"/>
        <v>985875.3918</v>
      </c>
      <c r="H37" s="54">
        <f t="shared" si="12"/>
        <v>835481.9116000001</v>
      </c>
      <c r="I37" s="54">
        <f>I29*I7</f>
        <v>224022.1312</v>
      </c>
      <c r="J37" s="54">
        <f>J29*J7</f>
        <v>957904.316</v>
      </c>
      <c r="K37" s="54">
        <f>K29*K7</f>
        <v>818976.3365999999</v>
      </c>
      <c r="L37" s="54">
        <f>L29*L7</f>
        <v>941756.5934</v>
      </c>
      <c r="M37" s="54">
        <f t="shared" si="12"/>
        <v>491845.1345</v>
      </c>
      <c r="N37" s="54">
        <f t="shared" si="12"/>
        <v>254367.2532</v>
      </c>
      <c r="O37" s="56">
        <f>SUM(B37:N37)</f>
        <v>9421846.5908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4052.52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72055.63999999998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-112290.41</v>
      </c>
      <c r="C42" s="25">
        <f aca="true" t="shared" si="15" ref="C42:N42">+C43+C46+C58+C59</f>
        <v>-103293.23</v>
      </c>
      <c r="D42" s="25">
        <f t="shared" si="15"/>
        <v>-102605.13</v>
      </c>
      <c r="E42" s="25">
        <f t="shared" si="15"/>
        <v>-46545.8</v>
      </c>
      <c r="F42" s="25">
        <f t="shared" si="15"/>
        <v>-79891.34</v>
      </c>
      <c r="G42" s="25">
        <f t="shared" si="15"/>
        <v>-134228.65</v>
      </c>
      <c r="H42" s="25">
        <f t="shared" si="15"/>
        <v>-104640.72</v>
      </c>
      <c r="I42" s="25">
        <f>+I43+I46+I58+I59</f>
        <v>-42518.56</v>
      </c>
      <c r="J42" s="25">
        <f>+J43+J46+J58+J59</f>
        <v>-54782.67</v>
      </c>
      <c r="K42" s="25">
        <f>+K43+K46+K58+K59</f>
        <v>-80303.8</v>
      </c>
      <c r="L42" s="25">
        <f>+L43+L46+L58+L59</f>
        <v>-54637.25</v>
      </c>
      <c r="M42" s="25">
        <f t="shared" si="15"/>
        <v>-42931.8</v>
      </c>
      <c r="N42" s="25">
        <f t="shared" si="15"/>
        <v>-30583.92</v>
      </c>
      <c r="O42" s="25">
        <f>+O43+O46+O58+O59</f>
        <v>-989253.28</v>
      </c>
    </row>
    <row r="43" spans="1:15" ht="18.75" customHeight="1">
      <c r="A43" s="17" t="s">
        <v>54</v>
      </c>
      <c r="B43" s="26">
        <f>B44+B45</f>
        <v>-98080</v>
      </c>
      <c r="C43" s="26">
        <f>C44+C45</f>
        <v>-96444</v>
      </c>
      <c r="D43" s="26">
        <f>D44+D45</f>
        <v>-70208</v>
      </c>
      <c r="E43" s="26">
        <f>E44+E45</f>
        <v>-13540</v>
      </c>
      <c r="F43" s="26">
        <f aca="true" t="shared" si="16" ref="F43:N43">F44+F45</f>
        <v>-61852</v>
      </c>
      <c r="G43" s="26">
        <f t="shared" si="16"/>
        <v>-108360</v>
      </c>
      <c r="H43" s="26">
        <f t="shared" si="16"/>
        <v>-96808</v>
      </c>
      <c r="I43" s="26">
        <f>I44+I45</f>
        <v>-25508</v>
      </c>
      <c r="J43" s="26">
        <f>J44+J45</f>
        <v>-57412</v>
      </c>
      <c r="K43" s="26">
        <f>K44+K45</f>
        <v>-74048</v>
      </c>
      <c r="L43" s="26">
        <f>L44+L45</f>
        <v>-60208</v>
      </c>
      <c r="M43" s="26">
        <f t="shared" si="16"/>
        <v>-39140</v>
      </c>
      <c r="N43" s="26">
        <f t="shared" si="16"/>
        <v>-25756</v>
      </c>
      <c r="O43" s="25">
        <f aca="true" t="shared" si="17" ref="O43:O59">SUM(B43:N43)</f>
        <v>-827364</v>
      </c>
    </row>
    <row r="44" spans="1:26" ht="18.75" customHeight="1">
      <c r="A44" s="13" t="s">
        <v>55</v>
      </c>
      <c r="B44" s="20">
        <f>ROUND(-B9*$D$3,2)</f>
        <v>-98080</v>
      </c>
      <c r="C44" s="20">
        <f>ROUND(-C9*$D$3,2)</f>
        <v>-96444</v>
      </c>
      <c r="D44" s="20">
        <f>ROUND(-D9*$D$3,2)</f>
        <v>-70208</v>
      </c>
      <c r="E44" s="20">
        <f>ROUND(-E9*$D$3,2)</f>
        <v>-13540</v>
      </c>
      <c r="F44" s="20">
        <f aca="true" t="shared" si="18" ref="F44:N44">ROUND(-F9*$D$3,2)</f>
        <v>-61852</v>
      </c>
      <c r="G44" s="20">
        <f t="shared" si="18"/>
        <v>-108360</v>
      </c>
      <c r="H44" s="20">
        <f t="shared" si="18"/>
        <v>-96808</v>
      </c>
      <c r="I44" s="20">
        <f>ROUND(-I9*$D$3,2)</f>
        <v>-25508</v>
      </c>
      <c r="J44" s="20">
        <f>ROUND(-J9*$D$3,2)</f>
        <v>-57412</v>
      </c>
      <c r="K44" s="20">
        <f>ROUND(-K9*$D$3,2)</f>
        <v>-74048</v>
      </c>
      <c r="L44" s="20">
        <f>ROUND(-L9*$D$3,2)</f>
        <v>-60208</v>
      </c>
      <c r="M44" s="20">
        <f t="shared" si="18"/>
        <v>-39140</v>
      </c>
      <c r="N44" s="20">
        <f t="shared" si="18"/>
        <v>-25756</v>
      </c>
      <c r="O44" s="46">
        <f t="shared" si="17"/>
        <v>-827364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-19048.64</v>
      </c>
      <c r="C46" s="26">
        <f aca="true" t="shared" si="20" ref="C46:O46">SUM(C47:C57)</f>
        <v>-8111.25</v>
      </c>
      <c r="D46" s="26">
        <f t="shared" si="20"/>
        <v>-33365.020000000004</v>
      </c>
      <c r="E46" s="26">
        <f t="shared" si="20"/>
        <v>-33005.8</v>
      </c>
      <c r="F46" s="26">
        <f t="shared" si="20"/>
        <v>-18263.8</v>
      </c>
      <c r="G46" s="26">
        <f t="shared" si="20"/>
        <v>-26153.25</v>
      </c>
      <c r="H46" s="26">
        <f t="shared" si="20"/>
        <v>-11729.22</v>
      </c>
      <c r="I46" s="26">
        <f t="shared" si="20"/>
        <v>-17010.559999999998</v>
      </c>
      <c r="J46" s="26">
        <f t="shared" si="20"/>
        <v>0</v>
      </c>
      <c r="K46" s="26">
        <f t="shared" si="20"/>
        <v>-6465.67</v>
      </c>
      <c r="L46" s="26">
        <f t="shared" si="20"/>
        <v>0</v>
      </c>
      <c r="M46" s="26">
        <f t="shared" si="20"/>
        <v>-3879.12</v>
      </c>
      <c r="N46" s="26">
        <f t="shared" si="20"/>
        <v>-4914</v>
      </c>
      <c r="O46" s="26">
        <f t="shared" si="20"/>
        <v>-181946.33000000005</v>
      </c>
    </row>
    <row r="47" spans="1:26" ht="18.75" customHeight="1">
      <c r="A47" s="13" t="s">
        <v>58</v>
      </c>
      <c r="B47" s="24">
        <v>-19048.64</v>
      </c>
      <c r="C47" s="24">
        <v>-8111.25</v>
      </c>
      <c r="D47" s="24">
        <v>-8894.29</v>
      </c>
      <c r="E47" s="24">
        <v>-33005.8</v>
      </c>
      <c r="F47" s="24">
        <v>-17763.8</v>
      </c>
      <c r="G47" s="24">
        <v>-25653.25</v>
      </c>
      <c r="H47" s="24">
        <v>-11729.22</v>
      </c>
      <c r="I47" s="24">
        <v>-15510.56</v>
      </c>
      <c r="J47" s="24">
        <v>0</v>
      </c>
      <c r="K47" s="24">
        <v>-6465.67</v>
      </c>
      <c r="L47" s="24">
        <v>0</v>
      </c>
      <c r="M47" s="24">
        <v>-3879.12</v>
      </c>
      <c r="N47" s="24">
        <v>-4914</v>
      </c>
      <c r="O47" s="24">
        <f t="shared" si="17"/>
        <v>-154975.60000000003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-500-23970.73</f>
        <v>-24470.73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-26970.73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97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98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99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100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4838.23</v>
      </c>
      <c r="C58" s="27">
        <v>1262.02</v>
      </c>
      <c r="D58" s="27">
        <v>967.89</v>
      </c>
      <c r="E58" s="27">
        <v>0</v>
      </c>
      <c r="F58" s="27">
        <v>224.46</v>
      </c>
      <c r="G58" s="27">
        <v>284.6</v>
      </c>
      <c r="H58" s="27">
        <v>3896.5</v>
      </c>
      <c r="I58" s="27">
        <v>0</v>
      </c>
      <c r="J58" s="27">
        <v>2629.33</v>
      </c>
      <c r="K58" s="27">
        <v>209.87</v>
      </c>
      <c r="L58" s="27">
        <v>5570.75</v>
      </c>
      <c r="M58" s="27">
        <v>87.32</v>
      </c>
      <c r="N58" s="27">
        <v>86.08</v>
      </c>
      <c r="O58" s="24">
        <f t="shared" si="17"/>
        <v>20057.050000000003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65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66</v>
      </c>
      <c r="B61" s="29">
        <f aca="true" t="shared" si="21" ref="B61:N61">+B36+B42</f>
        <v>1071643.6916000003</v>
      </c>
      <c r="C61" s="29">
        <f t="shared" si="21"/>
        <v>800564.2583</v>
      </c>
      <c r="D61" s="29">
        <f t="shared" si="21"/>
        <v>707086.304</v>
      </c>
      <c r="E61" s="29">
        <f t="shared" si="21"/>
        <v>169133.90259999997</v>
      </c>
      <c r="F61" s="29">
        <f t="shared" si="21"/>
        <v>740870.366</v>
      </c>
      <c r="G61" s="29">
        <f t="shared" si="21"/>
        <v>856422.0418</v>
      </c>
      <c r="H61" s="29">
        <f t="shared" si="21"/>
        <v>734341.5016000002</v>
      </c>
      <c r="I61" s="29">
        <f t="shared" si="21"/>
        <v>181503.5712</v>
      </c>
      <c r="J61" s="29">
        <f>+J36+J42</f>
        <v>913661.4959999999</v>
      </c>
      <c r="K61" s="29">
        <f>+K36+K42</f>
        <v>752698.1665999999</v>
      </c>
      <c r="L61" s="29">
        <f>+L36+L42</f>
        <v>897038.0734</v>
      </c>
      <c r="M61" s="29">
        <f t="shared" si="21"/>
        <v>454164.3445</v>
      </c>
      <c r="N61" s="29">
        <f t="shared" si="21"/>
        <v>225521.23320000002</v>
      </c>
      <c r="O61" s="29">
        <f>SUM(B61:N61)</f>
        <v>8504648.950800002</v>
      </c>
      <c r="P61"/>
      <c r="Q61"/>
      <c r="R61" s="69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67</v>
      </c>
      <c r="B64" s="36">
        <f>SUM(B65:B78)</f>
        <v>1071643.69</v>
      </c>
      <c r="C64" s="36">
        <f aca="true" t="shared" si="22" ref="C64:N64">SUM(C65:C78)</f>
        <v>800564.26</v>
      </c>
      <c r="D64" s="36">
        <f t="shared" si="22"/>
        <v>707086.3</v>
      </c>
      <c r="E64" s="36">
        <f t="shared" si="22"/>
        <v>169133.9</v>
      </c>
      <c r="F64" s="36">
        <f t="shared" si="22"/>
        <v>740870.37</v>
      </c>
      <c r="G64" s="36">
        <f t="shared" si="22"/>
        <v>856422.04</v>
      </c>
      <c r="H64" s="36">
        <f t="shared" si="22"/>
        <v>734341.5</v>
      </c>
      <c r="I64" s="36">
        <f t="shared" si="22"/>
        <v>181503.57</v>
      </c>
      <c r="J64" s="36">
        <f t="shared" si="22"/>
        <v>913661.5</v>
      </c>
      <c r="K64" s="36">
        <f t="shared" si="22"/>
        <v>752698.17</v>
      </c>
      <c r="L64" s="36">
        <f t="shared" si="22"/>
        <v>897038.07</v>
      </c>
      <c r="M64" s="36">
        <f t="shared" si="22"/>
        <v>454164.34</v>
      </c>
      <c r="N64" s="36">
        <f t="shared" si="22"/>
        <v>225521.23</v>
      </c>
      <c r="O64" s="29">
        <f>SUM(O65:O78)</f>
        <v>8504648.940000001</v>
      </c>
    </row>
    <row r="65" spans="1:16" ht="18.75" customHeight="1">
      <c r="A65" s="17" t="s">
        <v>68</v>
      </c>
      <c r="B65" s="36">
        <v>211646.77</v>
      </c>
      <c r="C65" s="36">
        <v>228183.5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439830.27</v>
      </c>
      <c r="P65"/>
    </row>
    <row r="66" spans="1:16" ht="18.75" customHeight="1">
      <c r="A66" s="17" t="s">
        <v>69</v>
      </c>
      <c r="B66" s="36">
        <v>859996.92</v>
      </c>
      <c r="C66" s="36">
        <v>572380.76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1432377.6800000002</v>
      </c>
      <c r="P66"/>
    </row>
    <row r="67" spans="1:17" ht="18.75" customHeight="1">
      <c r="A67" s="17" t="s">
        <v>70</v>
      </c>
      <c r="B67" s="35">
        <v>0</v>
      </c>
      <c r="C67" s="35">
        <v>0</v>
      </c>
      <c r="D67" s="26">
        <v>707086.3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707086.3</v>
      </c>
      <c r="Q67"/>
    </row>
    <row r="68" spans="1:18" ht="18.75" customHeight="1">
      <c r="A68" s="17" t="s">
        <v>105</v>
      </c>
      <c r="B68" s="35">
        <v>0</v>
      </c>
      <c r="C68" s="35">
        <v>0</v>
      </c>
      <c r="D68" s="35">
        <v>0</v>
      </c>
      <c r="E68" s="26">
        <v>169133.9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169133.9</v>
      </c>
      <c r="R68"/>
    </row>
    <row r="69" spans="1:19" ht="18.75" customHeight="1">
      <c r="A69" s="17" t="s">
        <v>71</v>
      </c>
      <c r="B69" s="35">
        <v>0</v>
      </c>
      <c r="C69" s="35">
        <v>0</v>
      </c>
      <c r="D69" s="35">
        <v>0</v>
      </c>
      <c r="E69" s="35">
        <v>0</v>
      </c>
      <c r="F69" s="26">
        <v>740870.37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740870.37</v>
      </c>
      <c r="S69"/>
    </row>
    <row r="70" spans="1:20" ht="18.75" customHeight="1">
      <c r="A70" s="17" t="s">
        <v>72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856422.04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856422.04</v>
      </c>
      <c r="T70"/>
    </row>
    <row r="71" spans="1:21" ht="18.75" customHeight="1">
      <c r="A71" s="17" t="s">
        <v>96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734341.5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734341.5</v>
      </c>
      <c r="U71"/>
    </row>
    <row r="72" spans="1:21" ht="18.75" customHeight="1">
      <c r="A72" s="17" t="s">
        <v>73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181503.57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181503.57</v>
      </c>
      <c r="U72"/>
    </row>
    <row r="73" spans="1:22" ht="18.75" customHeight="1">
      <c r="A73" s="17" t="s">
        <v>74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913661.5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913661.5</v>
      </c>
      <c r="V73"/>
    </row>
    <row r="74" spans="1:23" ht="18.75" customHeight="1">
      <c r="A74" s="17" t="s">
        <v>75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752698.17</v>
      </c>
      <c r="L74" s="35">
        <v>0</v>
      </c>
      <c r="M74" s="35">
        <v>0</v>
      </c>
      <c r="N74" s="35">
        <v>0</v>
      </c>
      <c r="O74" s="29">
        <f t="shared" si="23"/>
        <v>752698.17</v>
      </c>
      <c r="W74"/>
    </row>
    <row r="75" spans="1:24" ht="18.75" customHeight="1">
      <c r="A75" s="17" t="s">
        <v>76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897038.07</v>
      </c>
      <c r="M75" s="35">
        <v>0</v>
      </c>
      <c r="N75" s="35">
        <v>0</v>
      </c>
      <c r="O75" s="26">
        <f t="shared" si="23"/>
        <v>897038.07</v>
      </c>
      <c r="X75"/>
    </row>
    <row r="76" spans="1:25" ht="18.75" customHeight="1">
      <c r="A76" s="17" t="s">
        <v>77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454164.34</v>
      </c>
      <c r="N76" s="35">
        <v>0</v>
      </c>
      <c r="O76" s="29">
        <f t="shared" si="23"/>
        <v>454164.34</v>
      </c>
      <c r="Y76"/>
    </row>
    <row r="77" spans="1:26" ht="18.75" customHeight="1">
      <c r="A77" s="17" t="s">
        <v>78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225521.23</v>
      </c>
      <c r="O77" s="26">
        <f t="shared" si="23"/>
        <v>225521.23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79</v>
      </c>
      <c r="B82" s="44">
        <v>2.4473039479207728</v>
      </c>
      <c r="C82" s="44">
        <v>2.6099127892863754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80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81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104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82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83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84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85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86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87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88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89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90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101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21" customHeight="1">
      <c r="A96" s="66" t="s">
        <v>110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8"/>
    </row>
    <row r="97" spans="1:14" ht="15.75">
      <c r="A97" s="70" t="s">
        <v>109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2018-09-18T12:33:35Z</dcterms:modified>
  <cp:category/>
  <cp:version/>
  <cp:contentType/>
  <cp:contentStatus/>
</cp:coreProperties>
</file>