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<sst xmlns="http://schemas.openxmlformats.org/spreadsheetml/2006/main" count="114" uniqueCount="112">
  <si>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</si>
  <si>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</si>
  <si>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</si>
  <si>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</si>
  <si>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</si>
  <si>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</si>
  <si>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</si>
  <si>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</si>
  <si>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</si>
  <si>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</si>
  <si>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</si>
  <si>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</si>
  <si>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</si>
  <si>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</si>
  <si>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</si>
  <si>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</si>
  <si>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</si>
  <si>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</si>
  <si>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</si>
  <si>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</si>
  <si>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</si>
  <si>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</si>
  <si>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</si>
  <si>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</si>
  <si>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</si>
  <si>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</si>
  <si>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</si>
  <si>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</si>
  <si>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</si>
  <si>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</si>
  <si>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</si>
  <si>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</si>
  <si>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</si>
  <si>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</si>
  <si>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</si>
  <si>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</si>
  <si>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</si>
  <si>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</si>
  <si>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</si>
  <si>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</si>
  <si>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</si>
  <si>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</si>
  <si>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</si>
  <si>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</si>
  <si>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</si>
  <si>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</si>
  <si>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</si>
  <si>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</si>
  <si>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</si>
  <si>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</si>
  <si>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</si>
  <si>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</si>
  <si>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</si>
  <si>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</si>
  <si>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</si>
  <si>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</si>
  <si>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</si>
  <si>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</si>
  <si>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</si>
  <si>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</si>
  <si>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</si>
  <si>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</si>
  <si>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</si>
  <si>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</si>
  <si>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</si>
  <si>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</si>
  <si>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</si>
  <si>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</si>
  <si>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</si>
  <si>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</si>
  <si>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</si>
  <si>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</si>
  <si>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</si>
  <si>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</si>
  <si>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</si>
  <si>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</si>
  <si>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</si>
  <si>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</si>
  <si>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</si>
  <si>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</si>
  <si>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</si>
  <si>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</si>
  <si>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</si>
  <si>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</si>
  <si>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</si>
  <si>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</si>
  <si>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</si>
  <si>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</si>
  <si>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</si>
  <si>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</si>
  <si>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</si>
  <si>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</si>
  <si>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</si>
  <si>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</si>
  <si>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</si>
  <si>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</si>
  <si>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</si>
  <si>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</si>
  <si>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</si>
  <si>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</si>
  <si>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</si>
  <si>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</si>
  <si>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</si>
  <si>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</si>
  <si>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</si>
  <si>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</si>
  <si>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</si>
  <si>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</si>
  <si>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</si>
  <si>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01/09/18 - VENCIMENTO 10/09/18</t>
  </si>
  <si>
    <t>5.5. Saldo Inicial</t>
  </si>
  <si>
    <t>6.1. Saldo final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</si>
</sst>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3" t="s">
        <v>29</v>
      </c>
      <c r="I6" s="63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361625</v>
      </c>
      <c r="C7" s="10">
        <f>C8+C20+C24</f>
        <v>250078</v>
      </c>
      <c r="D7" s="10">
        <f>D8+D20+D24</f>
        <v>296569</v>
      </c>
      <c r="E7" s="10">
        <f>E8+E20+E24</f>
        <v>48749</v>
      </c>
      <c r="F7" s="10">
        <f aca="true" t="shared" si="0" ref="F7:N7">F8+F20+F24</f>
        <v>242280</v>
      </c>
      <c r="G7" s="10">
        <f t="shared" si="0"/>
        <v>365063</v>
      </c>
      <c r="H7" s="10">
        <f>H8+H20+H24</f>
        <v>243872</v>
      </c>
      <c r="I7" s="10">
        <f>I8+I20+I24</f>
        <v>67126</v>
      </c>
      <c r="J7" s="10">
        <f>J8+J20+J24</f>
        <v>308185</v>
      </c>
      <c r="K7" s="10">
        <f>K8+K20+K24</f>
        <v>222464</v>
      </c>
      <c r="L7" s="10">
        <f>L8+L20+L24</f>
        <v>278530</v>
      </c>
      <c r="M7" s="10">
        <f t="shared" si="0"/>
        <v>94965</v>
      </c>
      <c r="N7" s="10">
        <f t="shared" si="0"/>
        <v>57929</v>
      </c>
      <c r="O7" s="10">
        <f>+O8+O20+O24</f>
        <v>2837435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167790</v>
      </c>
      <c r="C8" s="12">
        <f>+C9+C12+C16</f>
        <v>122781</v>
      </c>
      <c r="D8" s="12">
        <f>+D9+D12+D16</f>
        <v>154975</v>
      </c>
      <c r="E8" s="12">
        <f>+E9+E12+E16</f>
        <v>23287</v>
      </c>
      <c r="F8" s="12">
        <f aca="true" t="shared" si="1" ref="F8:N8">+F9+F12+F16</f>
        <v>118862</v>
      </c>
      <c r="G8" s="12">
        <f t="shared" si="1"/>
        <v>181262</v>
      </c>
      <c r="H8" s="12">
        <f>+H9+H12+H16</f>
        <v>120499</v>
      </c>
      <c r="I8" s="12">
        <f>+I9+I12+I16</f>
        <v>33666</v>
      </c>
      <c r="J8" s="12">
        <f>+J9+J12+J16</f>
        <v>152702</v>
      </c>
      <c r="K8" s="12">
        <f>+K9+K12+K16</f>
        <v>111176</v>
      </c>
      <c r="L8" s="12">
        <f>+L9+L12+L16</f>
        <v>134346</v>
      </c>
      <c r="M8" s="12">
        <f t="shared" si="1"/>
        <v>50592</v>
      </c>
      <c r="N8" s="12">
        <f t="shared" si="1"/>
        <v>32455</v>
      </c>
      <c r="O8" s="12">
        <f>SUM(B8:N8)</f>
        <v>1404393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19589</v>
      </c>
      <c r="C9" s="14">
        <v>18937</v>
      </c>
      <c r="D9" s="14">
        <v>15489</v>
      </c>
      <c r="E9" s="14">
        <v>2475</v>
      </c>
      <c r="F9" s="14">
        <v>12580</v>
      </c>
      <c r="G9" s="14">
        <v>21922</v>
      </c>
      <c r="H9" s="14">
        <v>18685</v>
      </c>
      <c r="I9" s="14">
        <v>5045</v>
      </c>
      <c r="J9" s="14">
        <v>12475</v>
      </c>
      <c r="K9" s="14">
        <v>15158</v>
      </c>
      <c r="L9" s="14">
        <v>12818</v>
      </c>
      <c r="M9" s="14">
        <v>6698</v>
      </c>
      <c r="N9" s="14">
        <v>4296</v>
      </c>
      <c r="O9" s="12">
        <f aca="true" t="shared" si="2" ref="O9:O19">SUM(B9:N9)</f>
        <v>166167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19589</v>
      </c>
      <c r="C10" s="14">
        <f>+C9-C11</f>
        <v>18937</v>
      </c>
      <c r="D10" s="14">
        <f>+D9-D11</f>
        <v>15489</v>
      </c>
      <c r="E10" s="14">
        <f>+E9-E11</f>
        <v>2475</v>
      </c>
      <c r="F10" s="14">
        <f aca="true" t="shared" si="3" ref="F10:N10">+F9-F11</f>
        <v>12580</v>
      </c>
      <c r="G10" s="14">
        <f t="shared" si="3"/>
        <v>21922</v>
      </c>
      <c r="H10" s="14">
        <f>+H9-H11</f>
        <v>18685</v>
      </c>
      <c r="I10" s="14">
        <f>+I9-I11</f>
        <v>5045</v>
      </c>
      <c r="J10" s="14">
        <f>+J9-J11</f>
        <v>12475</v>
      </c>
      <c r="K10" s="14">
        <f>+K9-K11</f>
        <v>15158</v>
      </c>
      <c r="L10" s="14">
        <f>+L9-L11</f>
        <v>12818</v>
      </c>
      <c r="M10" s="14">
        <f t="shared" si="3"/>
        <v>6698</v>
      </c>
      <c r="N10" s="14">
        <f t="shared" si="3"/>
        <v>4296</v>
      </c>
      <c r="O10" s="12">
        <f t="shared" si="2"/>
        <v>166167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140294</v>
      </c>
      <c r="C12" s="14">
        <f>C13+C14+C15</f>
        <v>98043</v>
      </c>
      <c r="D12" s="14">
        <f>D13+D14+D15</f>
        <v>132869</v>
      </c>
      <c r="E12" s="14">
        <f>E13+E14+E15</f>
        <v>19761</v>
      </c>
      <c r="F12" s="14">
        <f aca="true" t="shared" si="4" ref="F12:N12">F13+F14+F15</f>
        <v>100534</v>
      </c>
      <c r="G12" s="14">
        <f t="shared" si="4"/>
        <v>150187</v>
      </c>
      <c r="H12" s="14">
        <f>H13+H14+H15</f>
        <v>96505</v>
      </c>
      <c r="I12" s="14">
        <f>I13+I14+I15</f>
        <v>27023</v>
      </c>
      <c r="J12" s="14">
        <f>J13+J14+J15</f>
        <v>132252</v>
      </c>
      <c r="K12" s="14">
        <f>K13+K14+K15</f>
        <v>90724</v>
      </c>
      <c r="L12" s="14">
        <f>L13+L14+L15</f>
        <v>114123</v>
      </c>
      <c r="M12" s="14">
        <f t="shared" si="4"/>
        <v>41732</v>
      </c>
      <c r="N12" s="14">
        <f t="shared" si="4"/>
        <v>26979</v>
      </c>
      <c r="O12" s="12">
        <f t="shared" si="2"/>
        <v>1171026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68377</v>
      </c>
      <c r="C13" s="14">
        <v>48918</v>
      </c>
      <c r="D13" s="14">
        <v>63583</v>
      </c>
      <c r="E13" s="14">
        <v>9571</v>
      </c>
      <c r="F13" s="14">
        <v>48268</v>
      </c>
      <c r="G13" s="14">
        <v>72299</v>
      </c>
      <c r="H13" s="14">
        <v>47895</v>
      </c>
      <c r="I13" s="14">
        <v>13595</v>
      </c>
      <c r="J13" s="14">
        <v>64765</v>
      </c>
      <c r="K13" s="14">
        <v>43055</v>
      </c>
      <c r="L13" s="14">
        <v>52891</v>
      </c>
      <c r="M13" s="14">
        <v>18584</v>
      </c>
      <c r="N13" s="14">
        <v>11713</v>
      </c>
      <c r="O13" s="12">
        <f t="shared" si="2"/>
        <v>563514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68103</v>
      </c>
      <c r="C14" s="14">
        <v>45341</v>
      </c>
      <c r="D14" s="14">
        <v>66532</v>
      </c>
      <c r="E14" s="14">
        <v>9549</v>
      </c>
      <c r="F14" s="14">
        <v>48929</v>
      </c>
      <c r="G14" s="14">
        <v>71705</v>
      </c>
      <c r="H14" s="14">
        <v>45453</v>
      </c>
      <c r="I14" s="14">
        <v>12568</v>
      </c>
      <c r="J14" s="14">
        <v>64941</v>
      </c>
      <c r="K14" s="14">
        <v>45108</v>
      </c>
      <c r="L14" s="14">
        <v>58696</v>
      </c>
      <c r="M14" s="14">
        <v>22081</v>
      </c>
      <c r="N14" s="14">
        <v>14643</v>
      </c>
      <c r="O14" s="12">
        <f t="shared" si="2"/>
        <v>573649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3814</v>
      </c>
      <c r="C15" s="14">
        <v>3784</v>
      </c>
      <c r="D15" s="14">
        <v>2754</v>
      </c>
      <c r="E15" s="14">
        <v>641</v>
      </c>
      <c r="F15" s="14">
        <v>3337</v>
      </c>
      <c r="G15" s="14">
        <v>6183</v>
      </c>
      <c r="H15" s="14">
        <v>3157</v>
      </c>
      <c r="I15" s="14">
        <v>860</v>
      </c>
      <c r="J15" s="14">
        <v>2546</v>
      </c>
      <c r="K15" s="14">
        <v>2561</v>
      </c>
      <c r="L15" s="14">
        <v>2536</v>
      </c>
      <c r="M15" s="14">
        <v>1067</v>
      </c>
      <c r="N15" s="14">
        <v>623</v>
      </c>
      <c r="O15" s="12">
        <f t="shared" si="2"/>
        <v>33863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7907</v>
      </c>
      <c r="C16" s="14">
        <f>C17+C18+C19</f>
        <v>5801</v>
      </c>
      <c r="D16" s="14">
        <f>D17+D18+D19</f>
        <v>6617</v>
      </c>
      <c r="E16" s="14">
        <f>E17+E18+E19</f>
        <v>1051</v>
      </c>
      <c r="F16" s="14">
        <f aca="true" t="shared" si="5" ref="F16:N16">F17+F18+F19</f>
        <v>5748</v>
      </c>
      <c r="G16" s="14">
        <f t="shared" si="5"/>
        <v>9153</v>
      </c>
      <c r="H16" s="14">
        <f>H17+H18+H19</f>
        <v>5309</v>
      </c>
      <c r="I16" s="14">
        <f>I17+I18+I19</f>
        <v>1598</v>
      </c>
      <c r="J16" s="14">
        <f>J17+J18+J19</f>
        <v>7975</v>
      </c>
      <c r="K16" s="14">
        <f>K17+K18+K19</f>
        <v>5294</v>
      </c>
      <c r="L16" s="14">
        <f>L17+L18+L19</f>
        <v>7405</v>
      </c>
      <c r="M16" s="14">
        <f t="shared" si="5"/>
        <v>2162</v>
      </c>
      <c r="N16" s="14">
        <f t="shared" si="5"/>
        <v>1180</v>
      </c>
      <c r="O16" s="12">
        <f t="shared" si="2"/>
        <v>67200</v>
      </c>
    </row>
    <row r="17" spans="1:26" ht="18.75" customHeight="1">
      <c r="A17" s="15" t="s">
        <v>16</v>
      </c>
      <c r="B17" s="14">
        <v>7885</v>
      </c>
      <c r="C17" s="14">
        <v>5792</v>
      </c>
      <c r="D17" s="14">
        <v>6608</v>
      </c>
      <c r="E17" s="14">
        <v>1048</v>
      </c>
      <c r="F17" s="14">
        <v>5740</v>
      </c>
      <c r="G17" s="14">
        <v>9136</v>
      </c>
      <c r="H17" s="14">
        <v>5294</v>
      </c>
      <c r="I17" s="14">
        <v>1597</v>
      </c>
      <c r="J17" s="14">
        <v>7967</v>
      </c>
      <c r="K17" s="14">
        <v>5290</v>
      </c>
      <c r="L17" s="14">
        <v>7390</v>
      </c>
      <c r="M17" s="14">
        <v>2154</v>
      </c>
      <c r="N17" s="14">
        <v>1175</v>
      </c>
      <c r="O17" s="12">
        <f t="shared" si="2"/>
        <v>67076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17</v>
      </c>
      <c r="C18" s="14">
        <v>7</v>
      </c>
      <c r="D18" s="14">
        <v>6</v>
      </c>
      <c r="E18" s="14">
        <v>2</v>
      </c>
      <c r="F18" s="14">
        <v>8</v>
      </c>
      <c r="G18" s="14">
        <v>11</v>
      </c>
      <c r="H18" s="14">
        <v>15</v>
      </c>
      <c r="I18" s="14">
        <v>1</v>
      </c>
      <c r="J18" s="14">
        <v>1</v>
      </c>
      <c r="K18" s="14">
        <v>2</v>
      </c>
      <c r="L18" s="14">
        <v>5</v>
      </c>
      <c r="M18" s="14">
        <v>6</v>
      </c>
      <c r="N18" s="14">
        <v>1</v>
      </c>
      <c r="O18" s="12">
        <f t="shared" si="2"/>
        <v>82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5</v>
      </c>
      <c r="C19" s="14">
        <v>2</v>
      </c>
      <c r="D19" s="14">
        <v>3</v>
      </c>
      <c r="E19" s="14">
        <v>1</v>
      </c>
      <c r="F19" s="14">
        <v>0</v>
      </c>
      <c r="G19" s="14">
        <v>6</v>
      </c>
      <c r="H19" s="14">
        <v>0</v>
      </c>
      <c r="I19" s="14">
        <v>0</v>
      </c>
      <c r="J19" s="14">
        <v>7</v>
      </c>
      <c r="K19" s="14">
        <v>2</v>
      </c>
      <c r="L19" s="14">
        <v>10</v>
      </c>
      <c r="M19" s="14">
        <v>2</v>
      </c>
      <c r="N19" s="14">
        <v>4</v>
      </c>
      <c r="O19" s="12">
        <f t="shared" si="2"/>
        <v>42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96776</v>
      </c>
      <c r="C20" s="18">
        <f>C21+C22+C23</f>
        <v>56887</v>
      </c>
      <c r="D20" s="18">
        <f>D21+D22+D23</f>
        <v>64689</v>
      </c>
      <c r="E20" s="18">
        <f>E21+E22+E23</f>
        <v>10726</v>
      </c>
      <c r="F20" s="18">
        <f aca="true" t="shared" si="6" ref="F20:N20">F21+F22+F23</f>
        <v>55414</v>
      </c>
      <c r="G20" s="18">
        <f t="shared" si="6"/>
        <v>80246</v>
      </c>
      <c r="H20" s="18">
        <f>H21+H22+H23</f>
        <v>60405</v>
      </c>
      <c r="I20" s="18">
        <f>I21+I22+I23</f>
        <v>16275</v>
      </c>
      <c r="J20" s="18">
        <f>J21+J22+J23</f>
        <v>80517</v>
      </c>
      <c r="K20" s="18">
        <f>K21+K22+K23</f>
        <v>52875</v>
      </c>
      <c r="L20" s="18">
        <f>L21+L22+L23</f>
        <v>83469</v>
      </c>
      <c r="M20" s="18">
        <f t="shared" si="6"/>
        <v>25895</v>
      </c>
      <c r="N20" s="18">
        <f t="shared" si="6"/>
        <v>15393</v>
      </c>
      <c r="O20" s="12">
        <f aca="true" t="shared" si="7" ref="O20:O26">SUM(B20:N20)</f>
        <v>699567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50091</v>
      </c>
      <c r="C21" s="14">
        <v>31997</v>
      </c>
      <c r="D21" s="14">
        <v>31940</v>
      </c>
      <c r="E21" s="14">
        <v>5579</v>
      </c>
      <c r="F21" s="14">
        <v>28620</v>
      </c>
      <c r="G21" s="14">
        <v>40770</v>
      </c>
      <c r="H21" s="14">
        <v>33065</v>
      </c>
      <c r="I21" s="14">
        <v>9025</v>
      </c>
      <c r="J21" s="14">
        <v>41408</v>
      </c>
      <c r="K21" s="14">
        <v>26983</v>
      </c>
      <c r="L21" s="14">
        <v>40923</v>
      </c>
      <c r="M21" s="14">
        <v>12739</v>
      </c>
      <c r="N21" s="14">
        <v>7210</v>
      </c>
      <c r="O21" s="12">
        <f t="shared" si="7"/>
        <v>360350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44850</v>
      </c>
      <c r="C22" s="14">
        <v>23489</v>
      </c>
      <c r="D22" s="14">
        <v>31768</v>
      </c>
      <c r="E22" s="14">
        <v>4877</v>
      </c>
      <c r="F22" s="14">
        <v>25553</v>
      </c>
      <c r="G22" s="14">
        <v>37204</v>
      </c>
      <c r="H22" s="14">
        <v>26143</v>
      </c>
      <c r="I22" s="14">
        <v>6925</v>
      </c>
      <c r="J22" s="14">
        <v>37890</v>
      </c>
      <c r="K22" s="14">
        <v>24845</v>
      </c>
      <c r="L22" s="14">
        <v>41129</v>
      </c>
      <c r="M22" s="14">
        <v>12749</v>
      </c>
      <c r="N22" s="14">
        <v>7933</v>
      </c>
      <c r="O22" s="12">
        <f t="shared" si="7"/>
        <v>325355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1835</v>
      </c>
      <c r="C23" s="14">
        <v>1401</v>
      </c>
      <c r="D23" s="14">
        <v>981</v>
      </c>
      <c r="E23" s="14">
        <v>270</v>
      </c>
      <c r="F23" s="14">
        <v>1241</v>
      </c>
      <c r="G23" s="14">
        <v>2272</v>
      </c>
      <c r="H23" s="14">
        <v>1197</v>
      </c>
      <c r="I23" s="14">
        <v>325</v>
      </c>
      <c r="J23" s="14">
        <v>1219</v>
      </c>
      <c r="K23" s="14">
        <v>1047</v>
      </c>
      <c r="L23" s="14">
        <v>1417</v>
      </c>
      <c r="M23" s="14">
        <v>407</v>
      </c>
      <c r="N23" s="14">
        <v>250</v>
      </c>
      <c r="O23" s="12">
        <f t="shared" si="7"/>
        <v>13862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97059</v>
      </c>
      <c r="C24" s="14">
        <f>C25+C26</f>
        <v>70410</v>
      </c>
      <c r="D24" s="14">
        <f>D25+D26</f>
        <v>76905</v>
      </c>
      <c r="E24" s="14">
        <f>E25+E26</f>
        <v>14736</v>
      </c>
      <c r="F24" s="14">
        <f aca="true" t="shared" si="8" ref="F24:N24">F25+F26</f>
        <v>68004</v>
      </c>
      <c r="G24" s="14">
        <f t="shared" si="8"/>
        <v>103555</v>
      </c>
      <c r="H24" s="14">
        <f>H25+H26</f>
        <v>62968</v>
      </c>
      <c r="I24" s="14">
        <f>I25+I26</f>
        <v>17185</v>
      </c>
      <c r="J24" s="14">
        <f>J25+J26</f>
        <v>74966</v>
      </c>
      <c r="K24" s="14">
        <f>K25+K26</f>
        <v>58413</v>
      </c>
      <c r="L24" s="14">
        <f>L25+L26</f>
        <v>60715</v>
      </c>
      <c r="M24" s="14">
        <f t="shared" si="8"/>
        <v>18478</v>
      </c>
      <c r="N24" s="14">
        <f t="shared" si="8"/>
        <v>10081</v>
      </c>
      <c r="O24" s="12">
        <f t="shared" si="7"/>
        <v>733475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56719</v>
      </c>
      <c r="C25" s="14">
        <v>44045</v>
      </c>
      <c r="D25" s="14">
        <v>48434</v>
      </c>
      <c r="E25" s="14">
        <v>9983</v>
      </c>
      <c r="F25" s="14">
        <v>44485</v>
      </c>
      <c r="G25" s="14">
        <v>69791</v>
      </c>
      <c r="H25" s="14">
        <v>43389</v>
      </c>
      <c r="I25" s="14">
        <v>12425</v>
      </c>
      <c r="J25" s="14">
        <v>43903</v>
      </c>
      <c r="K25" s="14">
        <v>37466</v>
      </c>
      <c r="L25" s="14">
        <v>37068</v>
      </c>
      <c r="M25" s="14">
        <v>11345</v>
      </c>
      <c r="N25" s="14">
        <v>5788</v>
      </c>
      <c r="O25" s="12">
        <f t="shared" si="7"/>
        <v>464841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40340</v>
      </c>
      <c r="C26" s="14">
        <v>26365</v>
      </c>
      <c r="D26" s="14">
        <v>28471</v>
      </c>
      <c r="E26" s="14">
        <v>4753</v>
      </c>
      <c r="F26" s="14">
        <v>23519</v>
      </c>
      <c r="G26" s="14">
        <v>33764</v>
      </c>
      <c r="H26" s="14">
        <v>19579</v>
      </c>
      <c r="I26" s="14">
        <v>4760</v>
      </c>
      <c r="J26" s="14">
        <v>31063</v>
      </c>
      <c r="K26" s="14">
        <v>20947</v>
      </c>
      <c r="L26" s="14">
        <v>23647</v>
      </c>
      <c r="M26" s="14">
        <v>7133</v>
      </c>
      <c r="N26" s="14">
        <v>4293</v>
      </c>
      <c r="O26" s="12">
        <f t="shared" si="7"/>
        <v>268634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1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45</v>
      </c>
      <c r="B32" s="55">
        <f>B33*B34</f>
        <v>0</v>
      </c>
      <c r="C32" s="55">
        <f aca="true" t="shared" si="10" ref="C32:N32">C33*C34</f>
        <v>0</v>
      </c>
      <c r="D32" s="55">
        <f t="shared" si="10"/>
        <v>0</v>
      </c>
      <c r="E32" s="55">
        <f t="shared" si="10"/>
        <v>0</v>
      </c>
      <c r="F32" s="55">
        <f t="shared" si="10"/>
        <v>0</v>
      </c>
      <c r="G32" s="55">
        <f t="shared" si="10"/>
        <v>0</v>
      </c>
      <c r="H32" s="55">
        <f t="shared" si="10"/>
        <v>0</v>
      </c>
      <c r="I32" s="55">
        <f t="shared" si="10"/>
        <v>0</v>
      </c>
      <c r="J32" s="55">
        <f>J33*J34</f>
        <v>0</v>
      </c>
      <c r="K32" s="55">
        <f>K33*K34</f>
        <v>0</v>
      </c>
      <c r="L32" s="55">
        <f>L33*L34</f>
        <v>0</v>
      </c>
      <c r="M32" s="55">
        <f t="shared" si="10"/>
        <v>0</v>
      </c>
      <c r="N32" s="55">
        <f t="shared" si="10"/>
        <v>0</v>
      </c>
      <c r="O32" s="25">
        <f>SUM(B32:N32)</f>
        <v>0</v>
      </c>
    </row>
    <row r="33" spans="1:26" ht="18.75" customHeight="1">
      <c r="A33" s="51" t="s">
        <v>46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1" t="s">
        <v>47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48</v>
      </c>
      <c r="B36" s="59">
        <f>B37+B38+B39+B40</f>
        <v>795037.1799999999</v>
      </c>
      <c r="C36" s="59">
        <f aca="true" t="shared" si="11" ref="C36:N36">C37+C38+C39+C40</f>
        <v>578756.7718</v>
      </c>
      <c r="D36" s="59">
        <f t="shared" si="11"/>
        <v>592149.8083</v>
      </c>
      <c r="E36" s="59">
        <f t="shared" si="11"/>
        <v>144262.91569999998</v>
      </c>
      <c r="F36" s="59">
        <f t="shared" si="11"/>
        <v>548411.26</v>
      </c>
      <c r="G36" s="59">
        <f t="shared" si="11"/>
        <v>651155.8478</v>
      </c>
      <c r="H36" s="59">
        <f t="shared" si="11"/>
        <v>532117.2572000001</v>
      </c>
      <c r="I36" s="59">
        <f>I37+I38+I39+I40</f>
        <v>146898.53840000002</v>
      </c>
      <c r="J36" s="59">
        <f>J37+J38+J39+J40</f>
        <v>679148.059</v>
      </c>
      <c r="K36" s="59">
        <f>K37+K38+K39+K40</f>
        <v>566759.6844</v>
      </c>
      <c r="L36" s="59">
        <f>L37+L38+L39+L40</f>
        <v>686536.142</v>
      </c>
      <c r="M36" s="59">
        <f t="shared" si="11"/>
        <v>296461.1825</v>
      </c>
      <c r="N36" s="59">
        <f t="shared" si="11"/>
        <v>153091.0099</v>
      </c>
      <c r="O36" s="59">
        <f>O37+O38+O39+O40</f>
        <v>6370785.657000001</v>
      </c>
    </row>
    <row r="37" spans="1:15" ht="18.75" customHeight="1">
      <c r="A37" s="56" t="s">
        <v>49</v>
      </c>
      <c r="B37" s="53">
        <f aca="true" t="shared" si="12" ref="B37:N37">B29*B7</f>
        <v>790367.6</v>
      </c>
      <c r="C37" s="53">
        <f t="shared" si="12"/>
        <v>574704.2518</v>
      </c>
      <c r="D37" s="53">
        <f t="shared" si="12"/>
        <v>581482.8383000001</v>
      </c>
      <c r="E37" s="53">
        <f t="shared" si="12"/>
        <v>144262.91569999998</v>
      </c>
      <c r="F37" s="53">
        <f t="shared" si="12"/>
        <v>545493.42</v>
      </c>
      <c r="G37" s="53">
        <f t="shared" si="12"/>
        <v>646380.5478</v>
      </c>
      <c r="H37" s="53">
        <f t="shared" si="12"/>
        <v>528616.9472</v>
      </c>
      <c r="I37" s="53">
        <f>I29*I7</f>
        <v>146898.53840000002</v>
      </c>
      <c r="J37" s="53">
        <f>J29*J7</f>
        <v>669809.279</v>
      </c>
      <c r="K37" s="53">
        <f>K29*K7</f>
        <v>552734.0544</v>
      </c>
      <c r="L37" s="53">
        <f>L29*L7</f>
        <v>677217.842</v>
      </c>
      <c r="M37" s="53">
        <f t="shared" si="12"/>
        <v>291210.1725</v>
      </c>
      <c r="N37" s="53">
        <f t="shared" si="12"/>
        <v>151953.5599</v>
      </c>
      <c r="O37" s="55">
        <f>SUM(B37:N37)</f>
        <v>6301131.967</v>
      </c>
    </row>
    <row r="38" spans="1:15" ht="18.75" customHeight="1">
      <c r="A38" s="56" t="s">
        <v>50</v>
      </c>
      <c r="B38" s="53">
        <f aca="true" t="shared" si="13" ref="B38:N38">B30*B7</f>
        <v>0</v>
      </c>
      <c r="C38" s="53">
        <f t="shared" si="13"/>
        <v>0</v>
      </c>
      <c r="D38" s="53">
        <f t="shared" si="13"/>
        <v>0</v>
      </c>
      <c r="E38" s="53">
        <f t="shared" si="13"/>
        <v>0</v>
      </c>
      <c r="F38" s="53">
        <f t="shared" si="13"/>
        <v>0</v>
      </c>
      <c r="G38" s="53">
        <f t="shared" si="13"/>
        <v>0</v>
      </c>
      <c r="H38" s="53">
        <f t="shared" si="13"/>
        <v>0</v>
      </c>
      <c r="I38" s="53">
        <f>I30*I7</f>
        <v>0</v>
      </c>
      <c r="J38" s="53">
        <f>J30*J7</f>
        <v>0</v>
      </c>
      <c r="K38" s="53">
        <f>K30*K7</f>
        <v>0</v>
      </c>
      <c r="L38" s="53">
        <f>L30*L7</f>
        <v>0</v>
      </c>
      <c r="M38" s="53">
        <f t="shared" si="13"/>
        <v>0</v>
      </c>
      <c r="N38" s="53">
        <f t="shared" si="13"/>
        <v>0</v>
      </c>
      <c r="O38" s="25">
        <f>SUM(B38:N38)</f>
        <v>0</v>
      </c>
    </row>
    <row r="39" spans="1:15" ht="18.75" customHeight="1">
      <c r="A39" s="56" t="s">
        <v>51</v>
      </c>
      <c r="B39" s="53">
        <f aca="true" t="shared" si="14" ref="B39:N39">B32</f>
        <v>0</v>
      </c>
      <c r="C39" s="53">
        <f t="shared" si="14"/>
        <v>0</v>
      </c>
      <c r="D39" s="53">
        <f t="shared" si="14"/>
        <v>0</v>
      </c>
      <c r="E39" s="53">
        <f t="shared" si="14"/>
        <v>0</v>
      </c>
      <c r="F39" s="53">
        <f t="shared" si="14"/>
        <v>0</v>
      </c>
      <c r="G39" s="53">
        <f t="shared" si="14"/>
        <v>0</v>
      </c>
      <c r="H39" s="53">
        <f t="shared" si="14"/>
        <v>0</v>
      </c>
      <c r="I39" s="53">
        <f>I32</f>
        <v>0</v>
      </c>
      <c r="J39" s="53">
        <f>J32</f>
        <v>0</v>
      </c>
      <c r="K39" s="53">
        <f>K32</f>
        <v>0</v>
      </c>
      <c r="L39" s="53">
        <f>L32</f>
        <v>0</v>
      </c>
      <c r="M39" s="53">
        <f t="shared" si="14"/>
        <v>0</v>
      </c>
      <c r="N39" s="53">
        <f t="shared" si="14"/>
        <v>0</v>
      </c>
      <c r="O39" s="55">
        <f>SUM(B39:N39)</f>
        <v>0</v>
      </c>
    </row>
    <row r="40" spans="1:26" ht="18.75" customHeight="1">
      <c r="A40" s="2" t="s">
        <v>52</v>
      </c>
      <c r="B40" s="53">
        <v>4669.58</v>
      </c>
      <c r="C40" s="53">
        <v>4052.52</v>
      </c>
      <c r="D40" s="53">
        <v>10666.97</v>
      </c>
      <c r="E40" s="53">
        <v>0</v>
      </c>
      <c r="F40" s="53">
        <v>2917.84</v>
      </c>
      <c r="G40" s="53">
        <v>4775.3</v>
      </c>
      <c r="H40" s="53">
        <v>3500.31</v>
      </c>
      <c r="I40" s="53">
        <v>0</v>
      </c>
      <c r="J40" s="53">
        <v>9338.78</v>
      </c>
      <c r="K40" s="53">
        <v>14025.63</v>
      </c>
      <c r="L40" s="53">
        <v>9318.3</v>
      </c>
      <c r="M40" s="53">
        <v>5251.01</v>
      </c>
      <c r="N40" s="53">
        <v>1137.45</v>
      </c>
      <c r="O40" s="55">
        <f>SUM(B40:N40)</f>
        <v>69653.68999999999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5" ht="18.75" customHeight="1">
      <c r="A42" s="2" t="s">
        <v>53</v>
      </c>
      <c r="B42" s="25">
        <f>+B43+B46+B58+B59+B60-B62</f>
        <v>-78356</v>
      </c>
      <c r="C42" s="25">
        <f aca="true" t="shared" si="15" ref="C42:O42">+C43+C46+C58+C59+C60-C62</f>
        <v>-75748</v>
      </c>
      <c r="D42" s="25">
        <f t="shared" si="15"/>
        <v>-79900.49</v>
      </c>
      <c r="E42" s="25">
        <f t="shared" si="15"/>
        <v>-9900</v>
      </c>
      <c r="F42" s="25">
        <f t="shared" si="15"/>
        <v>-50820</v>
      </c>
      <c r="G42" s="25">
        <f t="shared" si="15"/>
        <v>-88188</v>
      </c>
      <c r="H42" s="25">
        <f t="shared" si="15"/>
        <v>-74740</v>
      </c>
      <c r="I42" s="25">
        <f t="shared" si="15"/>
        <v>-21680</v>
      </c>
      <c r="J42" s="25">
        <f t="shared" si="15"/>
        <v>-49900</v>
      </c>
      <c r="K42" s="25">
        <f t="shared" si="15"/>
        <v>-60632</v>
      </c>
      <c r="L42" s="25">
        <f t="shared" si="15"/>
        <v>-51272</v>
      </c>
      <c r="M42" s="25">
        <f t="shared" si="15"/>
        <v>-26792</v>
      </c>
      <c r="N42" s="25">
        <f t="shared" si="15"/>
        <v>-18321.45</v>
      </c>
      <c r="O42" s="25">
        <f t="shared" si="15"/>
        <v>-686249.94</v>
      </c>
    </row>
    <row r="43" spans="1:15" ht="18.75" customHeight="1">
      <c r="A43" s="17" t="s">
        <v>54</v>
      </c>
      <c r="B43" s="26">
        <f>B44+B45</f>
        <v>-78356</v>
      </c>
      <c r="C43" s="26">
        <f>C44+C45</f>
        <v>-75748</v>
      </c>
      <c r="D43" s="26">
        <f>D44+D45</f>
        <v>-61956</v>
      </c>
      <c r="E43" s="26">
        <f>E44+E45</f>
        <v>-9900</v>
      </c>
      <c r="F43" s="26">
        <f aca="true" t="shared" si="16" ref="F43:N43">F44+F45</f>
        <v>-50320</v>
      </c>
      <c r="G43" s="26">
        <f t="shared" si="16"/>
        <v>-87688</v>
      </c>
      <c r="H43" s="26">
        <f t="shared" si="16"/>
        <v>-74740</v>
      </c>
      <c r="I43" s="26">
        <f>I44+I45</f>
        <v>-20180</v>
      </c>
      <c r="J43" s="26">
        <f>J44+J45</f>
        <v>-49900</v>
      </c>
      <c r="K43" s="26">
        <f>K44+K45</f>
        <v>-60632</v>
      </c>
      <c r="L43" s="26">
        <f>L44+L45</f>
        <v>-51272</v>
      </c>
      <c r="M43" s="26">
        <f t="shared" si="16"/>
        <v>-26792</v>
      </c>
      <c r="N43" s="26">
        <f t="shared" si="16"/>
        <v>-17184</v>
      </c>
      <c r="O43" s="25">
        <f aca="true" t="shared" si="17" ref="O43:O62">SUM(B43:N43)</f>
        <v>-664668</v>
      </c>
    </row>
    <row r="44" spans="1:26" ht="18.75" customHeight="1">
      <c r="A44" s="13" t="s">
        <v>55</v>
      </c>
      <c r="B44" s="20">
        <f>ROUND(-B9*$D$3,2)</f>
        <v>-78356</v>
      </c>
      <c r="C44" s="20">
        <f>ROUND(-C9*$D$3,2)</f>
        <v>-75748</v>
      </c>
      <c r="D44" s="20">
        <f>ROUND(-D9*$D$3,2)</f>
        <v>-61956</v>
      </c>
      <c r="E44" s="20">
        <f>ROUND(-E9*$D$3,2)</f>
        <v>-9900</v>
      </c>
      <c r="F44" s="20">
        <f aca="true" t="shared" si="18" ref="F44:N44">ROUND(-F9*$D$3,2)</f>
        <v>-50320</v>
      </c>
      <c r="G44" s="20">
        <f t="shared" si="18"/>
        <v>-87688</v>
      </c>
      <c r="H44" s="20">
        <f t="shared" si="18"/>
        <v>-74740</v>
      </c>
      <c r="I44" s="20">
        <f>ROUND(-I9*$D$3,2)</f>
        <v>-20180</v>
      </c>
      <c r="J44" s="20">
        <f>ROUND(-J9*$D$3,2)</f>
        <v>-49900</v>
      </c>
      <c r="K44" s="20">
        <f>ROUND(-K9*$D$3,2)</f>
        <v>-60632</v>
      </c>
      <c r="L44" s="20">
        <f>ROUND(-L9*$D$3,2)</f>
        <v>-51272</v>
      </c>
      <c r="M44" s="20">
        <f t="shared" si="18"/>
        <v>-26792</v>
      </c>
      <c r="N44" s="20">
        <f t="shared" si="18"/>
        <v>-17184</v>
      </c>
      <c r="O44" s="46">
        <f t="shared" si="17"/>
        <v>-664668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-17944.49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-20444.49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-500-17444.49</f>
        <v>-17944.49</v>
      </c>
      <c r="E49" s="24">
        <v>0</v>
      </c>
      <c r="F49" s="24">
        <v>-500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-20444.49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 t="s">
        <v>110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-4891.63</v>
      </c>
      <c r="O60" s="24">
        <f t="shared" si="17"/>
        <v>-4891.63</v>
      </c>
    </row>
    <row r="61" spans="1:26" ht="15.75">
      <c r="A61" s="2" t="s">
        <v>67</v>
      </c>
      <c r="B61" s="29">
        <f aca="true" t="shared" si="21" ref="B61:N61">+B36+B42</f>
        <v>716681.1799999999</v>
      </c>
      <c r="C61" s="29">
        <f t="shared" si="21"/>
        <v>503008.7718</v>
      </c>
      <c r="D61" s="29">
        <f t="shared" si="21"/>
        <v>512249.31830000004</v>
      </c>
      <c r="E61" s="29">
        <f t="shared" si="21"/>
        <v>134362.91569999998</v>
      </c>
      <c r="F61" s="29">
        <f t="shared" si="21"/>
        <v>497591.26</v>
      </c>
      <c r="G61" s="29">
        <f t="shared" si="21"/>
        <v>562967.8478</v>
      </c>
      <c r="H61" s="29">
        <f t="shared" si="21"/>
        <v>457377.2572000001</v>
      </c>
      <c r="I61" s="29">
        <f t="shared" si="21"/>
        <v>125218.53840000002</v>
      </c>
      <c r="J61" s="29">
        <f>+J36+J42</f>
        <v>629248.059</v>
      </c>
      <c r="K61" s="29">
        <f>+K36+K42</f>
        <v>506127.6844</v>
      </c>
      <c r="L61" s="29">
        <f>+L36+L42</f>
        <v>635264.142</v>
      </c>
      <c r="M61" s="29">
        <f t="shared" si="21"/>
        <v>269669.1825</v>
      </c>
      <c r="N61" s="29">
        <f t="shared" si="21"/>
        <v>134769.5599</v>
      </c>
      <c r="O61" s="29">
        <f>SUM(B61:N61)</f>
        <v>5684535.717</v>
      </c>
      <c r="P61"/>
      <c r="Q61"/>
      <c r="R61"/>
      <c r="S61"/>
      <c r="T61"/>
      <c r="U61"/>
      <c r="V61"/>
      <c r="W61"/>
      <c r="X61"/>
      <c r="Y61"/>
      <c r="Z61"/>
    </row>
    <row r="62" spans="1:17" ht="15" customHeight="1">
      <c r="A62" s="34" t="s">
        <v>111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-3754.18</v>
      </c>
      <c r="O62" s="47">
        <f t="shared" si="17"/>
        <v>-3754.18</v>
      </c>
      <c r="Q62" s="74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716681.18</v>
      </c>
      <c r="C64" s="36">
        <f aca="true" t="shared" si="22" ref="C64:N64">SUM(C65:C78)</f>
        <v>503008.77</v>
      </c>
      <c r="D64" s="36">
        <f t="shared" si="22"/>
        <v>512249.32</v>
      </c>
      <c r="E64" s="36">
        <f t="shared" si="22"/>
        <v>134362.92</v>
      </c>
      <c r="F64" s="36">
        <f t="shared" si="22"/>
        <v>497591.26</v>
      </c>
      <c r="G64" s="36">
        <f t="shared" si="22"/>
        <v>562967.85</v>
      </c>
      <c r="H64" s="36">
        <f t="shared" si="22"/>
        <v>457377.26</v>
      </c>
      <c r="I64" s="36">
        <f t="shared" si="22"/>
        <v>125218.54</v>
      </c>
      <c r="J64" s="36">
        <f t="shared" si="22"/>
        <v>629248.06</v>
      </c>
      <c r="K64" s="36">
        <f t="shared" si="22"/>
        <v>506127.68</v>
      </c>
      <c r="L64" s="36">
        <f t="shared" si="22"/>
        <v>635264.14</v>
      </c>
      <c r="M64" s="36">
        <f t="shared" si="22"/>
        <v>269669.18</v>
      </c>
      <c r="N64" s="36">
        <f t="shared" si="22"/>
        <v>134769.56</v>
      </c>
      <c r="O64" s="29">
        <f>SUM(O65:O78)</f>
        <v>5684535.72</v>
      </c>
    </row>
    <row r="65" spans="1:16" ht="18.75" customHeight="1">
      <c r="A65" s="17" t="s">
        <v>69</v>
      </c>
      <c r="B65" s="36">
        <v>132315.16</v>
      </c>
      <c r="C65" s="36">
        <v>144281.97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276597.13</v>
      </c>
      <c r="P65"/>
    </row>
    <row r="66" spans="1:16" ht="18.75" customHeight="1">
      <c r="A66" s="17" t="s">
        <v>70</v>
      </c>
      <c r="B66" s="36">
        <v>584366.02</v>
      </c>
      <c r="C66" s="36">
        <v>358726.8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943092.8200000001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512249.32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512249.32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134362.92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134362.92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497591.26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497591.26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562967.85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562967.85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457377.26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457377.26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125218.54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125218.54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629248.06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629248.06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506127.68</v>
      </c>
      <c r="L74" s="35">
        <v>0</v>
      </c>
      <c r="M74" s="35">
        <v>0</v>
      </c>
      <c r="N74" s="35">
        <v>0</v>
      </c>
      <c r="O74" s="29">
        <f t="shared" si="23"/>
        <v>506127.68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635264.14</v>
      </c>
      <c r="M75" s="35">
        <v>0</v>
      </c>
      <c r="N75" s="35">
        <v>0</v>
      </c>
      <c r="O75" s="26">
        <f t="shared" si="23"/>
        <v>635264.14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269669.18</v>
      </c>
      <c r="N76" s="35">
        <v>0</v>
      </c>
      <c r="O76" s="29">
        <f t="shared" si="23"/>
        <v>269669.18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134769.56</v>
      </c>
      <c r="O77" s="26">
        <f t="shared" si="23"/>
        <v>134769.56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2.474214624870645</v>
      </c>
      <c r="C82" s="44">
        <v>2.5992300029810003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0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8">
        <f>(N$37+N$38+N$39)/N$7</f>
        <v>2.6231</v>
      </c>
      <c r="O94" s="49"/>
      <c r="P94"/>
      <c r="Z94"/>
    </row>
    <row r="95" spans="1:14" ht="21" customHeight="1">
      <c r="A95" s="64" t="s">
        <v>102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5.75">
      <c r="A96" s="67" t="s">
        <v>104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2018-09-06T14:37:54Z</dcterms:modified>
  <cp:category/>
  <cp:version/>
  <cp:contentType/>
  <cp:contentStatus/>
</cp:coreProperties>
</file>