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835" windowHeight="9780" activeTab="0"/>
  </bookViews>
  <sheets>
    <sheet name="outubro18" sheetId="1" r:id="rId1"/>
  </sheets>
  <externalReferences>
    <externalReference r:id="rId4"/>
  </externalReferences>
  <definedNames>
    <definedName name="_xlnm.Print_Titles" localSheetId="0">'outubro18'!$1:$6</definedName>
  </definedNames>
  <calcPr fullCalcOnLoad="1"/>
</workbook>
</file>

<file path=xl/sharedStrings.xml><?xml version="1.0" encoding="utf-8"?>
<sst xmlns="http://schemas.openxmlformats.org/spreadsheetml/2006/main" count="116" uniqueCount="114">
  <si>
    <t>DEMONSTRATIVO DE REMUNERAÇÃO DO SUBSISTEMA LOCAL</t>
  </si>
  <si>
    <t>OPERAÇÃO DE 01 A 31/10/18 - VENCIMENTO 08/10 A 08/11/18</t>
  </si>
  <si>
    <t>Tarifa do dia:</t>
  </si>
  <si>
    <t>DISCRIMINAÇÃO</t>
  </si>
  <si>
    <t>Consórcios/Empresas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</si>
  <si>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</si>
  <si>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</si>
  <si>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</si>
  <si>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</si>
  <si>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</si>
  <si>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</si>
  <si>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</si>
  <si>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Imperial Transportes Urbanos Ltda</t>
  </si>
  <si>
    <t>Transwolff Transportes e Turismo Ltda</t>
  </si>
  <si>
    <t>A 2 Transportes Ltda</t>
  </si>
  <si>
    <t>Auto Viação Transcap Ltda</t>
  </si>
  <si>
    <t>Alfa Rodobus S/A</t>
  </si>
  <si>
    <t>Área 1.0</t>
  </si>
  <si>
    <t>Área 2.0</t>
  </si>
  <si>
    <t>Área 3.0</t>
  </si>
  <si>
    <t>Área 3.1</t>
  </si>
  <si>
    <t>Átea 4.0</t>
  </si>
  <si>
    <t>Átea 4.1</t>
  </si>
  <si>
    <t>Área 5.0</t>
  </si>
  <si>
    <t>Átea 5.1</t>
  </si>
  <si>
    <t>Área 6.0</t>
  </si>
  <si>
    <t>Área 6.1</t>
  </si>
  <si>
    <t>Área 7.0</t>
  </si>
  <si>
    <t>Área 8.0</t>
  </si>
  <si>
    <t>Área 8.1</t>
  </si>
  <si>
    <t>1. Passageiros Transportados da Área (1.1. +  1.2. + 1.3.)</t>
  </si>
  <si>
    <t>1.1. Pagantes (1.1.1. + 1.1.2. + 1.1.3)</t>
  </si>
  <si>
    <t>1.1.1. Em Dinheiro e Passe Comum (1.1.1.1. + 1.1.1.2.)</t>
  </si>
  <si>
    <t>1.1.1.1. Em dinheiro</t>
  </si>
  <si>
    <t>1.1.1.2. Em Passe Comum</t>
  </si>
  <si>
    <t>1.1.2. Créditos Eletrônicos Bilhete Único (1.1.2.1. + 1.1.2.2. + 1.1.2.3.)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</si>
  <si>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</si>
  <si>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</si>
  <si>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</si>
  <si>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</si>
  <si>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</si>
  <si>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</si>
  <si>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</si>
  <si>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</si>
  <si>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</si>
  <si>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</si>
  <si>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</si>
  <si>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</si>
  <si>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</si>
  <si>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</si>
  <si>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</si>
  <si>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</si>
  <si>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</si>
  <si>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</si>
  <si>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</si>
  <si>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</si>
  <si>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</si>
  <si>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</si>
  <si>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</si>
  <si>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</si>
  <si>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</si>
  <si>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</si>
  <si>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</si>
  <si>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</si>
  <si>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</si>
  <si>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</si>
  <si>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</si>
  <si>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</si>
  <si>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</si>
  <si>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</si>
  <si>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</si>
  <si>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</si>
  <si>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</si>
  <si>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</si>
  <si>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</si>
  <si>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</si>
  <si>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</si>
  <si>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5.3. Revisão de Remuneração pelo Transporte Coletivo (1)</t>
  </si>
  <si>
    <t>5.4. Revisão de Remuneração pelo Serviço Atende (2)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</si>
  <si>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</si>
  <si>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</si>
  <si>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</si>
  <si>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</si>
  <si>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</si>
  <si>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UPBus</t>
  </si>
  <si>
    <t>7.5. Pêssego Transportes</t>
  </si>
  <si>
    <t>7.6. Allibus  Transportes</t>
  </si>
  <si>
    <t xml:space="preserve">7.7. Movebuss 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</si>
  <si>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</si>
  <si>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</si>
  <si>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</si>
  <si>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</si>
  <si>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</si>
  <si>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</si>
  <si>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Passageiro(3)</t>
  </si>
  <si>
    <t>8.1. Spencer</t>
  </si>
  <si>
    <t>8.2. Norte Buss</t>
  </si>
  <si>
    <t>8.3. Transunião</t>
  </si>
  <si>
    <t>8.4. UPBus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</si>
  <si>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</si>
  <si>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</si>
  <si>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</si>
  <si>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</si>
  <si>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</si>
  <si>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</si>
  <si>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</si>
  <si>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</si>
  <si>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</si>
  <si>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Nota:</t>
  </si>
  <si>
    <t>(1) Revisões:</t>
  </si>
  <si>
    <t>- Rede da madrugada, meses de julho e setembro/2018;</t>
  </si>
  <si>
    <t>- Passageiros transportados, mês de setembro/2018, total de 739.430 passageiros.</t>
  </si>
  <si>
    <t>(2) Revisão de remuneração do serviço atende, setembro/2018.</t>
  </si>
  <si>
    <t>(3)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</si>
</sst>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&quot;R$ &quot;* #,##0.00_);_(&quot;R$ &quot;* \(#,##0.00\);_(&quot;R$ &quot;* &quot;-&quot;??_);_(@_)"/>
    <numFmt numFmtId="168" formatCode="_(* #,##0.0000_);_(* \(#,##0.0000\);_(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31" borderId="0" applyNumberFormat="0" applyBorder="0" applyAlignment="0" applyProtection="0"/>
    <xf numFmtId="1" fontId="21" fillId="0" borderId="0" applyBorder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4" fillId="21" borderId="5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4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" fontId="22" fillId="33" borderId="10" xfId="48" applyFont="1" applyFill="1" applyBorder="1" applyAlignment="1">
      <alignment horizontal="left" vertical="center"/>
      <protection/>
    </xf>
    <xf numFmtId="44" fontId="22" fillId="33" borderId="10" xfId="45" applyFont="1" applyFill="1" applyBorder="1" applyAlignment="1">
      <alignment vertical="center"/>
    </xf>
    <xf numFmtId="1" fontId="22" fillId="33" borderId="10" xfId="48" applyFont="1" applyFill="1" applyBorder="1" applyAlignment="1">
      <alignment vertical="center"/>
      <protection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indent="1"/>
    </xf>
    <xf numFmtId="165" fontId="43" fillId="0" borderId="13" xfId="52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indent="2"/>
    </xf>
    <xf numFmtId="165" fontId="43" fillId="0" borderId="15" xfId="52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indent="3"/>
    </xf>
    <xf numFmtId="165" fontId="43" fillId="0" borderId="15" xfId="52" applyNumberFormat="1" applyFont="1" applyFill="1" applyBorder="1" applyAlignment="1">
      <alignment vertical="center"/>
    </xf>
    <xf numFmtId="0" fontId="43" fillId="0" borderId="15" xfId="0" applyFont="1" applyFill="1" applyBorder="1" applyAlignment="1">
      <alignment horizontal="left" vertical="center" indent="4"/>
    </xf>
    <xf numFmtId="0" fontId="23" fillId="0" borderId="15" xfId="0" applyFont="1" applyFill="1" applyBorder="1" applyAlignment="1">
      <alignment horizontal="left" vertical="center" indent="3"/>
    </xf>
    <xf numFmtId="0" fontId="43" fillId="0" borderId="15" xfId="0" applyFont="1" applyFill="1" applyBorder="1" applyAlignment="1">
      <alignment horizontal="left" vertical="center" indent="2"/>
    </xf>
    <xf numFmtId="165" fontId="43" fillId="0" borderId="15" xfId="0" applyNumberFormat="1" applyFont="1" applyFill="1" applyBorder="1" applyAlignment="1">
      <alignment vertical="center"/>
    </xf>
    <xf numFmtId="0" fontId="43" fillId="0" borderId="15" xfId="0" applyFont="1" applyFill="1" applyBorder="1" applyAlignment="1">
      <alignment horizontal="left" vertical="center" indent="1"/>
    </xf>
    <xf numFmtId="164" fontId="43" fillId="0" borderId="15" xfId="52" applyFont="1" applyFill="1" applyBorder="1" applyAlignment="1">
      <alignment vertical="center"/>
    </xf>
    <xf numFmtId="166" fontId="43" fillId="0" borderId="15" xfId="45" applyNumberFormat="1" applyFont="1" applyFill="1" applyBorder="1" applyAlignment="1">
      <alignment horizontal="center" vertical="center"/>
    </xf>
    <xf numFmtId="164" fontId="44" fillId="0" borderId="15" xfId="45" applyNumberFormat="1" applyFont="1" applyFill="1" applyBorder="1" applyAlignment="1">
      <alignment vertical="center"/>
    </xf>
    <xf numFmtId="164" fontId="43" fillId="0" borderId="15" xfId="45" applyNumberFormat="1" applyFont="1" applyFill="1" applyBorder="1" applyAlignment="1">
      <alignment vertical="center"/>
    </xf>
    <xf numFmtId="0" fontId="43" fillId="34" borderId="15" xfId="0" applyFont="1" applyFill="1" applyBorder="1" applyAlignment="1">
      <alignment horizontal="left" vertical="center" indent="2"/>
    </xf>
    <xf numFmtId="164" fontId="44" fillId="34" borderId="15" xfId="52" applyFont="1" applyFill="1" applyBorder="1" applyAlignment="1">
      <alignment vertical="center"/>
    </xf>
    <xf numFmtId="0" fontId="43" fillId="34" borderId="15" xfId="0" applyFont="1" applyFill="1" applyBorder="1" applyAlignment="1">
      <alignment vertical="center"/>
    </xf>
    <xf numFmtId="164" fontId="43" fillId="34" borderId="15" xfId="52" applyFont="1" applyFill="1" applyBorder="1" applyAlignment="1">
      <alignment vertical="center"/>
    </xf>
    <xf numFmtId="0" fontId="43" fillId="34" borderId="15" xfId="0" applyFont="1" applyFill="1" applyBorder="1" applyAlignment="1">
      <alignment horizontal="left" vertical="center" indent="1"/>
    </xf>
    <xf numFmtId="44" fontId="43" fillId="34" borderId="15" xfId="45" applyFont="1" applyFill="1" applyBorder="1" applyAlignment="1">
      <alignment horizontal="center" vertical="center"/>
    </xf>
    <xf numFmtId="167" fontId="43" fillId="0" borderId="15" xfId="45" applyNumberFormat="1" applyFont="1" applyFill="1" applyBorder="1" applyAlignment="1">
      <alignment horizontal="center" vertical="center"/>
    </xf>
    <xf numFmtId="165" fontId="43" fillId="34" borderId="15" xfId="52" applyNumberFormat="1" applyFont="1" applyFill="1" applyBorder="1" applyAlignment="1">
      <alignment vertical="center"/>
    </xf>
    <xf numFmtId="0" fontId="43" fillId="35" borderId="15" xfId="0" applyFont="1" applyFill="1" applyBorder="1" applyAlignment="1">
      <alignment horizontal="left" vertical="center" indent="1"/>
    </xf>
    <xf numFmtId="44" fontId="43" fillId="35" borderId="15" xfId="45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left" vertical="center" indent="3"/>
    </xf>
    <xf numFmtId="0" fontId="43" fillId="0" borderId="15" xfId="0" applyFont="1" applyFill="1" applyBorder="1" applyAlignment="1">
      <alignment vertical="center"/>
    </xf>
    <xf numFmtId="44" fontId="43" fillId="0" borderId="15" xfId="45" applyFont="1" applyFill="1" applyBorder="1" applyAlignment="1">
      <alignment horizontal="center" vertical="center"/>
    </xf>
    <xf numFmtId="167" fontId="43" fillId="0" borderId="15" xfId="45" applyNumberFormat="1" applyFont="1" applyFill="1" applyBorder="1" applyAlignment="1">
      <alignment vertical="center"/>
    </xf>
    <xf numFmtId="164" fontId="43" fillId="0" borderId="15" xfId="52" applyFont="1" applyFill="1" applyBorder="1" applyAlignment="1">
      <alignment horizontal="center" vertical="center"/>
    </xf>
    <xf numFmtId="164" fontId="43" fillId="0" borderId="15" xfId="45" applyNumberFormat="1" applyFont="1" applyFill="1" applyBorder="1" applyAlignment="1">
      <alignment horizontal="center" vertical="center"/>
    </xf>
    <xf numFmtId="164" fontId="43" fillId="0" borderId="15" xfId="52" applyFont="1" applyFill="1" applyBorder="1" applyAlignment="1">
      <alignment horizontal="left" vertical="center" indent="2"/>
    </xf>
    <xf numFmtId="0" fontId="0" fillId="0" borderId="15" xfId="0" applyFill="1" applyBorder="1" applyAlignment="1">
      <alignment horizontal="left" vertical="center" indent="2"/>
    </xf>
    <xf numFmtId="0" fontId="44" fillId="0" borderId="15" xfId="0" applyFont="1" applyFill="1" applyBorder="1" applyAlignment="1">
      <alignment vertical="center"/>
    </xf>
    <xf numFmtId="44" fontId="43" fillId="0" borderId="15" xfId="45" applyFont="1" applyFill="1" applyBorder="1" applyAlignment="1">
      <alignment vertical="center"/>
    </xf>
    <xf numFmtId="44" fontId="0" fillId="0" borderId="0" xfId="0" applyNumberFormat="1" applyAlignment="1">
      <alignment/>
    </xf>
    <xf numFmtId="0" fontId="43" fillId="0" borderId="12" xfId="0" applyFont="1" applyFill="1" applyBorder="1" applyAlignment="1">
      <alignment horizontal="left" vertical="center" indent="2"/>
    </xf>
    <xf numFmtId="0" fontId="43" fillId="0" borderId="12" xfId="0" applyFont="1" applyFill="1" applyBorder="1" applyAlignment="1">
      <alignment vertical="center"/>
    </xf>
    <xf numFmtId="164" fontId="43" fillId="0" borderId="12" xfId="52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indent="2"/>
    </xf>
    <xf numFmtId="164" fontId="0" fillId="0" borderId="15" xfId="45" applyNumberFormat="1" applyFont="1" applyBorder="1" applyAlignment="1">
      <alignment vertical="center"/>
    </xf>
    <xf numFmtId="164" fontId="0" fillId="0" borderId="15" xfId="45" applyNumberFormat="1" applyFont="1" applyFill="1" applyBorder="1" applyAlignment="1">
      <alignment vertical="center"/>
    </xf>
    <xf numFmtId="44" fontId="43" fillId="0" borderId="15" xfId="45" applyFont="1" applyBorder="1" applyAlignment="1">
      <alignment vertical="center"/>
    </xf>
    <xf numFmtId="164" fontId="43" fillId="0" borderId="15" xfId="45" applyNumberFormat="1" applyFont="1" applyBorder="1" applyAlignment="1">
      <alignment vertical="center"/>
    </xf>
    <xf numFmtId="44" fontId="43" fillId="0" borderId="12" xfId="45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indent="2"/>
    </xf>
    <xf numFmtId="164" fontId="43" fillId="0" borderId="13" xfId="45" applyNumberFormat="1" applyFont="1" applyBorder="1" applyAlignment="1">
      <alignment vertical="center"/>
    </xf>
    <xf numFmtId="164" fontId="43" fillId="0" borderId="13" xfId="45" applyNumberFormat="1" applyFont="1" applyFill="1" applyBorder="1" applyAlignment="1">
      <alignment vertical="center"/>
    </xf>
    <xf numFmtId="168" fontId="43" fillId="0" borderId="15" xfId="52" applyNumberFormat="1" applyFont="1" applyBorder="1" applyAlignment="1">
      <alignment vertical="center"/>
    </xf>
    <xf numFmtId="168" fontId="43" fillId="0" borderId="15" xfId="52" applyNumberFormat="1" applyFont="1" applyFill="1" applyBorder="1" applyAlignment="1">
      <alignment vertical="center"/>
    </xf>
    <xf numFmtId="44" fontId="44" fillId="0" borderId="15" xfId="45" applyFont="1" applyFill="1" applyBorder="1" applyAlignment="1">
      <alignment vertical="center"/>
    </xf>
    <xf numFmtId="168" fontId="43" fillId="0" borderId="12" xfId="52" applyNumberFormat="1" applyFont="1" applyBorder="1" applyAlignment="1">
      <alignment vertical="center"/>
    </xf>
    <xf numFmtId="168" fontId="43" fillId="0" borderId="12" xfId="52" applyNumberFormat="1" applyFont="1" applyFill="1" applyBorder="1" applyAlignment="1">
      <alignment vertical="center"/>
    </xf>
    <xf numFmtId="167" fontId="43" fillId="0" borderId="12" xfId="45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168" fontId="43" fillId="0" borderId="0" xfId="52" applyNumberFormat="1" applyFont="1" applyBorder="1" applyAlignment="1">
      <alignment vertical="center"/>
    </xf>
    <xf numFmtId="168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Border="1" applyAlignment="1" quotePrefix="1">
      <alignment horizontal="left" vertical="center"/>
    </xf>
    <xf numFmtId="164" fontId="43" fillId="0" borderId="0" xfId="52" applyFont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101</xdr:row>
      <xdr:rowOff>0</xdr:rowOff>
    </xdr:from>
    <xdr:to>
      <xdr:col>2</xdr:col>
      <xdr:colOff>638175</xdr:colOff>
      <xdr:row>101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4088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638175</xdr:colOff>
      <xdr:row>101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24088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638175</xdr:colOff>
      <xdr:row>101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87025" y="24088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out18_so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018"/>
      <sheetName val="021018"/>
      <sheetName val="031018"/>
      <sheetName val="041018"/>
      <sheetName val="051018"/>
      <sheetName val="061018"/>
      <sheetName val="071018"/>
      <sheetName val="081018"/>
      <sheetName val="091018"/>
      <sheetName val="101018"/>
      <sheetName val="111018"/>
      <sheetName val="121018"/>
      <sheetName val="131018"/>
      <sheetName val="141018"/>
      <sheetName val="151018"/>
      <sheetName val="161018"/>
      <sheetName val="171018"/>
      <sheetName val="181018"/>
      <sheetName val="191018"/>
      <sheetName val="201018"/>
      <sheetName val="211018"/>
      <sheetName val="221018"/>
      <sheetName val="231018"/>
      <sheetName val="241018"/>
      <sheetName val="251018"/>
      <sheetName val="261018"/>
      <sheetName val="271018"/>
      <sheetName val="281018"/>
      <sheetName val="291018"/>
      <sheetName val="301018"/>
      <sheetName val="311018"/>
      <sheetName val="soma"/>
      <sheetName val="outubro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3"/>
  <dimension ref="A1:Z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2" customWidth="1"/>
    <col min="2" max="3" width="18.25390625" style="2" customWidth="1"/>
    <col min="4" max="4" width="17.125" style="2" customWidth="1"/>
    <col min="5" max="5" width="15.75390625" style="2" customWidth="1"/>
    <col min="6" max="6" width="18.625" style="2" customWidth="1"/>
    <col min="7" max="7" width="17.50390625" style="2" customWidth="1"/>
    <col min="8" max="9" width="17.00390625" style="2" customWidth="1"/>
    <col min="10" max="10" width="19.125" style="2" customWidth="1"/>
    <col min="11" max="11" width="17.25390625" style="2" customWidth="1"/>
    <col min="12" max="12" width="16.875" style="2" customWidth="1"/>
    <col min="13" max="13" width="17.375" style="2" customWidth="1"/>
    <col min="14" max="14" width="17.625" style="2" bestFit="1" customWidth="1"/>
    <col min="15" max="15" width="20.125" style="2" bestFit="1" customWidth="1"/>
    <col min="16" max="16" width="9.00390625" style="2" customWidth="1"/>
    <col min="17" max="17" width="18.75390625" style="2" bestFit="1" customWidth="1"/>
    <col min="18" max="16384" width="9.00390625" style="2" customWidth="1"/>
  </cols>
  <sheetData>
    <row r="1" spans="1:15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5"/>
      <c r="C3" s="4" t="s">
        <v>2</v>
      </c>
      <c r="D3" s="6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1:15" ht="18.75" customHeight="1">
      <c r="A4" s="8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 t="s">
        <v>5</v>
      </c>
    </row>
    <row r="5" spans="1:15" ht="42" customHeight="1">
      <c r="A5" s="8"/>
      <c r="B5" s="10" t="s">
        <v>6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13</v>
      </c>
      <c r="M5" s="10" t="s">
        <v>15</v>
      </c>
      <c r="N5" s="10" t="s">
        <v>16</v>
      </c>
      <c r="O5" s="8"/>
    </row>
    <row r="6" spans="1:15" ht="20.25" customHeight="1">
      <c r="A6" s="8"/>
      <c r="B6" s="11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22</v>
      </c>
      <c r="H6" s="12" t="s">
        <v>23</v>
      </c>
      <c r="I6" s="12" t="s">
        <v>24</v>
      </c>
      <c r="J6" s="11" t="s">
        <v>25</v>
      </c>
      <c r="K6" s="11" t="s">
        <v>26</v>
      </c>
      <c r="L6" s="11" t="s">
        <v>27</v>
      </c>
      <c r="M6" s="11" t="s">
        <v>28</v>
      </c>
      <c r="N6" s="11" t="s">
        <v>29</v>
      </c>
      <c r="O6" s="8"/>
    </row>
    <row r="7" spans="1:26" ht="18.75" customHeight="1">
      <c r="A7" s="13" t="s">
        <v>30</v>
      </c>
      <c r="B7" s="14">
        <f>B8+B20+B24</f>
        <v>13930031</v>
      </c>
      <c r="C7" s="14">
        <f>C8+C20+C24</f>
        <v>9883200</v>
      </c>
      <c r="D7" s="14">
        <f>D8+D20+D24</f>
        <v>10567092</v>
      </c>
      <c r="E7" s="14">
        <f>E8+E20+E24</f>
        <v>1816935</v>
      </c>
      <c r="F7" s="14">
        <f aca="true" t="shared" si="0" ref="F7:N7">F8+F20+F24</f>
        <v>9204885</v>
      </c>
      <c r="G7" s="14">
        <f t="shared" si="0"/>
        <v>13994330</v>
      </c>
      <c r="H7" s="14">
        <f>H8+H20+H24</f>
        <v>9612755</v>
      </c>
      <c r="I7" s="14">
        <f>I8+I20+I24</f>
        <v>2362183</v>
      </c>
      <c r="J7" s="14">
        <f>J8+J20+J24</f>
        <v>11441480</v>
      </c>
      <c r="K7" s="14">
        <f>K8+K20+K24</f>
        <v>8475047</v>
      </c>
      <c r="L7" s="14">
        <f>L8+L20+L24</f>
        <v>9932360</v>
      </c>
      <c r="M7" s="14">
        <f t="shared" si="0"/>
        <v>4032367</v>
      </c>
      <c r="N7" s="14">
        <f t="shared" si="0"/>
        <v>2439709</v>
      </c>
      <c r="O7" s="14">
        <f>+O8+O20+O24</f>
        <v>107692374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5" t="s">
        <v>31</v>
      </c>
      <c r="B8" s="16">
        <f>+B9+B12+B16</f>
        <v>6146625</v>
      </c>
      <c r="C8" s="16">
        <f>+C9+C12+C16</f>
        <v>4666233</v>
      </c>
      <c r="D8" s="16">
        <f>+D9+D12+D16</f>
        <v>5306075</v>
      </c>
      <c r="E8" s="16">
        <f>+E9+E12+E16</f>
        <v>824650</v>
      </c>
      <c r="F8" s="16">
        <f aca="true" t="shared" si="1" ref="F8:N8">+F9+F12+F16</f>
        <v>4347735</v>
      </c>
      <c r="G8" s="16">
        <f t="shared" si="1"/>
        <v>6733004</v>
      </c>
      <c r="H8" s="16">
        <f>+H9+H12+H16</f>
        <v>4488417</v>
      </c>
      <c r="I8" s="16">
        <f>+I9+I12+I16</f>
        <v>1142754</v>
      </c>
      <c r="J8" s="16">
        <f>+J9+J12+J16</f>
        <v>5497767</v>
      </c>
      <c r="K8" s="16">
        <f>+K9+K12+K16</f>
        <v>4003034</v>
      </c>
      <c r="L8" s="16">
        <f>+L9+L12+L16</f>
        <v>4591544</v>
      </c>
      <c r="M8" s="16">
        <f t="shared" si="1"/>
        <v>2079133</v>
      </c>
      <c r="N8" s="16">
        <f t="shared" si="1"/>
        <v>1304232</v>
      </c>
      <c r="O8" s="16">
        <f>SUM(B8:N8)</f>
        <v>51131203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7" t="s">
        <v>32</v>
      </c>
      <c r="B9" s="18">
        <v>578292</v>
      </c>
      <c r="C9" s="18">
        <v>562702</v>
      </c>
      <c r="D9" s="18">
        <v>409288</v>
      </c>
      <c r="E9" s="18">
        <v>73097</v>
      </c>
      <c r="F9" s="18">
        <v>355614</v>
      </c>
      <c r="G9" s="18">
        <v>613843</v>
      </c>
      <c r="H9" s="18">
        <v>545812</v>
      </c>
      <c r="I9" s="18">
        <v>131177</v>
      </c>
      <c r="J9" s="18">
        <v>353565</v>
      </c>
      <c r="K9" s="18">
        <v>441613</v>
      </c>
      <c r="L9" s="18">
        <v>357475</v>
      </c>
      <c r="M9" s="18">
        <v>224283</v>
      </c>
      <c r="N9" s="18">
        <v>145717</v>
      </c>
      <c r="O9" s="16">
        <f aca="true" t="shared" si="2" ref="O9:O19">SUM(B9:N9)</f>
        <v>4792478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9" t="s">
        <v>33</v>
      </c>
      <c r="B10" s="18">
        <f>+B9-B11</f>
        <v>578292</v>
      </c>
      <c r="C10" s="18">
        <f>+C9-C11</f>
        <v>562702</v>
      </c>
      <c r="D10" s="18">
        <f>+D9-D11</f>
        <v>409288</v>
      </c>
      <c r="E10" s="18">
        <f>+E9-E11</f>
        <v>73097</v>
      </c>
      <c r="F10" s="18">
        <f aca="true" t="shared" si="3" ref="F10:N10">+F9-F11</f>
        <v>355614</v>
      </c>
      <c r="G10" s="18">
        <f t="shared" si="3"/>
        <v>613843</v>
      </c>
      <c r="H10" s="18">
        <f>+H9-H11</f>
        <v>545812</v>
      </c>
      <c r="I10" s="18">
        <f>+I9-I11</f>
        <v>131177</v>
      </c>
      <c r="J10" s="18">
        <f>+J9-J11</f>
        <v>353565</v>
      </c>
      <c r="K10" s="18">
        <f>+K9-K11</f>
        <v>441613</v>
      </c>
      <c r="L10" s="18">
        <f>+L9-L11</f>
        <v>357475</v>
      </c>
      <c r="M10" s="18">
        <f t="shared" si="3"/>
        <v>224283</v>
      </c>
      <c r="N10" s="18">
        <f t="shared" si="3"/>
        <v>145717</v>
      </c>
      <c r="O10" s="16">
        <f t="shared" si="2"/>
        <v>4792478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9" t="s">
        <v>34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6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20" t="s">
        <v>35</v>
      </c>
      <c r="B12" s="18">
        <f>B13+B14+B15</f>
        <v>5299531</v>
      </c>
      <c r="C12" s="18">
        <f>C13+C14+C15</f>
        <v>3902086</v>
      </c>
      <c r="D12" s="18">
        <f>D13+D14+D15</f>
        <v>4687856</v>
      </c>
      <c r="E12" s="18">
        <f>E13+E14+E15</f>
        <v>718443</v>
      </c>
      <c r="F12" s="18">
        <f aca="true" t="shared" si="4" ref="F12:N12">F13+F14+F15</f>
        <v>3797682</v>
      </c>
      <c r="G12" s="18">
        <f t="shared" si="4"/>
        <v>5803622</v>
      </c>
      <c r="H12" s="18">
        <f>H13+H14+H15</f>
        <v>3756804</v>
      </c>
      <c r="I12" s="18">
        <f>I13+I14+I15</f>
        <v>964702</v>
      </c>
      <c r="J12" s="18">
        <f>J13+J14+J15</f>
        <v>4876370</v>
      </c>
      <c r="K12" s="18">
        <f>K13+K14+K15</f>
        <v>3383122</v>
      </c>
      <c r="L12" s="18">
        <f>L13+L14+L15</f>
        <v>4003509</v>
      </c>
      <c r="M12" s="18">
        <f t="shared" si="4"/>
        <v>1770645</v>
      </c>
      <c r="N12" s="18">
        <f t="shared" si="4"/>
        <v>1113682</v>
      </c>
      <c r="O12" s="16">
        <f t="shared" si="2"/>
        <v>44078054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9" t="s">
        <v>36</v>
      </c>
      <c r="B13" s="18">
        <v>2507659</v>
      </c>
      <c r="C13" s="18">
        <v>1857689</v>
      </c>
      <c r="D13" s="18">
        <v>2195843</v>
      </c>
      <c r="E13" s="18">
        <v>340264</v>
      </c>
      <c r="F13" s="18">
        <v>1752648</v>
      </c>
      <c r="G13" s="18">
        <v>2697056</v>
      </c>
      <c r="H13" s="18">
        <v>1815262</v>
      </c>
      <c r="I13" s="18">
        <v>474049</v>
      </c>
      <c r="J13" s="18">
        <v>2339979</v>
      </c>
      <c r="K13" s="18">
        <v>1568706</v>
      </c>
      <c r="L13" s="18">
        <v>1839363</v>
      </c>
      <c r="M13" s="18">
        <v>798201</v>
      </c>
      <c r="N13" s="18">
        <v>488897</v>
      </c>
      <c r="O13" s="16">
        <f t="shared" si="2"/>
        <v>20675616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9" t="s">
        <v>37</v>
      </c>
      <c r="B14" s="18">
        <v>2552331</v>
      </c>
      <c r="C14" s="18">
        <v>1783367</v>
      </c>
      <c r="D14" s="18">
        <v>2337110</v>
      </c>
      <c r="E14" s="18">
        <v>340724</v>
      </c>
      <c r="F14" s="18">
        <v>1833924</v>
      </c>
      <c r="G14" s="18">
        <v>2738188</v>
      </c>
      <c r="H14" s="18">
        <v>1737457</v>
      </c>
      <c r="I14" s="18">
        <v>439086</v>
      </c>
      <c r="J14" s="18">
        <v>2377159</v>
      </c>
      <c r="K14" s="18">
        <v>1660245</v>
      </c>
      <c r="L14" s="18">
        <v>1988054</v>
      </c>
      <c r="M14" s="18">
        <v>890441</v>
      </c>
      <c r="N14" s="18">
        <v>579787</v>
      </c>
      <c r="O14" s="16">
        <f t="shared" si="2"/>
        <v>21257873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9" t="s">
        <v>38</v>
      </c>
      <c r="B15" s="18">
        <v>239541</v>
      </c>
      <c r="C15" s="18">
        <v>261030</v>
      </c>
      <c r="D15" s="18">
        <v>154903</v>
      </c>
      <c r="E15" s="18">
        <v>37455</v>
      </c>
      <c r="F15" s="18">
        <v>211110</v>
      </c>
      <c r="G15" s="18">
        <v>368378</v>
      </c>
      <c r="H15" s="18">
        <v>204085</v>
      </c>
      <c r="I15" s="18">
        <v>51567</v>
      </c>
      <c r="J15" s="18">
        <v>159232</v>
      </c>
      <c r="K15" s="18">
        <v>154171</v>
      </c>
      <c r="L15" s="18">
        <v>176092</v>
      </c>
      <c r="M15" s="18">
        <v>82003</v>
      </c>
      <c r="N15" s="18">
        <v>44998</v>
      </c>
      <c r="O15" s="16">
        <f t="shared" si="2"/>
        <v>2144565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20" t="s">
        <v>39</v>
      </c>
      <c r="B16" s="18">
        <f>B17+B18+B19</f>
        <v>268802</v>
      </c>
      <c r="C16" s="18">
        <f>C17+C18+C19</f>
        <v>201445</v>
      </c>
      <c r="D16" s="18">
        <f>D17+D18+D19</f>
        <v>208931</v>
      </c>
      <c r="E16" s="18">
        <f>E17+E18+E19</f>
        <v>33110</v>
      </c>
      <c r="F16" s="18">
        <f aca="true" t="shared" si="5" ref="F16:N16">F17+F18+F19</f>
        <v>194439</v>
      </c>
      <c r="G16" s="18">
        <f t="shared" si="5"/>
        <v>315539</v>
      </c>
      <c r="H16" s="18">
        <f>H17+H18+H19</f>
        <v>185801</v>
      </c>
      <c r="I16" s="18">
        <f>I17+I18+I19</f>
        <v>46875</v>
      </c>
      <c r="J16" s="18">
        <f>J17+J18+J19</f>
        <v>267832</v>
      </c>
      <c r="K16" s="18">
        <f>K17+K18+K19</f>
        <v>178299</v>
      </c>
      <c r="L16" s="18">
        <f>L17+L18+L19</f>
        <v>230560</v>
      </c>
      <c r="M16" s="18">
        <f t="shared" si="5"/>
        <v>84205</v>
      </c>
      <c r="N16" s="18">
        <f t="shared" si="5"/>
        <v>44833</v>
      </c>
      <c r="O16" s="16">
        <f t="shared" si="2"/>
        <v>2260671</v>
      </c>
    </row>
    <row r="17" spans="1:26" ht="18.75" customHeight="1">
      <c r="A17" s="19" t="s">
        <v>40</v>
      </c>
      <c r="B17" s="18">
        <v>268065</v>
      </c>
      <c r="C17" s="18">
        <v>200900</v>
      </c>
      <c r="D17" s="18">
        <v>208737</v>
      </c>
      <c r="E17" s="18">
        <v>33059</v>
      </c>
      <c r="F17" s="18">
        <v>194214</v>
      </c>
      <c r="G17" s="18">
        <v>315038</v>
      </c>
      <c r="H17" s="18">
        <v>185429</v>
      </c>
      <c r="I17" s="18">
        <v>46789</v>
      </c>
      <c r="J17" s="18">
        <v>267238</v>
      </c>
      <c r="K17" s="18">
        <v>177951</v>
      </c>
      <c r="L17" s="18">
        <v>230074</v>
      </c>
      <c r="M17" s="18">
        <v>84019</v>
      </c>
      <c r="N17" s="18">
        <v>44717</v>
      </c>
      <c r="O17" s="16">
        <f t="shared" si="2"/>
        <v>2256230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9" t="s">
        <v>41</v>
      </c>
      <c r="B18" s="18">
        <v>499</v>
      </c>
      <c r="C18" s="18">
        <v>320</v>
      </c>
      <c r="D18" s="18">
        <v>128</v>
      </c>
      <c r="E18" s="18">
        <v>20</v>
      </c>
      <c r="F18" s="18">
        <v>41</v>
      </c>
      <c r="G18" s="18">
        <v>320</v>
      </c>
      <c r="H18" s="18">
        <v>265</v>
      </c>
      <c r="I18" s="18">
        <v>65</v>
      </c>
      <c r="J18" s="18">
        <v>403</v>
      </c>
      <c r="K18" s="18">
        <v>231</v>
      </c>
      <c r="L18" s="18">
        <v>260</v>
      </c>
      <c r="M18" s="18">
        <v>112</v>
      </c>
      <c r="N18" s="18">
        <v>61</v>
      </c>
      <c r="O18" s="16">
        <f t="shared" si="2"/>
        <v>2725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9" t="s">
        <v>42</v>
      </c>
      <c r="B19" s="18">
        <v>238</v>
      </c>
      <c r="C19" s="18">
        <v>225</v>
      </c>
      <c r="D19" s="18">
        <v>66</v>
      </c>
      <c r="E19" s="18">
        <v>31</v>
      </c>
      <c r="F19" s="18">
        <v>184</v>
      </c>
      <c r="G19" s="18">
        <v>181</v>
      </c>
      <c r="H19" s="18">
        <v>107</v>
      </c>
      <c r="I19" s="18">
        <v>21</v>
      </c>
      <c r="J19" s="18">
        <v>191</v>
      </c>
      <c r="K19" s="18">
        <v>117</v>
      </c>
      <c r="L19" s="18">
        <v>226</v>
      </c>
      <c r="M19" s="18">
        <v>74</v>
      </c>
      <c r="N19" s="18">
        <v>55</v>
      </c>
      <c r="O19" s="16">
        <f t="shared" si="2"/>
        <v>1716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21" t="s">
        <v>43</v>
      </c>
      <c r="B20" s="22">
        <f>B21+B22+B23</f>
        <v>3818933</v>
      </c>
      <c r="C20" s="22">
        <f>C21+C22+C23</f>
        <v>2296854</v>
      </c>
      <c r="D20" s="22">
        <f>D21+D22+D23</f>
        <v>2241694</v>
      </c>
      <c r="E20" s="22">
        <f>E21+E22+E23</f>
        <v>390137</v>
      </c>
      <c r="F20" s="22">
        <f aca="true" t="shared" si="6" ref="F20:N20">F21+F22+F23</f>
        <v>2045941</v>
      </c>
      <c r="G20" s="22">
        <f t="shared" si="6"/>
        <v>3069370</v>
      </c>
      <c r="H20" s="22">
        <f>H21+H22+H23</f>
        <v>2424093</v>
      </c>
      <c r="I20" s="22">
        <f>I21+I22+I23</f>
        <v>581838</v>
      </c>
      <c r="J20" s="22">
        <f>J21+J22+J23</f>
        <v>2955677</v>
      </c>
      <c r="K20" s="22">
        <f>K21+K22+K23</f>
        <v>2036856</v>
      </c>
      <c r="L20" s="22">
        <f>L21+L22+L23</f>
        <v>3011869</v>
      </c>
      <c r="M20" s="22">
        <f t="shared" si="6"/>
        <v>1135201</v>
      </c>
      <c r="N20" s="22">
        <f t="shared" si="6"/>
        <v>661179</v>
      </c>
      <c r="O20" s="16">
        <f aca="true" t="shared" si="7" ref="O20:O26">SUM(B20:N20)</f>
        <v>26669642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7" t="s">
        <v>44</v>
      </c>
      <c r="B21" s="18">
        <v>1969928</v>
      </c>
      <c r="C21" s="18">
        <v>1266758</v>
      </c>
      <c r="D21" s="18">
        <v>1166967</v>
      </c>
      <c r="E21" s="18">
        <v>211247</v>
      </c>
      <c r="F21" s="18">
        <v>1068853</v>
      </c>
      <c r="G21" s="18">
        <v>1608045</v>
      </c>
      <c r="H21" s="18">
        <v>1327164</v>
      </c>
      <c r="I21" s="18">
        <v>326762</v>
      </c>
      <c r="J21" s="18">
        <v>1563841</v>
      </c>
      <c r="K21" s="18">
        <v>1059794</v>
      </c>
      <c r="L21" s="18">
        <v>1530959</v>
      </c>
      <c r="M21" s="18">
        <v>579257</v>
      </c>
      <c r="N21" s="18">
        <v>326284</v>
      </c>
      <c r="O21" s="16">
        <f t="shared" si="7"/>
        <v>14005859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45</v>
      </c>
      <c r="B22" s="18">
        <v>1725639</v>
      </c>
      <c r="C22" s="18">
        <v>930463</v>
      </c>
      <c r="D22" s="18">
        <v>1017050</v>
      </c>
      <c r="E22" s="18">
        <v>164632</v>
      </c>
      <c r="F22" s="18">
        <v>898395</v>
      </c>
      <c r="G22" s="18">
        <v>1332920</v>
      </c>
      <c r="H22" s="18">
        <v>1017371</v>
      </c>
      <c r="I22" s="18">
        <v>237206</v>
      </c>
      <c r="J22" s="18">
        <v>1311645</v>
      </c>
      <c r="K22" s="18">
        <v>912947</v>
      </c>
      <c r="L22" s="18">
        <v>1386966</v>
      </c>
      <c r="M22" s="18">
        <v>518640</v>
      </c>
      <c r="N22" s="18">
        <v>315809</v>
      </c>
      <c r="O22" s="16">
        <f t="shared" si="7"/>
        <v>11769683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7" t="s">
        <v>46</v>
      </c>
      <c r="B23" s="18">
        <v>123366</v>
      </c>
      <c r="C23" s="18">
        <v>99633</v>
      </c>
      <c r="D23" s="18">
        <v>57677</v>
      </c>
      <c r="E23" s="18">
        <v>14258</v>
      </c>
      <c r="F23" s="18">
        <v>78693</v>
      </c>
      <c r="G23" s="18">
        <v>128405</v>
      </c>
      <c r="H23" s="18">
        <v>79558</v>
      </c>
      <c r="I23" s="18">
        <v>17870</v>
      </c>
      <c r="J23" s="18">
        <v>80191</v>
      </c>
      <c r="K23" s="18">
        <v>64115</v>
      </c>
      <c r="L23" s="18">
        <v>93944</v>
      </c>
      <c r="M23" s="18">
        <v>37304</v>
      </c>
      <c r="N23" s="18">
        <v>19086</v>
      </c>
      <c r="O23" s="16">
        <f t="shared" si="7"/>
        <v>894100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1" t="s">
        <v>47</v>
      </c>
      <c r="B24" s="18">
        <f>B25+B26</f>
        <v>3964473</v>
      </c>
      <c r="C24" s="18">
        <f>C25+C26</f>
        <v>2920113</v>
      </c>
      <c r="D24" s="18">
        <f>D25+D26</f>
        <v>3019323</v>
      </c>
      <c r="E24" s="18">
        <f>E25+E26</f>
        <v>602148</v>
      </c>
      <c r="F24" s="18">
        <f aca="true" t="shared" si="8" ref="F24:N24">F25+F26</f>
        <v>2811209</v>
      </c>
      <c r="G24" s="18">
        <f t="shared" si="8"/>
        <v>4191956</v>
      </c>
      <c r="H24" s="18">
        <f>H25+H26</f>
        <v>2700245</v>
      </c>
      <c r="I24" s="18">
        <f>I25+I26</f>
        <v>637591</v>
      </c>
      <c r="J24" s="18">
        <f>J25+J26</f>
        <v>2988036</v>
      </c>
      <c r="K24" s="18">
        <f>K25+K26</f>
        <v>2435157</v>
      </c>
      <c r="L24" s="18">
        <f>L25+L26</f>
        <v>2328947</v>
      </c>
      <c r="M24" s="18">
        <f t="shared" si="8"/>
        <v>818033</v>
      </c>
      <c r="N24" s="18">
        <f t="shared" si="8"/>
        <v>474298</v>
      </c>
      <c r="O24" s="16">
        <f t="shared" si="7"/>
        <v>29891529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7" t="s">
        <v>48</v>
      </c>
      <c r="B25" s="18">
        <v>2147103</v>
      </c>
      <c r="C25" s="18">
        <v>1735229</v>
      </c>
      <c r="D25" s="18">
        <v>1711994</v>
      </c>
      <c r="E25" s="18">
        <v>376203</v>
      </c>
      <c r="F25" s="18">
        <v>1645468</v>
      </c>
      <c r="G25" s="18">
        <v>2580202</v>
      </c>
      <c r="H25" s="18">
        <v>1684020</v>
      </c>
      <c r="I25" s="18">
        <v>422989</v>
      </c>
      <c r="J25" s="18">
        <v>1593850</v>
      </c>
      <c r="K25" s="18">
        <v>1411261</v>
      </c>
      <c r="L25" s="18">
        <v>1349561</v>
      </c>
      <c r="M25" s="18">
        <v>459025</v>
      </c>
      <c r="N25" s="18">
        <v>241217</v>
      </c>
      <c r="O25" s="16">
        <f t="shared" si="7"/>
        <v>17358122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7" t="s">
        <v>49</v>
      </c>
      <c r="B26" s="18">
        <v>1817370</v>
      </c>
      <c r="C26" s="18">
        <v>1184884</v>
      </c>
      <c r="D26" s="18">
        <v>1307329</v>
      </c>
      <c r="E26" s="18">
        <v>225945</v>
      </c>
      <c r="F26" s="18">
        <v>1165741</v>
      </c>
      <c r="G26" s="18">
        <v>1611754</v>
      </c>
      <c r="H26" s="18">
        <v>1016225</v>
      </c>
      <c r="I26" s="18">
        <v>214602</v>
      </c>
      <c r="J26" s="18">
        <v>1394186</v>
      </c>
      <c r="K26" s="18">
        <v>1023896</v>
      </c>
      <c r="L26" s="18">
        <v>979386</v>
      </c>
      <c r="M26" s="18">
        <v>359008</v>
      </c>
      <c r="N26" s="18">
        <v>233081</v>
      </c>
      <c r="O26" s="16">
        <f t="shared" si="7"/>
        <v>12533407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4"/>
    </row>
    <row r="28" spans="1:26" ht="18.75" customHeight="1">
      <c r="A28" s="23" t="s">
        <v>50</v>
      </c>
      <c r="B28" s="25">
        <f>B29+B30</f>
        <v>2.1856</v>
      </c>
      <c r="C28" s="25">
        <f aca="true" t="shared" si="9" ref="C28:N28">C29+C30</f>
        <v>2.2981</v>
      </c>
      <c r="D28" s="25">
        <f t="shared" si="9"/>
        <v>1.9607</v>
      </c>
      <c r="E28" s="25">
        <f t="shared" si="9"/>
        <v>2.9593</v>
      </c>
      <c r="F28" s="25">
        <f t="shared" si="9"/>
        <v>2.2515</v>
      </c>
      <c r="G28" s="25">
        <f t="shared" si="9"/>
        <v>1.7706</v>
      </c>
      <c r="H28" s="25">
        <f>H29+H30</f>
        <v>2.1676</v>
      </c>
      <c r="I28" s="25">
        <f>I29+I30</f>
        <v>2.1884</v>
      </c>
      <c r="J28" s="25">
        <f>J29+J30</f>
        <v>2.1734</v>
      </c>
      <c r="K28" s="25">
        <f>K29+K30</f>
        <v>2.4846</v>
      </c>
      <c r="L28" s="25">
        <f>L29+L30</f>
        <v>2.4314</v>
      </c>
      <c r="M28" s="25">
        <f t="shared" si="9"/>
        <v>3.0665</v>
      </c>
      <c r="N28" s="25">
        <f t="shared" si="9"/>
        <v>2.6231</v>
      </c>
      <c r="O28" s="26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21" t="s">
        <v>51</v>
      </c>
      <c r="B29" s="25">
        <v>2.1856</v>
      </c>
      <c r="C29" s="25">
        <v>2.2981</v>
      </c>
      <c r="D29" s="25">
        <v>1.9607</v>
      </c>
      <c r="E29" s="25">
        <v>2.9593</v>
      </c>
      <c r="F29" s="25">
        <v>2.2515</v>
      </c>
      <c r="G29" s="25">
        <v>1.7706</v>
      </c>
      <c r="H29" s="25">
        <v>2.1676</v>
      </c>
      <c r="I29" s="25">
        <v>2.1884</v>
      </c>
      <c r="J29" s="25">
        <v>2.1734</v>
      </c>
      <c r="K29" s="25">
        <v>2.4846</v>
      </c>
      <c r="L29" s="25">
        <v>2.4314</v>
      </c>
      <c r="M29" s="25">
        <v>3.0665</v>
      </c>
      <c r="N29" s="25">
        <v>2.6231</v>
      </c>
      <c r="O29" s="27"/>
      <c r="P29"/>
    </row>
    <row r="30" spans="1:26" ht="18.75" customHeight="1">
      <c r="A30" s="28" t="s">
        <v>52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9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2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</row>
    <row r="32" spans="1:15" ht="18.75" customHeight="1">
      <c r="A32" s="32" t="s">
        <v>53</v>
      </c>
      <c r="B32" s="33">
        <f>B33*B34</f>
        <v>0</v>
      </c>
      <c r="C32" s="33">
        <f aca="true" t="shared" si="10" ref="C32:N32">C33*C34</f>
        <v>0</v>
      </c>
      <c r="D32" s="33">
        <f t="shared" si="10"/>
        <v>0</v>
      </c>
      <c r="E32" s="33">
        <f t="shared" si="10"/>
        <v>0</v>
      </c>
      <c r="F32" s="33">
        <f t="shared" si="10"/>
        <v>0</v>
      </c>
      <c r="G32" s="33">
        <f t="shared" si="10"/>
        <v>0</v>
      </c>
      <c r="H32" s="33">
        <f t="shared" si="10"/>
        <v>0</v>
      </c>
      <c r="I32" s="33">
        <f t="shared" si="10"/>
        <v>0</v>
      </c>
      <c r="J32" s="33">
        <f>J33*J34</f>
        <v>0</v>
      </c>
      <c r="K32" s="33">
        <f>K33*K34</f>
        <v>0</v>
      </c>
      <c r="L32" s="33">
        <f>L33*L34</f>
        <v>0</v>
      </c>
      <c r="M32" s="33">
        <f t="shared" si="10"/>
        <v>0</v>
      </c>
      <c r="N32" s="33">
        <f t="shared" si="10"/>
        <v>0</v>
      </c>
      <c r="O32" s="34">
        <f>SUM(B32:N32)</f>
        <v>0</v>
      </c>
    </row>
    <row r="33" spans="1:26" ht="18.75" customHeight="1">
      <c r="A33" s="28" t="s">
        <v>54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8" t="s">
        <v>55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28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</row>
    <row r="36" spans="1:15" ht="18.75" customHeight="1">
      <c r="A36" s="36" t="s">
        <v>56</v>
      </c>
      <c r="B36" s="37">
        <f>B37+B38+B39+B40</f>
        <v>30589663.8836</v>
      </c>
      <c r="C36" s="37">
        <f aca="true" t="shared" si="11" ref="C36:N36">C37+C38+C39+C40</f>
        <v>22930200.99</v>
      </c>
      <c r="D36" s="37">
        <f t="shared" si="11"/>
        <v>21071536.6744</v>
      </c>
      <c r="E36" s="37">
        <f t="shared" si="11"/>
        <v>5376855.745499999</v>
      </c>
      <c r="F36" s="37">
        <f t="shared" si="11"/>
        <v>20837940.1675</v>
      </c>
      <c r="G36" s="37">
        <f t="shared" si="11"/>
        <v>24923057.847999997</v>
      </c>
      <c r="H36" s="37">
        <f t="shared" si="11"/>
        <v>20945107.118</v>
      </c>
      <c r="I36" s="37">
        <f>I37+I38+I39+I40</f>
        <v>5169401.2772</v>
      </c>
      <c r="J36" s="37">
        <f>J37+J38+J39+J40</f>
        <v>25203272.711999997</v>
      </c>
      <c r="K36" s="37">
        <f>K37+K38+K39+K40</f>
        <v>21503068.7562</v>
      </c>
      <c r="L36" s="37">
        <f>L37+L38+L39+L40</f>
        <v>24472715.194</v>
      </c>
      <c r="M36" s="37">
        <f t="shared" si="11"/>
        <v>12528004.0255</v>
      </c>
      <c r="N36" s="37">
        <f t="shared" si="11"/>
        <v>6461536.0079</v>
      </c>
      <c r="O36" s="37">
        <f>O37+O38+O39+O40</f>
        <v>242012360.3998</v>
      </c>
    </row>
    <row r="37" spans="1:15" ht="18.75" customHeight="1">
      <c r="A37" s="38" t="s">
        <v>57</v>
      </c>
      <c r="B37" s="31">
        <f aca="true" t="shared" si="12" ref="B37:N37">B29*B7</f>
        <v>30445475.7536</v>
      </c>
      <c r="C37" s="31">
        <f t="shared" si="12"/>
        <v>22712581.919999998</v>
      </c>
      <c r="D37" s="31">
        <f t="shared" si="12"/>
        <v>20718897.2844</v>
      </c>
      <c r="E37" s="31">
        <f t="shared" si="12"/>
        <v>5376855.745499999</v>
      </c>
      <c r="F37" s="31">
        <f t="shared" si="12"/>
        <v>20724798.5775</v>
      </c>
      <c r="G37" s="31">
        <f t="shared" si="12"/>
        <v>24778360.698</v>
      </c>
      <c r="H37" s="31">
        <f t="shared" si="12"/>
        <v>20836607.738</v>
      </c>
      <c r="I37" s="31">
        <f>I29*I7</f>
        <v>5169401.2772</v>
      </c>
      <c r="J37" s="31">
        <f>J29*J7</f>
        <v>24866912.632</v>
      </c>
      <c r="K37" s="31">
        <f>K29*K7</f>
        <v>21057101.7762</v>
      </c>
      <c r="L37" s="31">
        <f>L29*L7</f>
        <v>24149540.104</v>
      </c>
      <c r="M37" s="31">
        <f t="shared" si="12"/>
        <v>12365253.4055</v>
      </c>
      <c r="N37" s="31">
        <f t="shared" si="12"/>
        <v>6399600.6779</v>
      </c>
      <c r="O37" s="33">
        <f>SUM(B37:N37)</f>
        <v>239601387.5898</v>
      </c>
    </row>
    <row r="38" spans="1:15" ht="18.75" customHeight="1">
      <c r="A38" s="38" t="s">
        <v>58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4">
        <f>SUM(B38:N38)</f>
        <v>0</v>
      </c>
    </row>
    <row r="39" spans="1:15" ht="18.75" customHeight="1">
      <c r="A39" s="38" t="s">
        <v>59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3">
        <f>SUM(B39:N39)</f>
        <v>0</v>
      </c>
    </row>
    <row r="40" spans="1:26" ht="18.75" customHeight="1">
      <c r="A40" s="23" t="s">
        <v>60</v>
      </c>
      <c r="B40" s="31">
        <v>144188.12999999995</v>
      </c>
      <c r="C40" s="31">
        <v>217619.07</v>
      </c>
      <c r="D40" s="31">
        <v>352639.3899999998</v>
      </c>
      <c r="E40" s="31">
        <v>0</v>
      </c>
      <c r="F40" s="31">
        <v>113141.58999999997</v>
      </c>
      <c r="G40" s="31">
        <v>144697.14999999994</v>
      </c>
      <c r="H40" s="31">
        <v>108499.37999999998</v>
      </c>
      <c r="I40" s="31">
        <v>0</v>
      </c>
      <c r="J40" s="31">
        <v>336360.08</v>
      </c>
      <c r="K40" s="31">
        <v>445966.98</v>
      </c>
      <c r="L40" s="31">
        <v>323175.08999999997</v>
      </c>
      <c r="M40" s="31">
        <v>162750.62</v>
      </c>
      <c r="N40" s="31">
        <v>61935.329999999965</v>
      </c>
      <c r="O40" s="33">
        <f>SUM(B40:N40)</f>
        <v>2410972.8099999996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7"/>
      <c r="B41" s="2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ht="18.75" customHeight="1">
      <c r="A42" s="23" t="s">
        <v>61</v>
      </c>
      <c r="B42" s="34">
        <f>+B43+B46+B58+B59</f>
        <v>-2218093.05</v>
      </c>
      <c r="C42" s="34">
        <f aca="true" t="shared" si="13" ref="C42:N42">+C43+C46+C58+C59</f>
        <v>-1997858.67</v>
      </c>
      <c r="D42" s="34">
        <f t="shared" si="13"/>
        <v>-2359223.8499999996</v>
      </c>
      <c r="E42" s="34">
        <f t="shared" si="13"/>
        <v>-261859.77999999997</v>
      </c>
      <c r="F42" s="34">
        <f t="shared" si="13"/>
        <v>-1196999.2</v>
      </c>
      <c r="G42" s="34">
        <f t="shared" si="13"/>
        <v>-2231128.1999999997</v>
      </c>
      <c r="H42" s="34">
        <f t="shared" si="13"/>
        <v>-1972937.25</v>
      </c>
      <c r="I42" s="34">
        <f>+I43+I46+I58+I59</f>
        <v>-526104.12</v>
      </c>
      <c r="J42" s="34">
        <f>+J43+J46+J58+J59</f>
        <v>-1424651.37</v>
      </c>
      <c r="K42" s="34">
        <f>+K43+K46+K58+K59</f>
        <v>-1826040.25</v>
      </c>
      <c r="L42" s="34">
        <f>+L43+L46+L58+L59</f>
        <v>-1293177.87</v>
      </c>
      <c r="M42" s="34">
        <f t="shared" si="13"/>
        <v>-943667.9</v>
      </c>
      <c r="N42" s="34">
        <f t="shared" si="13"/>
        <v>-590577.61</v>
      </c>
      <c r="O42" s="34">
        <f>+O43+O46+O58+O59</f>
        <v>-18842319.119999997</v>
      </c>
    </row>
    <row r="43" spans="1:15" ht="18.75" customHeight="1">
      <c r="A43" s="21" t="s">
        <v>62</v>
      </c>
      <c r="B43" s="41">
        <f>B44+B45</f>
        <v>-2313168</v>
      </c>
      <c r="C43" s="41">
        <f>C44+C45</f>
        <v>-2250808</v>
      </c>
      <c r="D43" s="41">
        <f>D44+D45</f>
        <v>-1637152</v>
      </c>
      <c r="E43" s="41">
        <f>E44+E45</f>
        <v>-292388</v>
      </c>
      <c r="F43" s="41">
        <f aca="true" t="shared" si="14" ref="F43:N43">F44+F45</f>
        <v>-1422456</v>
      </c>
      <c r="G43" s="41">
        <f t="shared" si="14"/>
        <v>-2455372</v>
      </c>
      <c r="H43" s="41">
        <f t="shared" si="14"/>
        <v>-2183248</v>
      </c>
      <c r="I43" s="41">
        <f>I44+I45</f>
        <v>-524708</v>
      </c>
      <c r="J43" s="41">
        <f>J44+J45</f>
        <v>-1414260</v>
      </c>
      <c r="K43" s="41">
        <f>K44+K45</f>
        <v>-1766452</v>
      </c>
      <c r="L43" s="41">
        <f>L44+L45</f>
        <v>-1429900</v>
      </c>
      <c r="M43" s="41">
        <f t="shared" si="14"/>
        <v>-897132</v>
      </c>
      <c r="N43" s="41">
        <f t="shared" si="14"/>
        <v>-582868</v>
      </c>
      <c r="O43" s="34">
        <f aca="true" t="shared" si="15" ref="O43:O59">SUM(B43:N43)</f>
        <v>-19169912</v>
      </c>
    </row>
    <row r="44" spans="1:26" ht="18.75" customHeight="1">
      <c r="A44" s="17" t="s">
        <v>63</v>
      </c>
      <c r="B44" s="24">
        <f>ROUND(-B9*$D$3,2)</f>
        <v>-2313168</v>
      </c>
      <c r="C44" s="24">
        <f>ROUND(-C9*$D$3,2)</f>
        <v>-2250808</v>
      </c>
      <c r="D44" s="24">
        <f>ROUND(-D9*$D$3,2)</f>
        <v>-1637152</v>
      </c>
      <c r="E44" s="24">
        <f>ROUND(-E9*$D$3,2)</f>
        <v>-292388</v>
      </c>
      <c r="F44" s="24">
        <f aca="true" t="shared" si="16" ref="F44:N44">ROUND(-F9*$D$3,2)</f>
        <v>-1422456</v>
      </c>
      <c r="G44" s="24">
        <f t="shared" si="16"/>
        <v>-2455372</v>
      </c>
      <c r="H44" s="24">
        <f t="shared" si="16"/>
        <v>-2183248</v>
      </c>
      <c r="I44" s="24">
        <f>ROUND(-I9*$D$3,2)</f>
        <v>-524708</v>
      </c>
      <c r="J44" s="24">
        <f>ROUND(-J9*$D$3,2)</f>
        <v>-1414260</v>
      </c>
      <c r="K44" s="24">
        <f>ROUND(-K9*$D$3,2)</f>
        <v>-1766452</v>
      </c>
      <c r="L44" s="24">
        <f>ROUND(-L9*$D$3,2)</f>
        <v>-1429900</v>
      </c>
      <c r="M44" s="24">
        <f t="shared" si="16"/>
        <v>-897132</v>
      </c>
      <c r="N44" s="24">
        <f t="shared" si="16"/>
        <v>-582868</v>
      </c>
      <c r="O44" s="42">
        <f t="shared" si="15"/>
        <v>-19169912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7" t="s">
        <v>64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42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21" t="s">
        <v>65</v>
      </c>
      <c r="B46" s="41">
        <f>SUM(B47:B57)</f>
        <v>-101839.96999999999</v>
      </c>
      <c r="C46" s="41">
        <f aca="true" t="shared" si="17" ref="C46:O46">SUM(C47:C57)</f>
        <v>-60011.53</v>
      </c>
      <c r="D46" s="41">
        <f t="shared" si="17"/>
        <v>-760360.3899999999</v>
      </c>
      <c r="E46" s="41">
        <f t="shared" si="17"/>
        <v>-120098.29</v>
      </c>
      <c r="F46" s="41">
        <f t="shared" si="17"/>
        <v>-70572.23</v>
      </c>
      <c r="G46" s="41">
        <f t="shared" si="17"/>
        <v>-120719.44</v>
      </c>
      <c r="H46" s="41">
        <f t="shared" si="17"/>
        <v>-85559.79</v>
      </c>
      <c r="I46" s="41">
        <f t="shared" si="17"/>
        <v>-25796.86</v>
      </c>
      <c r="J46" s="41">
        <f t="shared" si="17"/>
        <v>-89754.28</v>
      </c>
      <c r="K46" s="41">
        <f t="shared" si="17"/>
        <v>-79837.8</v>
      </c>
      <c r="L46" s="41">
        <f t="shared" si="17"/>
        <v>-63073.06</v>
      </c>
      <c r="M46" s="41">
        <f t="shared" si="17"/>
        <v>-62812.63999999999</v>
      </c>
      <c r="N46" s="41">
        <f t="shared" si="17"/>
        <v>-37894.990000000005</v>
      </c>
      <c r="O46" s="41">
        <f t="shared" si="17"/>
        <v>-1678331.2699999998</v>
      </c>
    </row>
    <row r="47" spans="1:26" ht="18.75" customHeight="1">
      <c r="A47" s="17" t="s">
        <v>66</v>
      </c>
      <c r="B47" s="27">
        <v>-100507.96999999999</v>
      </c>
      <c r="C47" s="27">
        <v>-55683.13</v>
      </c>
      <c r="D47" s="27">
        <v>-123293.47</v>
      </c>
      <c r="E47" s="27">
        <v>-118750.29</v>
      </c>
      <c r="F47" s="27">
        <v>-53920.229999999996</v>
      </c>
      <c r="G47" s="27">
        <v>-105219.44</v>
      </c>
      <c r="H47" s="27">
        <v>-82605.59</v>
      </c>
      <c r="I47" s="27">
        <v>-36296.86</v>
      </c>
      <c r="J47" s="27">
        <v>-89754.28</v>
      </c>
      <c r="K47" s="27">
        <v>-76467.8</v>
      </c>
      <c r="L47" s="27">
        <v>-63073.06</v>
      </c>
      <c r="M47" s="27">
        <v>-62543.03999999999</v>
      </c>
      <c r="N47" s="27">
        <v>-37894.990000000005</v>
      </c>
      <c r="O47" s="27">
        <f t="shared" si="15"/>
        <v>-1006010.1499999999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7" t="s">
        <v>67</v>
      </c>
      <c r="B48" s="27">
        <v>-1332</v>
      </c>
      <c r="C48" s="27">
        <v>-3924</v>
      </c>
      <c r="D48" s="27">
        <v>0</v>
      </c>
      <c r="E48" s="27">
        <v>0</v>
      </c>
      <c r="F48" s="27">
        <v>-1152</v>
      </c>
      <c r="G48" s="27">
        <v>0</v>
      </c>
      <c r="H48" s="27">
        <v>-1404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f t="shared" si="15"/>
        <v>-7812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7" t="s">
        <v>68</v>
      </c>
      <c r="B49" s="27">
        <v>0</v>
      </c>
      <c r="C49" s="27">
        <v>0</v>
      </c>
      <c r="D49" s="27">
        <v>-637066.9199999999</v>
      </c>
      <c r="E49" s="27">
        <v>0</v>
      </c>
      <c r="F49" s="27">
        <v>-15500</v>
      </c>
      <c r="G49" s="27">
        <v>-15500</v>
      </c>
      <c r="H49" s="27">
        <v>0</v>
      </c>
      <c r="I49" s="27">
        <v>-34500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f t="shared" si="15"/>
        <v>-702566.9199999999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7" t="s">
        <v>69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43">
        <f t="shared" si="15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7" t="s">
        <v>70</v>
      </c>
      <c r="B51" s="27">
        <v>0</v>
      </c>
      <c r="C51" s="27">
        <v>-404.4</v>
      </c>
      <c r="D51" s="27">
        <v>0</v>
      </c>
      <c r="E51" s="27">
        <v>-1348</v>
      </c>
      <c r="F51" s="27">
        <v>0</v>
      </c>
      <c r="G51" s="27">
        <v>0</v>
      </c>
      <c r="H51" s="27">
        <v>-1550.2</v>
      </c>
      <c r="I51" s="27">
        <v>0</v>
      </c>
      <c r="J51" s="27">
        <v>0</v>
      </c>
      <c r="K51" s="27">
        <v>-3370</v>
      </c>
      <c r="L51" s="27">
        <v>0</v>
      </c>
      <c r="M51" s="27">
        <v>-269.6</v>
      </c>
      <c r="N51" s="27">
        <v>0</v>
      </c>
      <c r="O51" s="27">
        <f t="shared" si="15"/>
        <v>-6942.200000000001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0" t="s">
        <v>71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45000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f t="shared" si="15"/>
        <v>45000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0" t="s">
        <v>72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f t="shared" si="15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0" t="s">
        <v>73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f t="shared" si="15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20" t="s">
        <v>74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f t="shared" si="15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20" t="s">
        <v>75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f t="shared" si="15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20" t="s">
        <v>76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f t="shared" si="15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21" t="s">
        <v>77</v>
      </c>
      <c r="B58" s="44">
        <v>193768.97</v>
      </c>
      <c r="C58" s="44">
        <v>313766.93</v>
      </c>
      <c r="D58" s="44">
        <v>45253.14</v>
      </c>
      <c r="E58" s="44">
        <v>150626.51</v>
      </c>
      <c r="F58" s="44">
        <v>293382.18</v>
      </c>
      <c r="G58" s="44">
        <v>344164.76</v>
      </c>
      <c r="H58" s="44">
        <v>301474.24</v>
      </c>
      <c r="I58" s="44">
        <v>24400.74</v>
      </c>
      <c r="J58" s="44">
        <v>89363.26</v>
      </c>
      <c r="K58" s="44">
        <v>65123.009999999995</v>
      </c>
      <c r="L58" s="44">
        <v>206675.46</v>
      </c>
      <c r="M58" s="44">
        <v>15254.08</v>
      </c>
      <c r="N58" s="44">
        <v>31751.910000000003</v>
      </c>
      <c r="O58" s="27">
        <f t="shared" si="15"/>
        <v>2075005.19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21" t="s">
        <v>78</v>
      </c>
      <c r="B59" s="44">
        <v>3145.95</v>
      </c>
      <c r="C59" s="44">
        <v>-806.07</v>
      </c>
      <c r="D59" s="44">
        <v>-6964.6</v>
      </c>
      <c r="E59" s="44">
        <v>0</v>
      </c>
      <c r="F59" s="44">
        <v>2646.85</v>
      </c>
      <c r="G59" s="44">
        <v>798.48</v>
      </c>
      <c r="H59" s="44">
        <v>-5603.7</v>
      </c>
      <c r="I59" s="44">
        <v>0</v>
      </c>
      <c r="J59" s="44">
        <v>-10000.35</v>
      </c>
      <c r="K59" s="44">
        <v>-44873.46</v>
      </c>
      <c r="L59" s="44">
        <v>-6880.27</v>
      </c>
      <c r="M59" s="44">
        <v>1022.66</v>
      </c>
      <c r="N59" s="44">
        <v>-1566.53</v>
      </c>
      <c r="O59" s="27">
        <f t="shared" si="15"/>
        <v>-69081.04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24"/>
    </row>
    <row r="61" spans="1:26" ht="15.75">
      <c r="A61" s="23" t="s">
        <v>79</v>
      </c>
      <c r="B61" s="47">
        <f aca="true" t="shared" si="18" ref="B61:N61">+B36+B42</f>
        <v>28371570.8336</v>
      </c>
      <c r="C61" s="47">
        <f t="shared" si="18"/>
        <v>20932342.32</v>
      </c>
      <c r="D61" s="47">
        <f t="shared" si="18"/>
        <v>18712312.8244</v>
      </c>
      <c r="E61" s="47">
        <f t="shared" si="18"/>
        <v>5114995.965499999</v>
      </c>
      <c r="F61" s="47">
        <f t="shared" si="18"/>
        <v>19640940.9675</v>
      </c>
      <c r="G61" s="47">
        <f t="shared" si="18"/>
        <v>22691929.648</v>
      </c>
      <c r="H61" s="47">
        <f t="shared" si="18"/>
        <v>18972169.868</v>
      </c>
      <c r="I61" s="47">
        <f t="shared" si="18"/>
        <v>4643297.1572</v>
      </c>
      <c r="J61" s="47">
        <f>+J36+J42</f>
        <v>23778621.341999996</v>
      </c>
      <c r="K61" s="47">
        <f>+K36+K42</f>
        <v>19677028.5062</v>
      </c>
      <c r="L61" s="47">
        <f>+L36+L42</f>
        <v>23179537.323999997</v>
      </c>
      <c r="M61" s="47">
        <f t="shared" si="18"/>
        <v>11584336.1255</v>
      </c>
      <c r="N61" s="47">
        <f t="shared" si="18"/>
        <v>5870958.397899999</v>
      </c>
      <c r="O61" s="47">
        <f>SUM(B61:N61)</f>
        <v>223170041.27979997</v>
      </c>
      <c r="P61"/>
      <c r="Q61" s="48"/>
      <c r="R61"/>
      <c r="S61"/>
      <c r="T61"/>
      <c r="U61"/>
      <c r="V61"/>
      <c r="W61"/>
      <c r="X61"/>
      <c r="Y61"/>
      <c r="Z61"/>
    </row>
    <row r="62" spans="1:15" ht="15" customHeight="1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" customHeight="1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  <row r="64" spans="1:15" ht="18.75" customHeight="1">
      <c r="A64" s="23" t="s">
        <v>80</v>
      </c>
      <c r="B64" s="55">
        <f>SUM(B65:B78)</f>
        <v>28371570.840000004</v>
      </c>
      <c r="C64" s="55">
        <f aca="true" t="shared" si="19" ref="C64:N64">SUM(C65:C78)</f>
        <v>20932342.39</v>
      </c>
      <c r="D64" s="55">
        <f t="shared" si="19"/>
        <v>18712312.8</v>
      </c>
      <c r="E64" s="55">
        <f t="shared" si="19"/>
        <v>5114995.989999999</v>
      </c>
      <c r="F64" s="55">
        <f t="shared" si="19"/>
        <v>19640941</v>
      </c>
      <c r="G64" s="55">
        <f t="shared" si="19"/>
        <v>22691929.65</v>
      </c>
      <c r="H64" s="55">
        <f t="shared" si="19"/>
        <v>18972169.859999996</v>
      </c>
      <c r="I64" s="55">
        <f t="shared" si="19"/>
        <v>4643297.180000001</v>
      </c>
      <c r="J64" s="55">
        <f t="shared" si="19"/>
        <v>23778621.310000006</v>
      </c>
      <c r="K64" s="55">
        <f t="shared" si="19"/>
        <v>19677028.52</v>
      </c>
      <c r="L64" s="55">
        <f t="shared" si="19"/>
        <v>23179537.32</v>
      </c>
      <c r="M64" s="55">
        <f t="shared" si="19"/>
        <v>11584336.13</v>
      </c>
      <c r="N64" s="55">
        <f t="shared" si="19"/>
        <v>5870958.380000001</v>
      </c>
      <c r="O64" s="47">
        <f>SUM(O65:O78)</f>
        <v>223170041.36999997</v>
      </c>
    </row>
    <row r="65" spans="1:16" ht="18.75" customHeight="1">
      <c r="A65" s="21" t="s">
        <v>81</v>
      </c>
      <c r="B65" s="55">
        <v>5527938.83</v>
      </c>
      <c r="C65" s="55">
        <v>5925826.950000001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47">
        <f>SUM(B65:N65)</f>
        <v>11453765.780000001</v>
      </c>
      <c r="P65"/>
    </row>
    <row r="66" spans="1:16" ht="18.75" customHeight="1">
      <c r="A66" s="21" t="s">
        <v>82</v>
      </c>
      <c r="B66" s="55">
        <v>22843632.01</v>
      </c>
      <c r="C66" s="55">
        <v>15006515.439999998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47">
        <f aca="true" t="shared" si="20" ref="O66:O77">SUM(B66:N66)</f>
        <v>37850147.45</v>
      </c>
      <c r="P66"/>
    </row>
    <row r="67" spans="1:17" ht="18.75" customHeight="1">
      <c r="A67" s="21" t="s">
        <v>83</v>
      </c>
      <c r="B67" s="56">
        <v>0</v>
      </c>
      <c r="C67" s="56">
        <v>0</v>
      </c>
      <c r="D67" s="41">
        <v>18712312.8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41">
        <f t="shared" si="20"/>
        <v>18712312.8</v>
      </c>
      <c r="Q67"/>
    </row>
    <row r="68" spans="1:18" ht="18.75" customHeight="1">
      <c r="A68" s="21" t="s">
        <v>84</v>
      </c>
      <c r="B68" s="56">
        <v>0</v>
      </c>
      <c r="C68" s="56">
        <v>0</v>
      </c>
      <c r="D68" s="56">
        <v>0</v>
      </c>
      <c r="E68" s="41">
        <v>5114995.989999999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47">
        <f t="shared" si="20"/>
        <v>5114995.989999999</v>
      </c>
      <c r="R68"/>
    </row>
    <row r="69" spans="1:19" ht="18.75" customHeight="1">
      <c r="A69" s="21" t="s">
        <v>85</v>
      </c>
      <c r="B69" s="56">
        <v>0</v>
      </c>
      <c r="C69" s="56">
        <v>0</v>
      </c>
      <c r="D69" s="56">
        <v>0</v>
      </c>
      <c r="E69" s="56">
        <v>0</v>
      </c>
      <c r="F69" s="41">
        <v>19640941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41">
        <f t="shared" si="20"/>
        <v>19640941</v>
      </c>
      <c r="S69"/>
    </row>
    <row r="70" spans="1:20" ht="18.75" customHeight="1">
      <c r="A70" s="21" t="s">
        <v>86</v>
      </c>
      <c r="B70" s="56">
        <v>0</v>
      </c>
      <c r="C70" s="56">
        <v>0</v>
      </c>
      <c r="D70" s="56">
        <v>0</v>
      </c>
      <c r="E70" s="56">
        <v>0</v>
      </c>
      <c r="F70" s="56">
        <v>0</v>
      </c>
      <c r="G70" s="55">
        <v>22691929.65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47">
        <f t="shared" si="20"/>
        <v>22691929.65</v>
      </c>
      <c r="T70"/>
    </row>
    <row r="71" spans="1:21" ht="18.75" customHeight="1">
      <c r="A71" s="21" t="s">
        <v>87</v>
      </c>
      <c r="B71" s="56">
        <v>0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5">
        <v>18972169.859999996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47">
        <f t="shared" si="20"/>
        <v>18972169.859999996</v>
      </c>
      <c r="U71"/>
    </row>
    <row r="72" spans="1:21" ht="18.75" customHeight="1">
      <c r="A72" s="21" t="s">
        <v>88</v>
      </c>
      <c r="B72" s="56">
        <v>0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5">
        <v>4643297.180000001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47">
        <f t="shared" si="20"/>
        <v>4643297.180000001</v>
      </c>
      <c r="U72"/>
    </row>
    <row r="73" spans="1:22" ht="18.75" customHeight="1">
      <c r="A73" s="21" t="s">
        <v>89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41">
        <v>23778621.310000006</v>
      </c>
      <c r="K73" s="56">
        <v>0</v>
      </c>
      <c r="L73" s="56">
        <v>0</v>
      </c>
      <c r="M73" s="56">
        <v>0</v>
      </c>
      <c r="N73" s="56">
        <v>0</v>
      </c>
      <c r="O73" s="41">
        <f t="shared" si="20"/>
        <v>23778621.310000006</v>
      </c>
      <c r="V73"/>
    </row>
    <row r="74" spans="1:23" ht="18.75" customHeight="1">
      <c r="A74" s="21" t="s">
        <v>90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41">
        <v>19677028.52</v>
      </c>
      <c r="L74" s="56">
        <v>0</v>
      </c>
      <c r="M74" s="56">
        <v>0</v>
      </c>
      <c r="N74" s="56">
        <v>0</v>
      </c>
      <c r="O74" s="47">
        <f t="shared" si="20"/>
        <v>19677028.52</v>
      </c>
      <c r="W74"/>
    </row>
    <row r="75" spans="1:24" ht="18.75" customHeight="1">
      <c r="A75" s="21" t="s">
        <v>91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41">
        <v>23179537.32</v>
      </c>
      <c r="M75" s="56">
        <v>0</v>
      </c>
      <c r="N75" s="56">
        <v>0</v>
      </c>
      <c r="O75" s="41">
        <f t="shared" si="20"/>
        <v>23179537.32</v>
      </c>
      <c r="X75"/>
    </row>
    <row r="76" spans="1:25" ht="18.75" customHeight="1">
      <c r="A76" s="21" t="s">
        <v>92</v>
      </c>
      <c r="B76" s="56">
        <v>0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41">
        <v>11584336.13</v>
      </c>
      <c r="N76" s="56">
        <v>0</v>
      </c>
      <c r="O76" s="47">
        <f t="shared" si="20"/>
        <v>11584336.13</v>
      </c>
      <c r="Y76"/>
    </row>
    <row r="77" spans="1:26" ht="18.75" customHeight="1">
      <c r="A77" s="21" t="s">
        <v>93</v>
      </c>
      <c r="B77" s="56">
        <v>0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41">
        <v>5870958.380000001</v>
      </c>
      <c r="O77" s="41">
        <f t="shared" si="20"/>
        <v>5870958.380000001</v>
      </c>
      <c r="P77"/>
      <c r="Z77"/>
    </row>
    <row r="78" spans="1:26" ht="18.75" customHeight="1">
      <c r="A78" s="49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58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</row>
    <row r="80" spans="1:15" ht="15" customHeight="1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/>
    </row>
    <row r="81" spans="1:15" ht="18.75" customHeight="1">
      <c r="A81" s="23" t="s">
        <v>94</v>
      </c>
      <c r="B81" s="56">
        <v>0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47"/>
    </row>
    <row r="82" spans="1:16" ht="18.75" customHeight="1">
      <c r="A82" s="21" t="s">
        <v>95</v>
      </c>
      <c r="B82" s="63">
        <v>2.4525702260272424</v>
      </c>
      <c r="C82" s="63">
        <v>2.60104582020849</v>
      </c>
      <c r="D82" s="63">
        <v>0</v>
      </c>
      <c r="E82" s="63">
        <v>0</v>
      </c>
      <c r="F82" s="56">
        <v>0</v>
      </c>
      <c r="G82" s="56">
        <v>0</v>
      </c>
      <c r="H82" s="63">
        <v>0</v>
      </c>
      <c r="I82" s="63">
        <v>0</v>
      </c>
      <c r="J82" s="63">
        <v>0</v>
      </c>
      <c r="K82" s="63">
        <v>0</v>
      </c>
      <c r="L82" s="56">
        <v>0</v>
      </c>
      <c r="M82" s="63">
        <v>0</v>
      </c>
      <c r="N82" s="63">
        <v>0</v>
      </c>
      <c r="O82" s="47"/>
      <c r="P82"/>
    </row>
    <row r="83" spans="1:16" ht="18.75" customHeight="1">
      <c r="A83" s="21" t="s">
        <v>96</v>
      </c>
      <c r="B83" s="63">
        <v>2.1304899998813496</v>
      </c>
      <c r="C83" s="63">
        <v>2.195100005409765</v>
      </c>
      <c r="D83" s="63">
        <v>0</v>
      </c>
      <c r="E83" s="63">
        <v>0</v>
      </c>
      <c r="F83" s="56">
        <v>0</v>
      </c>
      <c r="G83" s="56">
        <v>0</v>
      </c>
      <c r="H83" s="63">
        <v>0</v>
      </c>
      <c r="I83" s="63">
        <v>0</v>
      </c>
      <c r="J83" s="63">
        <v>0</v>
      </c>
      <c r="K83" s="63">
        <v>0</v>
      </c>
      <c r="L83" s="56">
        <v>0</v>
      </c>
      <c r="M83" s="63">
        <v>0</v>
      </c>
      <c r="N83" s="63">
        <v>0</v>
      </c>
      <c r="O83" s="47"/>
      <c r="P83"/>
    </row>
    <row r="84" spans="1:17" ht="18.75" customHeight="1">
      <c r="A84" s="21" t="s">
        <v>97</v>
      </c>
      <c r="B84" s="63">
        <v>0</v>
      </c>
      <c r="C84" s="63">
        <v>0</v>
      </c>
      <c r="D84" s="64">
        <f>(D$37+D$38+D$39)/D$7</f>
        <v>1.9607</v>
      </c>
      <c r="E84" s="63">
        <v>0</v>
      </c>
      <c r="F84" s="56">
        <v>0</v>
      </c>
      <c r="G84" s="56">
        <v>0</v>
      </c>
      <c r="H84" s="63">
        <v>0</v>
      </c>
      <c r="I84" s="63">
        <v>0</v>
      </c>
      <c r="J84" s="63">
        <v>0</v>
      </c>
      <c r="K84" s="63">
        <v>0</v>
      </c>
      <c r="L84" s="56">
        <v>0</v>
      </c>
      <c r="M84" s="63">
        <v>0</v>
      </c>
      <c r="N84" s="63">
        <v>0</v>
      </c>
      <c r="O84" s="41"/>
      <c r="Q84"/>
    </row>
    <row r="85" spans="1:18" ht="18.75" customHeight="1">
      <c r="A85" s="21" t="s">
        <v>98</v>
      </c>
      <c r="B85" s="63">
        <v>0</v>
      </c>
      <c r="C85" s="63">
        <v>0</v>
      </c>
      <c r="D85" s="63">
        <v>0</v>
      </c>
      <c r="E85" s="64">
        <f>(E$37+E$38+E$39)/E$7</f>
        <v>2.9592999999999994</v>
      </c>
      <c r="F85" s="56">
        <v>0</v>
      </c>
      <c r="G85" s="56">
        <v>0</v>
      </c>
      <c r="H85" s="63">
        <v>0</v>
      </c>
      <c r="I85" s="63">
        <v>0</v>
      </c>
      <c r="J85" s="63">
        <v>0</v>
      </c>
      <c r="K85" s="63">
        <v>0</v>
      </c>
      <c r="L85" s="56">
        <v>0</v>
      </c>
      <c r="M85" s="63">
        <v>0</v>
      </c>
      <c r="N85" s="63">
        <v>0</v>
      </c>
      <c r="O85" s="47"/>
      <c r="R85"/>
    </row>
    <row r="86" spans="1:19" ht="18.75" customHeight="1">
      <c r="A86" s="21" t="s">
        <v>99</v>
      </c>
      <c r="B86" s="63">
        <v>0</v>
      </c>
      <c r="C86" s="63">
        <v>0</v>
      </c>
      <c r="D86" s="63">
        <v>0</v>
      </c>
      <c r="E86" s="63">
        <v>0</v>
      </c>
      <c r="F86" s="63">
        <f>(F$37+F$38+F$39)/F$7</f>
        <v>2.2515</v>
      </c>
      <c r="G86" s="56">
        <v>0</v>
      </c>
      <c r="H86" s="63">
        <v>0</v>
      </c>
      <c r="I86" s="63">
        <v>0</v>
      </c>
      <c r="J86" s="63">
        <v>0</v>
      </c>
      <c r="K86" s="63">
        <v>0</v>
      </c>
      <c r="L86" s="56">
        <v>0</v>
      </c>
      <c r="M86" s="63">
        <v>0</v>
      </c>
      <c r="N86" s="63">
        <v>0</v>
      </c>
      <c r="O86" s="41"/>
      <c r="S86"/>
    </row>
    <row r="87" spans="1:20" ht="18.75" customHeight="1">
      <c r="A87" s="21" t="s">
        <v>100</v>
      </c>
      <c r="B87" s="63">
        <v>0</v>
      </c>
      <c r="C87" s="63">
        <v>0</v>
      </c>
      <c r="D87" s="63">
        <v>0</v>
      </c>
      <c r="E87" s="63">
        <v>0</v>
      </c>
      <c r="F87" s="56">
        <v>0</v>
      </c>
      <c r="G87" s="63">
        <f>(G$37+G$38+G$39)/G$7</f>
        <v>1.7706</v>
      </c>
      <c r="H87" s="63">
        <v>0</v>
      </c>
      <c r="I87" s="63">
        <v>0</v>
      </c>
      <c r="J87" s="63">
        <v>0</v>
      </c>
      <c r="K87" s="63">
        <v>0</v>
      </c>
      <c r="L87" s="56">
        <v>0</v>
      </c>
      <c r="M87" s="63">
        <v>0</v>
      </c>
      <c r="N87" s="63">
        <v>0</v>
      </c>
      <c r="O87" s="47"/>
      <c r="T87"/>
    </row>
    <row r="88" spans="1:21" ht="18.75" customHeight="1">
      <c r="A88" s="21" t="s">
        <v>101</v>
      </c>
      <c r="B88" s="63">
        <v>0</v>
      </c>
      <c r="C88" s="63">
        <v>0</v>
      </c>
      <c r="D88" s="63">
        <v>0</v>
      </c>
      <c r="E88" s="63">
        <v>0</v>
      </c>
      <c r="F88" s="56">
        <v>0</v>
      </c>
      <c r="G88" s="56">
        <v>0</v>
      </c>
      <c r="H88" s="63">
        <f>(H$37+H$38+H$39)/H$7</f>
        <v>2.1676</v>
      </c>
      <c r="I88" s="63">
        <v>0</v>
      </c>
      <c r="J88" s="63">
        <v>0</v>
      </c>
      <c r="K88" s="63">
        <v>0</v>
      </c>
      <c r="L88" s="56">
        <v>0</v>
      </c>
      <c r="M88" s="63">
        <v>0</v>
      </c>
      <c r="N88" s="63">
        <v>0</v>
      </c>
      <c r="O88" s="47"/>
      <c r="U88"/>
    </row>
    <row r="89" spans="1:21" ht="18.75" customHeight="1">
      <c r="A89" s="21" t="s">
        <v>102</v>
      </c>
      <c r="B89" s="63">
        <v>0</v>
      </c>
      <c r="C89" s="63">
        <v>0</v>
      </c>
      <c r="D89" s="63">
        <v>0</v>
      </c>
      <c r="E89" s="63">
        <v>0</v>
      </c>
      <c r="F89" s="56">
        <v>0</v>
      </c>
      <c r="G89" s="56">
        <v>0</v>
      </c>
      <c r="H89" s="63">
        <v>0</v>
      </c>
      <c r="I89" s="63">
        <f>(I$37+I$38+I$39)/I$7</f>
        <v>2.1884</v>
      </c>
      <c r="J89" s="63">
        <v>0</v>
      </c>
      <c r="K89" s="63">
        <v>0</v>
      </c>
      <c r="L89" s="56">
        <v>0</v>
      </c>
      <c r="M89" s="63">
        <v>0</v>
      </c>
      <c r="N89" s="63">
        <v>0</v>
      </c>
      <c r="O89" s="47"/>
      <c r="U89"/>
    </row>
    <row r="90" spans="1:22" ht="18.75" customHeight="1">
      <c r="A90" s="21" t="s">
        <v>103</v>
      </c>
      <c r="B90" s="63">
        <v>0</v>
      </c>
      <c r="C90" s="63">
        <v>0</v>
      </c>
      <c r="D90" s="63">
        <v>0</v>
      </c>
      <c r="E90" s="63">
        <v>0</v>
      </c>
      <c r="F90" s="56">
        <v>0</v>
      </c>
      <c r="G90" s="56">
        <v>0</v>
      </c>
      <c r="H90" s="63">
        <v>0</v>
      </c>
      <c r="I90" s="63">
        <v>0</v>
      </c>
      <c r="J90" s="63">
        <f>(J$37+J$38+J$39)/J$7</f>
        <v>2.1734</v>
      </c>
      <c r="K90" s="63">
        <v>0</v>
      </c>
      <c r="L90" s="56">
        <v>0</v>
      </c>
      <c r="M90" s="63">
        <v>0</v>
      </c>
      <c r="N90" s="63">
        <v>0</v>
      </c>
      <c r="O90" s="41"/>
      <c r="V90"/>
    </row>
    <row r="91" spans="1:23" ht="18.75" customHeight="1">
      <c r="A91" s="21" t="s">
        <v>104</v>
      </c>
      <c r="B91" s="63">
        <v>0</v>
      </c>
      <c r="C91" s="63">
        <v>0</v>
      </c>
      <c r="D91" s="63">
        <v>0</v>
      </c>
      <c r="E91" s="63">
        <v>0</v>
      </c>
      <c r="F91" s="56">
        <v>0</v>
      </c>
      <c r="G91" s="56">
        <v>0</v>
      </c>
      <c r="H91" s="63">
        <v>0</v>
      </c>
      <c r="I91" s="63">
        <v>0</v>
      </c>
      <c r="J91" s="63">
        <v>0</v>
      </c>
      <c r="K91" s="63">
        <f>(K$37+K$38+K$39)/K$7</f>
        <v>2.4846</v>
      </c>
      <c r="L91" s="56">
        <v>0</v>
      </c>
      <c r="M91" s="63">
        <v>0</v>
      </c>
      <c r="N91" s="63">
        <v>0</v>
      </c>
      <c r="O91" s="47"/>
      <c r="W91"/>
    </row>
    <row r="92" spans="1:24" ht="18.75" customHeight="1">
      <c r="A92" s="21" t="s">
        <v>105</v>
      </c>
      <c r="B92" s="63">
        <v>0</v>
      </c>
      <c r="C92" s="63">
        <v>0</v>
      </c>
      <c r="D92" s="63">
        <v>0</v>
      </c>
      <c r="E92" s="63">
        <v>0</v>
      </c>
      <c r="F92" s="56">
        <v>0</v>
      </c>
      <c r="G92" s="56">
        <v>0</v>
      </c>
      <c r="H92" s="63">
        <v>0</v>
      </c>
      <c r="I92" s="63">
        <v>0</v>
      </c>
      <c r="J92" s="63">
        <v>0</v>
      </c>
      <c r="K92" s="63">
        <v>0</v>
      </c>
      <c r="L92" s="63">
        <f>(L$37+L$38+L$39)/L$7</f>
        <v>2.4314</v>
      </c>
      <c r="M92" s="63">
        <v>0</v>
      </c>
      <c r="N92" s="63">
        <v>0</v>
      </c>
      <c r="O92" s="41"/>
      <c r="X92"/>
    </row>
    <row r="93" spans="1:25" ht="18.75" customHeight="1">
      <c r="A93" s="21" t="s">
        <v>106</v>
      </c>
      <c r="B93" s="63">
        <v>0</v>
      </c>
      <c r="C93" s="63">
        <v>0</v>
      </c>
      <c r="D93" s="63">
        <v>0</v>
      </c>
      <c r="E93" s="63">
        <v>0</v>
      </c>
      <c r="F93" s="56">
        <v>0</v>
      </c>
      <c r="G93" s="56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f>(M$37+M$38+M$39)/M$7</f>
        <v>3.0665</v>
      </c>
      <c r="N93" s="63">
        <v>0</v>
      </c>
      <c r="O93" s="65"/>
      <c r="Y93"/>
    </row>
    <row r="94" spans="1:26" ht="18.75" customHeight="1">
      <c r="A94" s="49" t="s">
        <v>107</v>
      </c>
      <c r="B94" s="66">
        <v>0</v>
      </c>
      <c r="C94" s="66">
        <v>0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7">
        <f>(N$37+N$38+N$39)/N$7</f>
        <v>2.6231</v>
      </c>
      <c r="O94" s="68"/>
      <c r="P94"/>
      <c r="Z94"/>
    </row>
    <row r="95" spans="1:14" ht="21" customHeight="1">
      <c r="A95" s="69" t="s">
        <v>108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1"/>
    </row>
    <row r="96" spans="1:14" ht="21" customHeight="1">
      <c r="A96" s="69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1"/>
    </row>
    <row r="97" spans="1:14" ht="21" customHeight="1">
      <c r="A97" s="72" t="s">
        <v>110</v>
      </c>
      <c r="B97" s="73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1"/>
    </row>
    <row r="98" spans="1:14" ht="21" customHeight="1">
      <c r="A98" s="72" t="s">
        <v>111</v>
      </c>
      <c r="B98" s="73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1"/>
    </row>
    <row r="99" spans="1:14" ht="21" customHeight="1">
      <c r="A99" s="69" t="s">
        <v>112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1"/>
    </row>
    <row r="100" spans="1:14" ht="15.75">
      <c r="A100" s="74" t="s">
        <v>113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</row>
  </sheetData>
  <sheetProtection/>
  <mergeCells count="7">
    <mergeCell ref="A100:N100"/>
    <mergeCell ref="A1:O1"/>
    <mergeCell ref="A2:O2"/>
    <mergeCell ref="A4:A6"/>
    <mergeCell ref="B4:N4"/>
    <mergeCell ref="O4:O6"/>
    <mergeCell ref="A79:O79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2018-11-08T18:19:06Z</dcterms:created>
  <dcterms:modified xsi:type="dcterms:W3CDTF">2018-11-08T18:22:40Z</dcterms:modified>
  <cp:category/>
  <cp:version/>
  <cp:contentType/>
  <cp:contentStatus/>
</cp:coreProperties>
</file>