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<sst xmlns="http://schemas.openxmlformats.org/spreadsheetml/2006/main" count="114" uniqueCount="112">
  <si>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</si>
  <si>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</si>
  <si>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</si>
  <si>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</si>
  <si>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</si>
  <si>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</si>
  <si>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</si>
  <si>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</si>
  <si>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</si>
  <si>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</si>
  <si>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</si>
  <si>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</si>
  <si>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</si>
  <si>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</si>
  <si>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</si>
  <si>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</si>
  <si>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</si>
  <si>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</si>
  <si>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</si>
  <si>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</si>
  <si>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</si>
  <si>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</si>
  <si>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</si>
  <si>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</si>
  <si>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</si>
  <si>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</si>
  <si>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</si>
  <si>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</si>
  <si>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</si>
  <si>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</si>
  <si>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</si>
  <si>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</si>
  <si>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</si>
  <si>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</si>
  <si>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</si>
  <si>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</si>
  <si>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</si>
  <si>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</si>
  <si>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</si>
  <si>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</si>
  <si>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</si>
  <si>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</si>
  <si>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</si>
  <si>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</si>
  <si>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</si>
  <si>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</si>
  <si>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</si>
  <si>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</si>
  <si>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</si>
  <si>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</si>
  <si>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</si>
  <si>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</si>
  <si>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</si>
  <si>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</si>
  <si>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</si>
  <si>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</si>
  <si>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</si>
  <si>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</si>
  <si>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</si>
  <si>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</si>
  <si>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</si>
  <si>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</si>
  <si>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</si>
  <si>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</si>
  <si>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</si>
  <si>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</si>
  <si>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</si>
  <si>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</si>
  <si>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</si>
  <si>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</si>
  <si>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</si>
  <si>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</si>
  <si>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</si>
  <si>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</si>
  <si>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</si>
  <si>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</si>
  <si>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</si>
  <si>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</si>
  <si>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</si>
  <si>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</si>
  <si>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</si>
  <si>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</si>
  <si>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</si>
  <si>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</si>
  <si>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</si>
  <si>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</si>
  <si>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</si>
  <si>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</si>
  <si>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</si>
  <si>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</si>
  <si>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</si>
  <si>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</si>
  <si>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</si>
  <si>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</si>
  <si>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</si>
  <si>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</si>
  <si>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</si>
  <si>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</si>
  <si>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</si>
  <si>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</si>
  <si>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</si>
  <si>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</si>
  <si>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</si>
  <si>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</si>
  <si>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</si>
  <si>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</si>
  <si>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</si>
  <si>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</si>
  <si>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</si>
  <si>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28/10/18 - VENCIMENTO 05/11/18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</si>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</sst>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287677</v>
      </c>
      <c r="C7" s="10">
        <f>C8+C20+C24</f>
        <v>172179</v>
      </c>
      <c r="D7" s="10">
        <f>D8+D20+D24</f>
        <v>197568</v>
      </c>
      <c r="E7" s="10">
        <f>E8+E20+E24</f>
        <v>36389</v>
      </c>
      <c r="F7" s="10">
        <f aca="true" t="shared" si="0" ref="F7:N7">F8+F20+F24</f>
        <v>178633</v>
      </c>
      <c r="G7" s="10">
        <f t="shared" si="0"/>
        <v>252882</v>
      </c>
      <c r="H7" s="10">
        <f>H8+H20+H24</f>
        <v>164080</v>
      </c>
      <c r="I7" s="10">
        <f>I8+I20+I24</f>
        <v>31979</v>
      </c>
      <c r="J7" s="10">
        <f>J8+J20+J24</f>
        <v>240392</v>
      </c>
      <c r="K7" s="10">
        <f>K8+K20+K24</f>
        <v>181369</v>
      </c>
      <c r="L7" s="10">
        <f>L8+L20+L24</f>
        <v>209648</v>
      </c>
      <c r="M7" s="10">
        <f t="shared" si="0"/>
        <v>70903</v>
      </c>
      <c r="N7" s="10">
        <f t="shared" si="0"/>
        <v>38153</v>
      </c>
      <c r="O7" s="10">
        <f>+O8+O20+O24</f>
        <v>2061852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118490</v>
      </c>
      <c r="C8" s="12">
        <f>+C9+C12+C16</f>
        <v>74731</v>
      </c>
      <c r="D8" s="12">
        <f>+D9+D12+D16</f>
        <v>87215</v>
      </c>
      <c r="E8" s="12">
        <f>+E9+E12+E16</f>
        <v>14599</v>
      </c>
      <c r="F8" s="12">
        <f aca="true" t="shared" si="1" ref="F8:N8">+F9+F12+F16</f>
        <v>75803</v>
      </c>
      <c r="G8" s="12">
        <f t="shared" si="1"/>
        <v>108525</v>
      </c>
      <c r="H8" s="12">
        <f>+H9+H12+H16</f>
        <v>71430</v>
      </c>
      <c r="I8" s="12">
        <f>+I9+I12+I16</f>
        <v>13833</v>
      </c>
      <c r="J8" s="12">
        <f>+J9+J12+J16</f>
        <v>103539</v>
      </c>
      <c r="K8" s="12">
        <f>+K9+K12+K16</f>
        <v>77430</v>
      </c>
      <c r="L8" s="12">
        <f>+L9+L12+L16</f>
        <v>91499</v>
      </c>
      <c r="M8" s="12">
        <f t="shared" si="1"/>
        <v>33573</v>
      </c>
      <c r="N8" s="12">
        <f t="shared" si="1"/>
        <v>18834</v>
      </c>
      <c r="O8" s="12">
        <f>SUM(B8:N8)</f>
        <v>889501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15247</v>
      </c>
      <c r="C9" s="14">
        <v>12327</v>
      </c>
      <c r="D9" s="14">
        <v>10079</v>
      </c>
      <c r="E9" s="14">
        <v>1656</v>
      </c>
      <c r="F9" s="14">
        <v>8926</v>
      </c>
      <c r="G9" s="14">
        <v>15101</v>
      </c>
      <c r="H9" s="14">
        <v>12314</v>
      </c>
      <c r="I9" s="14">
        <v>2380</v>
      </c>
      <c r="J9" s="14">
        <v>9985</v>
      </c>
      <c r="K9" s="14">
        <v>11473</v>
      </c>
      <c r="L9" s="14">
        <v>9483</v>
      </c>
      <c r="M9" s="14">
        <v>4559</v>
      </c>
      <c r="N9" s="14">
        <v>2423</v>
      </c>
      <c r="O9" s="12">
        <f aca="true" t="shared" si="2" ref="O9:O19">SUM(B9:N9)</f>
        <v>115953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15247</v>
      </c>
      <c r="C10" s="14">
        <f>+C9-C11</f>
        <v>12327</v>
      </c>
      <c r="D10" s="14">
        <f>+D9-D11</f>
        <v>10079</v>
      </c>
      <c r="E10" s="14">
        <f>+E9-E11</f>
        <v>1656</v>
      </c>
      <c r="F10" s="14">
        <f aca="true" t="shared" si="3" ref="F10:N10">+F9-F11</f>
        <v>8926</v>
      </c>
      <c r="G10" s="14">
        <f t="shared" si="3"/>
        <v>15101</v>
      </c>
      <c r="H10" s="14">
        <f>+H9-H11</f>
        <v>12314</v>
      </c>
      <c r="I10" s="14">
        <f>+I9-I11</f>
        <v>2380</v>
      </c>
      <c r="J10" s="14">
        <f>+J9-J11</f>
        <v>9985</v>
      </c>
      <c r="K10" s="14">
        <f>+K9-K11</f>
        <v>11473</v>
      </c>
      <c r="L10" s="14">
        <f>+L9-L11</f>
        <v>9483</v>
      </c>
      <c r="M10" s="14">
        <f t="shared" si="3"/>
        <v>4559</v>
      </c>
      <c r="N10" s="14">
        <f t="shared" si="3"/>
        <v>2423</v>
      </c>
      <c r="O10" s="12">
        <f t="shared" si="2"/>
        <v>115953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96635</v>
      </c>
      <c r="C12" s="14">
        <f>C13+C14+C15</f>
        <v>58282</v>
      </c>
      <c r="D12" s="14">
        <f>D13+D14+D15</f>
        <v>72943</v>
      </c>
      <c r="E12" s="14">
        <f>E13+E14+E15</f>
        <v>12105</v>
      </c>
      <c r="F12" s="14">
        <f aca="true" t="shared" si="4" ref="F12:N12">F13+F14+F15</f>
        <v>62601</v>
      </c>
      <c r="G12" s="14">
        <f t="shared" si="4"/>
        <v>87308</v>
      </c>
      <c r="H12" s="14">
        <f>H13+H14+H15</f>
        <v>55620</v>
      </c>
      <c r="I12" s="14">
        <f>I13+I14+I15</f>
        <v>10813</v>
      </c>
      <c r="J12" s="14">
        <f>J13+J14+J15</f>
        <v>87505</v>
      </c>
      <c r="K12" s="14">
        <f>K13+K14+K15</f>
        <v>61683</v>
      </c>
      <c r="L12" s="14">
        <f>L13+L14+L15</f>
        <v>76310</v>
      </c>
      <c r="M12" s="14">
        <f t="shared" si="4"/>
        <v>27441</v>
      </c>
      <c r="N12" s="14">
        <f t="shared" si="4"/>
        <v>15699</v>
      </c>
      <c r="O12" s="12">
        <f t="shared" si="2"/>
        <v>724945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48408</v>
      </c>
      <c r="C13" s="14">
        <v>30008</v>
      </c>
      <c r="D13" s="14">
        <v>36036</v>
      </c>
      <c r="E13" s="14">
        <v>5988</v>
      </c>
      <c r="F13" s="14">
        <v>31536</v>
      </c>
      <c r="G13" s="14">
        <v>43083</v>
      </c>
      <c r="H13" s="14">
        <v>28392</v>
      </c>
      <c r="I13" s="14">
        <v>5516</v>
      </c>
      <c r="J13" s="14">
        <v>44161</v>
      </c>
      <c r="K13" s="14">
        <v>29524</v>
      </c>
      <c r="L13" s="14">
        <v>35143</v>
      </c>
      <c r="M13" s="14">
        <v>12179</v>
      </c>
      <c r="N13" s="14">
        <v>6666</v>
      </c>
      <c r="O13" s="12">
        <f t="shared" si="2"/>
        <v>356640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45287</v>
      </c>
      <c r="C14" s="14">
        <v>25884</v>
      </c>
      <c r="D14" s="14">
        <v>35259</v>
      </c>
      <c r="E14" s="14">
        <v>5735</v>
      </c>
      <c r="F14" s="14">
        <v>28926</v>
      </c>
      <c r="G14" s="14">
        <v>40787</v>
      </c>
      <c r="H14" s="14">
        <v>25373</v>
      </c>
      <c r="I14" s="14">
        <v>4918</v>
      </c>
      <c r="J14" s="14">
        <v>41546</v>
      </c>
      <c r="K14" s="14">
        <v>30366</v>
      </c>
      <c r="L14" s="14">
        <v>39078</v>
      </c>
      <c r="M14" s="14">
        <v>14461</v>
      </c>
      <c r="N14" s="14">
        <v>8621</v>
      </c>
      <c r="O14" s="12">
        <f t="shared" si="2"/>
        <v>346241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2940</v>
      </c>
      <c r="C15" s="14">
        <v>2390</v>
      </c>
      <c r="D15" s="14">
        <v>1648</v>
      </c>
      <c r="E15" s="14">
        <v>382</v>
      </c>
      <c r="F15" s="14">
        <v>2139</v>
      </c>
      <c r="G15" s="14">
        <v>3438</v>
      </c>
      <c r="H15" s="14">
        <v>1855</v>
      </c>
      <c r="I15" s="14">
        <v>379</v>
      </c>
      <c r="J15" s="14">
        <v>1798</v>
      </c>
      <c r="K15" s="14">
        <v>1793</v>
      </c>
      <c r="L15" s="14">
        <v>2089</v>
      </c>
      <c r="M15" s="14">
        <v>801</v>
      </c>
      <c r="N15" s="14">
        <v>412</v>
      </c>
      <c r="O15" s="12">
        <f t="shared" si="2"/>
        <v>22064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6608</v>
      </c>
      <c r="C16" s="14">
        <f>C17+C18+C19</f>
        <v>4122</v>
      </c>
      <c r="D16" s="14">
        <f>D17+D18+D19</f>
        <v>4193</v>
      </c>
      <c r="E16" s="14">
        <f>E17+E18+E19</f>
        <v>838</v>
      </c>
      <c r="F16" s="14">
        <f aca="true" t="shared" si="5" ref="F16:N16">F17+F18+F19</f>
        <v>4276</v>
      </c>
      <c r="G16" s="14">
        <f t="shared" si="5"/>
        <v>6116</v>
      </c>
      <c r="H16" s="14">
        <f>H17+H18+H19</f>
        <v>3496</v>
      </c>
      <c r="I16" s="14">
        <f>I17+I18+I19</f>
        <v>640</v>
      </c>
      <c r="J16" s="14">
        <f>J17+J18+J19</f>
        <v>6049</v>
      </c>
      <c r="K16" s="14">
        <f>K17+K18+K19</f>
        <v>4274</v>
      </c>
      <c r="L16" s="14">
        <f>L17+L18+L19</f>
        <v>5706</v>
      </c>
      <c r="M16" s="14">
        <f t="shared" si="5"/>
        <v>1573</v>
      </c>
      <c r="N16" s="14">
        <f t="shared" si="5"/>
        <v>712</v>
      </c>
      <c r="O16" s="12">
        <f t="shared" si="2"/>
        <v>48603</v>
      </c>
    </row>
    <row r="17" spans="1:26" ht="18.75" customHeight="1">
      <c r="A17" s="15" t="s">
        <v>16</v>
      </c>
      <c r="B17" s="14">
        <v>6588</v>
      </c>
      <c r="C17" s="14">
        <v>4108</v>
      </c>
      <c r="D17" s="14">
        <v>4188</v>
      </c>
      <c r="E17" s="14">
        <v>837</v>
      </c>
      <c r="F17" s="14">
        <v>4273</v>
      </c>
      <c r="G17" s="14">
        <v>6104</v>
      </c>
      <c r="H17" s="14">
        <v>3488</v>
      </c>
      <c r="I17" s="14">
        <v>638</v>
      </c>
      <c r="J17" s="14">
        <v>6022</v>
      </c>
      <c r="K17" s="14">
        <v>4266</v>
      </c>
      <c r="L17" s="14">
        <v>5692</v>
      </c>
      <c r="M17" s="14">
        <v>1570</v>
      </c>
      <c r="N17" s="14">
        <v>708</v>
      </c>
      <c r="O17" s="12">
        <f t="shared" si="2"/>
        <v>48482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12</v>
      </c>
      <c r="C18" s="14">
        <v>8</v>
      </c>
      <c r="D18" s="14">
        <v>1</v>
      </c>
      <c r="E18" s="14">
        <v>0</v>
      </c>
      <c r="F18" s="14">
        <v>0</v>
      </c>
      <c r="G18" s="14">
        <v>8</v>
      </c>
      <c r="H18" s="14">
        <v>7</v>
      </c>
      <c r="I18" s="14">
        <v>1</v>
      </c>
      <c r="J18" s="14">
        <v>18</v>
      </c>
      <c r="K18" s="14">
        <v>7</v>
      </c>
      <c r="L18" s="14">
        <v>9</v>
      </c>
      <c r="M18" s="14">
        <v>1</v>
      </c>
      <c r="N18" s="14">
        <v>2</v>
      </c>
      <c r="O18" s="12">
        <f t="shared" si="2"/>
        <v>74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8</v>
      </c>
      <c r="C19" s="14">
        <v>6</v>
      </c>
      <c r="D19" s="14">
        <v>4</v>
      </c>
      <c r="E19" s="14">
        <v>1</v>
      </c>
      <c r="F19" s="14">
        <v>3</v>
      </c>
      <c r="G19" s="14">
        <v>4</v>
      </c>
      <c r="H19" s="14">
        <v>1</v>
      </c>
      <c r="I19" s="14">
        <v>1</v>
      </c>
      <c r="J19" s="14">
        <v>9</v>
      </c>
      <c r="K19" s="14">
        <v>1</v>
      </c>
      <c r="L19" s="14">
        <v>5</v>
      </c>
      <c r="M19" s="14">
        <v>2</v>
      </c>
      <c r="N19" s="14">
        <v>2</v>
      </c>
      <c r="O19" s="12">
        <f t="shared" si="2"/>
        <v>47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83916</v>
      </c>
      <c r="C20" s="18">
        <f>C21+C22+C23</f>
        <v>44271</v>
      </c>
      <c r="D20" s="18">
        <f>D21+D22+D23</f>
        <v>50015</v>
      </c>
      <c r="E20" s="18">
        <f>E21+E22+E23</f>
        <v>9591</v>
      </c>
      <c r="F20" s="18">
        <f aca="true" t="shared" si="6" ref="F20:N20">F21+F22+F23</f>
        <v>47398</v>
      </c>
      <c r="G20" s="18">
        <f t="shared" si="6"/>
        <v>63063</v>
      </c>
      <c r="H20" s="18">
        <f>H21+H22+H23</f>
        <v>43664</v>
      </c>
      <c r="I20" s="18">
        <f>I21+I22+I23</f>
        <v>8213</v>
      </c>
      <c r="J20" s="18">
        <f>J21+J22+J23</f>
        <v>72541</v>
      </c>
      <c r="K20" s="18">
        <f>K21+K22+K23</f>
        <v>49284</v>
      </c>
      <c r="L20" s="18">
        <f>L21+L22+L23</f>
        <v>68460</v>
      </c>
      <c r="M20" s="18">
        <f t="shared" si="6"/>
        <v>21466</v>
      </c>
      <c r="N20" s="18">
        <f t="shared" si="6"/>
        <v>11293</v>
      </c>
      <c r="O20" s="12">
        <f aca="true" t="shared" si="7" ref="O20:O26">SUM(B20:N20)</f>
        <v>573175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47381</v>
      </c>
      <c r="C21" s="14">
        <v>27222</v>
      </c>
      <c r="D21" s="14">
        <v>27484</v>
      </c>
      <c r="E21" s="14">
        <v>5459</v>
      </c>
      <c r="F21" s="14">
        <v>27653</v>
      </c>
      <c r="G21" s="14">
        <v>35961</v>
      </c>
      <c r="H21" s="14">
        <v>25983</v>
      </c>
      <c r="I21" s="14">
        <v>5045</v>
      </c>
      <c r="J21" s="14">
        <v>41221</v>
      </c>
      <c r="K21" s="14">
        <v>27137</v>
      </c>
      <c r="L21" s="14">
        <v>36046</v>
      </c>
      <c r="M21" s="14">
        <v>11249</v>
      </c>
      <c r="N21" s="14">
        <v>5765</v>
      </c>
      <c r="O21" s="12">
        <f t="shared" si="7"/>
        <v>323606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34712</v>
      </c>
      <c r="C22" s="14">
        <v>15871</v>
      </c>
      <c r="D22" s="14">
        <v>21609</v>
      </c>
      <c r="E22" s="14">
        <v>3907</v>
      </c>
      <c r="F22" s="14">
        <v>18607</v>
      </c>
      <c r="G22" s="14">
        <v>25455</v>
      </c>
      <c r="H22" s="14">
        <v>16711</v>
      </c>
      <c r="I22" s="14">
        <v>2983</v>
      </c>
      <c r="J22" s="14">
        <v>30294</v>
      </c>
      <c r="K22" s="14">
        <v>21053</v>
      </c>
      <c r="L22" s="14">
        <v>31069</v>
      </c>
      <c r="M22" s="14">
        <v>9734</v>
      </c>
      <c r="N22" s="14">
        <v>5304</v>
      </c>
      <c r="O22" s="12">
        <f t="shared" si="7"/>
        <v>237309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1823</v>
      </c>
      <c r="C23" s="14">
        <v>1178</v>
      </c>
      <c r="D23" s="14">
        <v>922</v>
      </c>
      <c r="E23" s="14">
        <v>225</v>
      </c>
      <c r="F23" s="14">
        <v>1138</v>
      </c>
      <c r="G23" s="14">
        <v>1647</v>
      </c>
      <c r="H23" s="14">
        <v>970</v>
      </c>
      <c r="I23" s="14">
        <v>185</v>
      </c>
      <c r="J23" s="14">
        <v>1026</v>
      </c>
      <c r="K23" s="14">
        <v>1094</v>
      </c>
      <c r="L23" s="14">
        <v>1345</v>
      </c>
      <c r="M23" s="14">
        <v>483</v>
      </c>
      <c r="N23" s="14">
        <v>224</v>
      </c>
      <c r="O23" s="12">
        <f t="shared" si="7"/>
        <v>12260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85271</v>
      </c>
      <c r="C24" s="14">
        <f>C25+C26</f>
        <v>53177</v>
      </c>
      <c r="D24" s="14">
        <f>D25+D26</f>
        <v>60338</v>
      </c>
      <c r="E24" s="14">
        <f>E25+E26</f>
        <v>12199</v>
      </c>
      <c r="F24" s="14">
        <f aca="true" t="shared" si="8" ref="F24:N24">F25+F26</f>
        <v>55432</v>
      </c>
      <c r="G24" s="14">
        <f t="shared" si="8"/>
        <v>81294</v>
      </c>
      <c r="H24" s="14">
        <f>H25+H26</f>
        <v>48986</v>
      </c>
      <c r="I24" s="14">
        <f>I25+I26</f>
        <v>9933</v>
      </c>
      <c r="J24" s="14">
        <f>J25+J26</f>
        <v>64312</v>
      </c>
      <c r="K24" s="14">
        <f>K25+K26</f>
        <v>54655</v>
      </c>
      <c r="L24" s="14">
        <f>L25+L26</f>
        <v>49689</v>
      </c>
      <c r="M24" s="14">
        <f t="shared" si="8"/>
        <v>15864</v>
      </c>
      <c r="N24" s="14">
        <f t="shared" si="8"/>
        <v>8026</v>
      </c>
      <c r="O24" s="12">
        <f t="shared" si="7"/>
        <v>599176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58663</v>
      </c>
      <c r="C25" s="14">
        <v>39569</v>
      </c>
      <c r="D25" s="14">
        <v>42854</v>
      </c>
      <c r="E25" s="14">
        <v>9232</v>
      </c>
      <c r="F25" s="14">
        <v>40901</v>
      </c>
      <c r="G25" s="14">
        <v>61327</v>
      </c>
      <c r="H25" s="14">
        <v>37120</v>
      </c>
      <c r="I25" s="14">
        <v>7892</v>
      </c>
      <c r="J25" s="14">
        <v>43266</v>
      </c>
      <c r="K25" s="14">
        <v>39270</v>
      </c>
      <c r="L25" s="14">
        <v>35921</v>
      </c>
      <c r="M25" s="14">
        <v>11054</v>
      </c>
      <c r="N25" s="14">
        <v>5345</v>
      </c>
      <c r="O25" s="12">
        <f t="shared" si="7"/>
        <v>432414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26608</v>
      </c>
      <c r="C26" s="14">
        <v>13608</v>
      </c>
      <c r="D26" s="14">
        <v>17484</v>
      </c>
      <c r="E26" s="14">
        <v>2967</v>
      </c>
      <c r="F26" s="14">
        <v>14531</v>
      </c>
      <c r="G26" s="14">
        <v>19967</v>
      </c>
      <c r="H26" s="14">
        <v>11866</v>
      </c>
      <c r="I26" s="14">
        <v>2041</v>
      </c>
      <c r="J26" s="14">
        <v>21046</v>
      </c>
      <c r="K26" s="14">
        <v>15385</v>
      </c>
      <c r="L26" s="14">
        <v>13768</v>
      </c>
      <c r="M26" s="14">
        <v>4810</v>
      </c>
      <c r="N26" s="14">
        <v>2681</v>
      </c>
      <c r="O26" s="12">
        <f t="shared" si="7"/>
        <v>166762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633398.0812</v>
      </c>
      <c r="C36" s="60">
        <f aca="true" t="shared" si="11" ref="C36:N36">C37+C38+C39+C40</f>
        <v>402704.52989999996</v>
      </c>
      <c r="D36" s="60">
        <f t="shared" si="11"/>
        <v>398993.6276</v>
      </c>
      <c r="E36" s="60">
        <f t="shared" si="11"/>
        <v>107685.9677</v>
      </c>
      <c r="F36" s="60">
        <f t="shared" si="11"/>
        <v>406260.3195</v>
      </c>
      <c r="G36" s="60">
        <f t="shared" si="11"/>
        <v>452420.51920000004</v>
      </c>
      <c r="H36" s="60">
        <f t="shared" si="11"/>
        <v>359159.788</v>
      </c>
      <c r="I36" s="60">
        <f>I37+I38+I39+I40</f>
        <v>69982.84360000001</v>
      </c>
      <c r="J36" s="60">
        <f>J37+J38+J39+J40</f>
        <v>533608.8528</v>
      </c>
      <c r="K36" s="60">
        <f>K37+K38+K39+K40</f>
        <v>466070.5474</v>
      </c>
      <c r="L36" s="60">
        <f>L37+L38+L39+L40</f>
        <v>520860.5572</v>
      </c>
      <c r="M36" s="60">
        <f t="shared" si="11"/>
        <v>222674.06949999998</v>
      </c>
      <c r="N36" s="60">
        <f t="shared" si="11"/>
        <v>102353.40430000001</v>
      </c>
      <c r="O36" s="60">
        <f>O37+O38+O39+O40</f>
        <v>4676173.1079</v>
      </c>
    </row>
    <row r="37" spans="1:15" ht="18.75" customHeight="1">
      <c r="A37" s="57" t="s">
        <v>49</v>
      </c>
      <c r="B37" s="54">
        <f aca="true" t="shared" si="12" ref="B37:N37">B29*B7</f>
        <v>628746.8512</v>
      </c>
      <c r="C37" s="54">
        <f t="shared" si="12"/>
        <v>395684.5599</v>
      </c>
      <c r="D37" s="54">
        <f t="shared" si="12"/>
        <v>387371.5776</v>
      </c>
      <c r="E37" s="54">
        <f t="shared" si="12"/>
        <v>107685.9677</v>
      </c>
      <c r="F37" s="54">
        <f t="shared" si="12"/>
        <v>402192.1995</v>
      </c>
      <c r="G37" s="54">
        <f t="shared" si="12"/>
        <v>447752.8692</v>
      </c>
      <c r="H37" s="54">
        <f t="shared" si="12"/>
        <v>355659.808</v>
      </c>
      <c r="I37" s="54">
        <f>I29*I7</f>
        <v>69982.84360000001</v>
      </c>
      <c r="J37" s="54">
        <f>J29*J7</f>
        <v>522467.9728</v>
      </c>
      <c r="K37" s="54">
        <f>K29*K7</f>
        <v>450629.4174</v>
      </c>
      <c r="L37" s="54">
        <f>L29*L7</f>
        <v>509738.1472</v>
      </c>
      <c r="M37" s="54">
        <f t="shared" si="12"/>
        <v>217424.0495</v>
      </c>
      <c r="N37" s="54">
        <f t="shared" si="12"/>
        <v>100079.1343</v>
      </c>
      <c r="O37" s="56">
        <f>SUM(B37:N37)</f>
        <v>4595415.3979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4651.23</v>
      </c>
      <c r="C40" s="54">
        <v>7019.97</v>
      </c>
      <c r="D40" s="54">
        <v>11622.05</v>
      </c>
      <c r="E40" s="54">
        <v>0</v>
      </c>
      <c r="F40" s="54">
        <v>4068.12</v>
      </c>
      <c r="G40" s="54">
        <v>4667.65</v>
      </c>
      <c r="H40" s="54">
        <v>3499.98</v>
      </c>
      <c r="I40" s="54">
        <v>0</v>
      </c>
      <c r="J40" s="54">
        <v>11140.88</v>
      </c>
      <c r="K40" s="54">
        <v>15441.13</v>
      </c>
      <c r="L40" s="54">
        <v>11122.41</v>
      </c>
      <c r="M40" s="54">
        <v>5250.02</v>
      </c>
      <c r="N40" s="54">
        <v>2274.27</v>
      </c>
      <c r="O40" s="56">
        <f>SUM(B40:N40)</f>
        <v>80757.71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 aca="true" t="shared" si="15" ref="B42:N42">+B43+B46+B58+B59+B60-B62</f>
        <v>-60988</v>
      </c>
      <c r="C42" s="25">
        <f t="shared" si="15"/>
        <v>-49308</v>
      </c>
      <c r="D42" s="25">
        <f t="shared" si="15"/>
        <v>-52437.15</v>
      </c>
      <c r="E42" s="25">
        <f t="shared" si="15"/>
        <v>-6624</v>
      </c>
      <c r="F42" s="25">
        <f t="shared" si="15"/>
        <v>-36204</v>
      </c>
      <c r="G42" s="25">
        <f t="shared" si="15"/>
        <v>-60904</v>
      </c>
      <c r="H42" s="25">
        <f t="shared" si="15"/>
        <v>-49256</v>
      </c>
      <c r="I42" s="25">
        <f t="shared" si="15"/>
        <v>-10520</v>
      </c>
      <c r="J42" s="25">
        <f t="shared" si="15"/>
        <v>-39940</v>
      </c>
      <c r="K42" s="25">
        <f t="shared" si="15"/>
        <v>-45892</v>
      </c>
      <c r="L42" s="25">
        <f t="shared" si="15"/>
        <v>-37932</v>
      </c>
      <c r="M42" s="25">
        <f t="shared" si="15"/>
        <v>-18236</v>
      </c>
      <c r="N42" s="25">
        <f t="shared" si="15"/>
        <v>-9692</v>
      </c>
      <c r="O42" s="25">
        <f>+O43+O46+O58+O59</f>
        <v>-477933.15</v>
      </c>
    </row>
    <row r="43" spans="1:15" ht="18.75" customHeight="1">
      <c r="A43" s="17" t="s">
        <v>54</v>
      </c>
      <c r="B43" s="26">
        <f>B44+B45</f>
        <v>-60988</v>
      </c>
      <c r="C43" s="26">
        <f>C44+C45</f>
        <v>-49308</v>
      </c>
      <c r="D43" s="26">
        <f>D44+D45</f>
        <v>-40316</v>
      </c>
      <c r="E43" s="26">
        <f>E44+E45</f>
        <v>-6624</v>
      </c>
      <c r="F43" s="26">
        <f aca="true" t="shared" si="16" ref="F43:N43">F44+F45</f>
        <v>-35704</v>
      </c>
      <c r="G43" s="26">
        <f t="shared" si="16"/>
        <v>-60404</v>
      </c>
      <c r="H43" s="26">
        <f t="shared" si="16"/>
        <v>-49256</v>
      </c>
      <c r="I43" s="26">
        <f>I44+I45</f>
        <v>-9520</v>
      </c>
      <c r="J43" s="26">
        <f>J44+J45</f>
        <v>-39940</v>
      </c>
      <c r="K43" s="26">
        <f>K44+K45</f>
        <v>-45892</v>
      </c>
      <c r="L43" s="26">
        <f>L44+L45</f>
        <v>-37932</v>
      </c>
      <c r="M43" s="26">
        <f t="shared" si="16"/>
        <v>-18236</v>
      </c>
      <c r="N43" s="26">
        <f t="shared" si="16"/>
        <v>-9692</v>
      </c>
      <c r="O43" s="25">
        <f aca="true" t="shared" si="17" ref="O43:O62">SUM(B43:N43)</f>
        <v>-463812</v>
      </c>
    </row>
    <row r="44" spans="1:26" ht="18.75" customHeight="1">
      <c r="A44" s="13" t="s">
        <v>55</v>
      </c>
      <c r="B44" s="20">
        <f>ROUND(-B9*$D$3,2)</f>
        <v>-60988</v>
      </c>
      <c r="C44" s="20">
        <f>ROUND(-C9*$D$3,2)</f>
        <v>-49308</v>
      </c>
      <c r="D44" s="20">
        <f>ROUND(-D9*$D$3,2)</f>
        <v>-40316</v>
      </c>
      <c r="E44" s="20">
        <f>ROUND(-E9*$D$3,2)</f>
        <v>-6624</v>
      </c>
      <c r="F44" s="20">
        <f aca="true" t="shared" si="18" ref="F44:N44">ROUND(-F9*$D$3,2)</f>
        <v>-35704</v>
      </c>
      <c r="G44" s="20">
        <f t="shared" si="18"/>
        <v>-60404</v>
      </c>
      <c r="H44" s="20">
        <f t="shared" si="18"/>
        <v>-49256</v>
      </c>
      <c r="I44" s="20">
        <f>ROUND(-I9*$D$3,2)</f>
        <v>-9520</v>
      </c>
      <c r="J44" s="20">
        <f>ROUND(-J9*$D$3,2)</f>
        <v>-39940</v>
      </c>
      <c r="K44" s="20">
        <f>ROUND(-K9*$D$3,2)</f>
        <v>-45892</v>
      </c>
      <c r="L44" s="20">
        <f>ROUND(-L9*$D$3,2)</f>
        <v>-37932</v>
      </c>
      <c r="M44" s="20">
        <f t="shared" si="18"/>
        <v>-18236</v>
      </c>
      <c r="N44" s="20">
        <f t="shared" si="18"/>
        <v>-9692</v>
      </c>
      <c r="O44" s="46">
        <f t="shared" si="17"/>
        <v>-463812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-12121.15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-14121.15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-500-11621.15</f>
        <v>-12121.15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-14121.15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>
        <f t="shared" si="17"/>
        <v>0</v>
      </c>
    </row>
    <row r="61" spans="1:26" ht="15.75">
      <c r="A61" s="2" t="s">
        <v>67</v>
      </c>
      <c r="B61" s="29">
        <f aca="true" t="shared" si="21" ref="B61:N61">+B36+B42</f>
        <v>572410.0812</v>
      </c>
      <c r="C61" s="29">
        <f t="shared" si="21"/>
        <v>353396.52989999996</v>
      </c>
      <c r="D61" s="29">
        <f t="shared" si="21"/>
        <v>346556.4776</v>
      </c>
      <c r="E61" s="29">
        <f t="shared" si="21"/>
        <v>101061.9677</v>
      </c>
      <c r="F61" s="29">
        <f t="shared" si="21"/>
        <v>370056.3195</v>
      </c>
      <c r="G61" s="29">
        <f t="shared" si="21"/>
        <v>391516.51920000004</v>
      </c>
      <c r="H61" s="29">
        <f t="shared" si="21"/>
        <v>309903.788</v>
      </c>
      <c r="I61" s="29">
        <f t="shared" si="21"/>
        <v>59462.84360000001</v>
      </c>
      <c r="J61" s="29">
        <f>+J36+J42</f>
        <v>493668.8528</v>
      </c>
      <c r="K61" s="29">
        <f>+K36+K42</f>
        <v>420178.5474</v>
      </c>
      <c r="L61" s="29">
        <f>+L36+L42</f>
        <v>482928.5572</v>
      </c>
      <c r="M61" s="29">
        <f t="shared" si="21"/>
        <v>204438.06949999998</v>
      </c>
      <c r="N61" s="29">
        <f t="shared" si="21"/>
        <v>92661.40430000001</v>
      </c>
      <c r="O61" s="29">
        <f>SUM(B61:N61)</f>
        <v>4198239.9579</v>
      </c>
      <c r="P61"/>
      <c r="Q61" s="76"/>
      <c r="R61"/>
      <c r="S61"/>
      <c r="T61"/>
      <c r="U61"/>
      <c r="V61"/>
      <c r="W61"/>
      <c r="X61"/>
      <c r="Y61"/>
      <c r="Z61"/>
    </row>
    <row r="62" spans="1:15" ht="15" customHeight="1">
      <c r="A62" s="34" t="s">
        <v>111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>
        <f t="shared" si="17"/>
        <v>0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572410.08</v>
      </c>
      <c r="C64" s="36">
        <f aca="true" t="shared" si="22" ref="C64:N64">SUM(C65:C78)</f>
        <v>353396.54000000004</v>
      </c>
      <c r="D64" s="36">
        <f t="shared" si="22"/>
        <v>346556.48</v>
      </c>
      <c r="E64" s="36">
        <f t="shared" si="22"/>
        <v>101061.97</v>
      </c>
      <c r="F64" s="36">
        <f t="shared" si="22"/>
        <v>370056.32</v>
      </c>
      <c r="G64" s="36">
        <f t="shared" si="22"/>
        <v>391516.52</v>
      </c>
      <c r="H64" s="36">
        <f t="shared" si="22"/>
        <v>309903.79</v>
      </c>
      <c r="I64" s="36">
        <f t="shared" si="22"/>
        <v>59462.84</v>
      </c>
      <c r="J64" s="36">
        <f t="shared" si="22"/>
        <v>493668.85</v>
      </c>
      <c r="K64" s="36">
        <f t="shared" si="22"/>
        <v>420178.55</v>
      </c>
      <c r="L64" s="36">
        <f t="shared" si="22"/>
        <v>482928.56</v>
      </c>
      <c r="M64" s="36">
        <f t="shared" si="22"/>
        <v>204438.07</v>
      </c>
      <c r="N64" s="36">
        <f t="shared" si="22"/>
        <v>92661.4</v>
      </c>
      <c r="O64" s="29">
        <f>SUM(O65:O78)</f>
        <v>4198239.97</v>
      </c>
    </row>
    <row r="65" spans="1:16" ht="18.75" customHeight="1">
      <c r="A65" s="17" t="s">
        <v>69</v>
      </c>
      <c r="B65" s="36">
        <v>105979.02</v>
      </c>
      <c r="C65" s="36">
        <v>102498.34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208477.36</v>
      </c>
      <c r="P65"/>
    </row>
    <row r="66" spans="1:16" ht="18.75" customHeight="1">
      <c r="A66" s="17" t="s">
        <v>70</v>
      </c>
      <c r="B66" s="36">
        <v>466431.06</v>
      </c>
      <c r="C66" s="36">
        <v>250898.2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717329.26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346556.48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346556.48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101061.97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101061.97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370056.32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370056.32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391516.52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391516.52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309903.79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309903.79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59462.84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59462.84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493668.85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493668.85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420178.55</v>
      </c>
      <c r="L74" s="35">
        <v>0</v>
      </c>
      <c r="M74" s="35">
        <v>0</v>
      </c>
      <c r="N74" s="35">
        <v>0</v>
      </c>
      <c r="O74" s="29">
        <f t="shared" si="23"/>
        <v>420178.55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482928.56</v>
      </c>
      <c r="M75" s="35">
        <v>0</v>
      </c>
      <c r="N75" s="35">
        <v>0</v>
      </c>
      <c r="O75" s="26">
        <f t="shared" si="23"/>
        <v>482928.56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204438.07</v>
      </c>
      <c r="N76" s="35">
        <v>0</v>
      </c>
      <c r="O76" s="29">
        <f t="shared" si="23"/>
        <v>204438.07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92661.4</v>
      </c>
      <c r="O77" s="26">
        <f t="shared" si="23"/>
        <v>92661.4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2.47272161295197</v>
      </c>
      <c r="C82" s="44">
        <v>2.593859657327877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2018-11-01T17:58:49Z</dcterms:modified>
  <cp:category/>
  <cp:version/>
  <cp:contentType/>
  <cp:contentStatus/>
</cp:coreProperties>
</file>