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<sst xmlns="http://schemas.openxmlformats.org/spreadsheetml/2006/main" count="114" uniqueCount="112">
  <si>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</si>
  <si>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</si>
  <si>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</si>
  <si>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</si>
  <si>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</si>
  <si>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</si>
  <si>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</si>
  <si>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</si>
  <si>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</si>
  <si>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</si>
  <si>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</si>
  <si>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</si>
  <si>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</si>
  <si>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</si>
  <si>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</si>
  <si>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</si>
  <si>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</si>
  <si>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</si>
  <si>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</si>
  <si>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</si>
  <si>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</si>
  <si>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</si>
  <si>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</si>
  <si>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</si>
  <si>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</si>
  <si>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</si>
  <si>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</si>
  <si>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</si>
  <si>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</si>
  <si>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</si>
  <si>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</si>
  <si>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</si>
  <si>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</si>
  <si>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</si>
  <si>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</si>
  <si>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</si>
  <si>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</si>
  <si>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</si>
  <si>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</si>
  <si>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</si>
  <si>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</si>
  <si>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</si>
  <si>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</si>
  <si>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</si>
  <si>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</si>
  <si>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</si>
  <si>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</si>
  <si>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</si>
  <si>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</si>
  <si>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</si>
  <si>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</si>
  <si>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</si>
  <si>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</si>
  <si>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</si>
  <si>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</si>
  <si>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</si>
  <si>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</si>
  <si>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</si>
  <si>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</si>
  <si>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</si>
  <si>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</si>
  <si>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</si>
  <si>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</si>
  <si>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</si>
  <si>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</si>
  <si>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</si>
  <si>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</si>
  <si>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</si>
  <si>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</si>
  <si>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</si>
  <si>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</si>
  <si>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</si>
  <si>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</si>
  <si>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</si>
  <si>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</si>
  <si>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</si>
  <si>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</si>
  <si>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</si>
  <si>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</si>
  <si>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</si>
  <si>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</si>
  <si>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</si>
  <si>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</si>
  <si>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</si>
  <si>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</si>
  <si>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</si>
  <si>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</si>
  <si>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</si>
  <si>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</si>
  <si>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</si>
  <si>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</si>
  <si>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</si>
  <si>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</si>
  <si>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</si>
  <si>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</si>
  <si>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</si>
  <si>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</si>
  <si>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</si>
  <si>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</si>
  <si>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</si>
  <si>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</si>
  <si>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</si>
  <si>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</si>
  <si>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</si>
  <si>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</si>
  <si>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</si>
  <si>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</si>
  <si>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</si>
  <si>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</si>
  <si>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27/10/18 - VENCIMENTO 05/11/18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</si>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</sst>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horizontal="left" vertical="center" indent="2"/>
    </xf>
    <xf numFmtId="171" fontId="42" fillId="0" borderId="14" xfId="45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50390625" style="1" bestFit="1" customWidth="1"/>
    <col min="18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2" t="s">
        <v>29</v>
      </c>
      <c r="I6" s="62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344167</v>
      </c>
      <c r="C7" s="10">
        <f>C8+C20+C24</f>
        <v>229665</v>
      </c>
      <c r="D7" s="10">
        <f>D8+D20+D24</f>
        <v>280360</v>
      </c>
      <c r="E7" s="10">
        <f>E8+E20+E24</f>
        <v>47076</v>
      </c>
      <c r="F7" s="10">
        <f aca="true" t="shared" si="0" ref="F7:N7">F8+F20+F24</f>
        <v>227132</v>
      </c>
      <c r="G7" s="10">
        <f t="shared" si="0"/>
        <v>343754</v>
      </c>
      <c r="H7" s="10">
        <f>H8+H20+H24</f>
        <v>230990</v>
      </c>
      <c r="I7" s="10">
        <f>I8+I20+I24</f>
        <v>50377</v>
      </c>
      <c r="J7" s="10">
        <f>J8+J20+J24</f>
        <v>292889</v>
      </c>
      <c r="K7" s="10">
        <f>K8+K20+K24</f>
        <v>210244</v>
      </c>
      <c r="L7" s="10">
        <f>L8+L20+L24</f>
        <v>257838</v>
      </c>
      <c r="M7" s="10">
        <f t="shared" si="0"/>
        <v>89453</v>
      </c>
      <c r="N7" s="10">
        <f t="shared" si="0"/>
        <v>53912</v>
      </c>
      <c r="O7" s="10">
        <f>+O8+O20+O24</f>
        <v>2657857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159515</v>
      </c>
      <c r="C8" s="12">
        <f>+C9+C12+C16</f>
        <v>113616</v>
      </c>
      <c r="D8" s="12">
        <f>+D9+D12+D16</f>
        <v>145869</v>
      </c>
      <c r="E8" s="12">
        <f>+E9+E12+E16</f>
        <v>22376</v>
      </c>
      <c r="F8" s="12">
        <f aca="true" t="shared" si="1" ref="F8:N8">+F9+F12+F16</f>
        <v>110920</v>
      </c>
      <c r="G8" s="12">
        <f t="shared" si="1"/>
        <v>170019</v>
      </c>
      <c r="H8" s="12">
        <f>+H9+H12+H16</f>
        <v>113287</v>
      </c>
      <c r="I8" s="12">
        <f>+I9+I12+I16</f>
        <v>24994</v>
      </c>
      <c r="J8" s="12">
        <f>+J9+J12+J16</f>
        <v>145230</v>
      </c>
      <c r="K8" s="12">
        <f>+K9+K12+K16</f>
        <v>104033</v>
      </c>
      <c r="L8" s="12">
        <f>+L9+L12+L16</f>
        <v>126225</v>
      </c>
      <c r="M8" s="12">
        <f t="shared" si="1"/>
        <v>47718</v>
      </c>
      <c r="N8" s="12">
        <f t="shared" si="1"/>
        <v>30436</v>
      </c>
      <c r="O8" s="12">
        <f>SUM(B8:N8)</f>
        <v>1314238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17673</v>
      </c>
      <c r="C9" s="14">
        <v>16815</v>
      </c>
      <c r="D9" s="14">
        <v>13736</v>
      </c>
      <c r="E9" s="14">
        <v>2357</v>
      </c>
      <c r="F9" s="14">
        <v>11414</v>
      </c>
      <c r="G9" s="14">
        <v>19534</v>
      </c>
      <c r="H9" s="14">
        <v>16770</v>
      </c>
      <c r="I9" s="14">
        <v>3360</v>
      </c>
      <c r="J9" s="14">
        <v>11891</v>
      </c>
      <c r="K9" s="14">
        <v>13596</v>
      </c>
      <c r="L9" s="14">
        <v>11325</v>
      </c>
      <c r="M9" s="14">
        <v>5748</v>
      </c>
      <c r="N9" s="14">
        <v>3800</v>
      </c>
      <c r="O9" s="12">
        <f aca="true" t="shared" si="2" ref="O9:O19">SUM(B9:N9)</f>
        <v>148019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17673</v>
      </c>
      <c r="C10" s="14">
        <f>+C9-C11</f>
        <v>16815</v>
      </c>
      <c r="D10" s="14">
        <f>+D9-D11</f>
        <v>13736</v>
      </c>
      <c r="E10" s="14">
        <f>+E9-E11</f>
        <v>2357</v>
      </c>
      <c r="F10" s="14">
        <f aca="true" t="shared" si="3" ref="F10:N10">+F9-F11</f>
        <v>11414</v>
      </c>
      <c r="G10" s="14">
        <f t="shared" si="3"/>
        <v>19534</v>
      </c>
      <c r="H10" s="14">
        <f>+H9-H11</f>
        <v>16770</v>
      </c>
      <c r="I10" s="14">
        <f>+I9-I11</f>
        <v>3360</v>
      </c>
      <c r="J10" s="14">
        <f>+J9-J11</f>
        <v>11891</v>
      </c>
      <c r="K10" s="14">
        <f>+K9-K11</f>
        <v>13596</v>
      </c>
      <c r="L10" s="14">
        <f>+L9-L11</f>
        <v>11325</v>
      </c>
      <c r="M10" s="14">
        <f t="shared" si="3"/>
        <v>5748</v>
      </c>
      <c r="N10" s="14">
        <f t="shared" si="3"/>
        <v>3800</v>
      </c>
      <c r="O10" s="12">
        <f t="shared" si="2"/>
        <v>148019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134450</v>
      </c>
      <c r="C12" s="14">
        <f>C13+C14+C15</f>
        <v>91486</v>
      </c>
      <c r="D12" s="14">
        <f>D13+D14+D15</f>
        <v>126063</v>
      </c>
      <c r="E12" s="14">
        <f>E13+E14+E15</f>
        <v>19109</v>
      </c>
      <c r="F12" s="14">
        <f aca="true" t="shared" si="4" ref="F12:N12">F13+F14+F15</f>
        <v>94334</v>
      </c>
      <c r="G12" s="14">
        <f t="shared" si="4"/>
        <v>142078</v>
      </c>
      <c r="H12" s="14">
        <f>H13+H14+H15</f>
        <v>91491</v>
      </c>
      <c r="I12" s="14">
        <f>I13+I14+I15</f>
        <v>20532</v>
      </c>
      <c r="J12" s="14">
        <f>J13+J14+J15</f>
        <v>125985</v>
      </c>
      <c r="K12" s="14">
        <f>K13+K14+K15</f>
        <v>85489</v>
      </c>
      <c r="L12" s="14">
        <f>L13+L14+L15</f>
        <v>108105</v>
      </c>
      <c r="M12" s="14">
        <f t="shared" si="4"/>
        <v>39924</v>
      </c>
      <c r="N12" s="14">
        <f t="shared" si="4"/>
        <v>25582</v>
      </c>
      <c r="O12" s="12">
        <f t="shared" si="2"/>
        <v>1104628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68377</v>
      </c>
      <c r="C13" s="14">
        <v>47436</v>
      </c>
      <c r="D13" s="14">
        <v>63163</v>
      </c>
      <c r="E13" s="14">
        <v>9726</v>
      </c>
      <c r="F13" s="14">
        <v>47453</v>
      </c>
      <c r="G13" s="14">
        <v>70729</v>
      </c>
      <c r="H13" s="14">
        <v>46940</v>
      </c>
      <c r="I13" s="14">
        <v>10796</v>
      </c>
      <c r="J13" s="14">
        <v>63697</v>
      </c>
      <c r="K13" s="14">
        <v>41740</v>
      </c>
      <c r="L13" s="14">
        <v>51346</v>
      </c>
      <c r="M13" s="14">
        <v>18212</v>
      </c>
      <c r="N13" s="14">
        <v>11385</v>
      </c>
      <c r="O13" s="12">
        <f t="shared" si="2"/>
        <v>551000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61530</v>
      </c>
      <c r="C14" s="14">
        <v>39771</v>
      </c>
      <c r="D14" s="14">
        <v>59736</v>
      </c>
      <c r="E14" s="14">
        <v>8680</v>
      </c>
      <c r="F14" s="14">
        <v>43313</v>
      </c>
      <c r="G14" s="14">
        <v>64469</v>
      </c>
      <c r="H14" s="14">
        <v>41063</v>
      </c>
      <c r="I14" s="14">
        <v>8966</v>
      </c>
      <c r="J14" s="14">
        <v>59122</v>
      </c>
      <c r="K14" s="14">
        <v>40885</v>
      </c>
      <c r="L14" s="14">
        <v>53202</v>
      </c>
      <c r="M14" s="14">
        <v>20441</v>
      </c>
      <c r="N14" s="14">
        <v>13457</v>
      </c>
      <c r="O14" s="12">
        <f t="shared" si="2"/>
        <v>514635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4543</v>
      </c>
      <c r="C15" s="14">
        <v>4279</v>
      </c>
      <c r="D15" s="14">
        <v>3164</v>
      </c>
      <c r="E15" s="14">
        <v>703</v>
      </c>
      <c r="F15" s="14">
        <v>3568</v>
      </c>
      <c r="G15" s="14">
        <v>6880</v>
      </c>
      <c r="H15" s="14">
        <v>3488</v>
      </c>
      <c r="I15" s="14">
        <v>770</v>
      </c>
      <c r="J15" s="14">
        <v>3166</v>
      </c>
      <c r="K15" s="14">
        <v>2864</v>
      </c>
      <c r="L15" s="14">
        <v>3557</v>
      </c>
      <c r="M15" s="14">
        <v>1271</v>
      </c>
      <c r="N15" s="14">
        <v>740</v>
      </c>
      <c r="O15" s="12">
        <f t="shared" si="2"/>
        <v>38993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7392</v>
      </c>
      <c r="C16" s="14">
        <f>C17+C18+C19</f>
        <v>5315</v>
      </c>
      <c r="D16" s="14">
        <f>D17+D18+D19</f>
        <v>6070</v>
      </c>
      <c r="E16" s="14">
        <f>E17+E18+E19</f>
        <v>910</v>
      </c>
      <c r="F16" s="14">
        <f aca="true" t="shared" si="5" ref="F16:N16">F17+F18+F19</f>
        <v>5172</v>
      </c>
      <c r="G16" s="14">
        <f t="shared" si="5"/>
        <v>8407</v>
      </c>
      <c r="H16" s="14">
        <f>H17+H18+H19</f>
        <v>5026</v>
      </c>
      <c r="I16" s="14">
        <f>I17+I18+I19</f>
        <v>1102</v>
      </c>
      <c r="J16" s="14">
        <f>J17+J18+J19</f>
        <v>7354</v>
      </c>
      <c r="K16" s="14">
        <f>K17+K18+K19</f>
        <v>4948</v>
      </c>
      <c r="L16" s="14">
        <f>L17+L18+L19</f>
        <v>6795</v>
      </c>
      <c r="M16" s="14">
        <f t="shared" si="5"/>
        <v>2046</v>
      </c>
      <c r="N16" s="14">
        <f t="shared" si="5"/>
        <v>1054</v>
      </c>
      <c r="O16" s="12">
        <f t="shared" si="2"/>
        <v>61591</v>
      </c>
    </row>
    <row r="17" spans="1:26" ht="18.75" customHeight="1">
      <c r="A17" s="15" t="s">
        <v>16</v>
      </c>
      <c r="B17" s="14">
        <v>7378</v>
      </c>
      <c r="C17" s="14">
        <v>5299</v>
      </c>
      <c r="D17" s="14">
        <v>6067</v>
      </c>
      <c r="E17" s="14">
        <v>908</v>
      </c>
      <c r="F17" s="14">
        <v>5166</v>
      </c>
      <c r="G17" s="14">
        <v>8396</v>
      </c>
      <c r="H17" s="14">
        <v>5018</v>
      </c>
      <c r="I17" s="14">
        <v>1100</v>
      </c>
      <c r="J17" s="14">
        <v>7335</v>
      </c>
      <c r="K17" s="14">
        <v>4939</v>
      </c>
      <c r="L17" s="14">
        <v>6783</v>
      </c>
      <c r="M17" s="14">
        <v>2042</v>
      </c>
      <c r="N17" s="14">
        <v>1046</v>
      </c>
      <c r="O17" s="12">
        <f t="shared" si="2"/>
        <v>61477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</v>
      </c>
      <c r="C18" s="14">
        <v>9</v>
      </c>
      <c r="D18" s="14">
        <v>3</v>
      </c>
      <c r="E18" s="14">
        <v>2</v>
      </c>
      <c r="F18" s="14">
        <v>0</v>
      </c>
      <c r="G18" s="14">
        <v>7</v>
      </c>
      <c r="H18" s="14">
        <v>5</v>
      </c>
      <c r="I18" s="14">
        <v>2</v>
      </c>
      <c r="J18" s="14">
        <v>16</v>
      </c>
      <c r="K18" s="14">
        <v>9</v>
      </c>
      <c r="L18" s="14">
        <v>2</v>
      </c>
      <c r="M18" s="14">
        <v>2</v>
      </c>
      <c r="N18" s="14">
        <v>5</v>
      </c>
      <c r="O18" s="12">
        <f t="shared" si="2"/>
        <v>71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7</v>
      </c>
      <c r="D19" s="14">
        <v>0</v>
      </c>
      <c r="E19" s="14">
        <v>0</v>
      </c>
      <c r="F19" s="14">
        <v>6</v>
      </c>
      <c r="G19" s="14">
        <v>4</v>
      </c>
      <c r="H19" s="14">
        <v>3</v>
      </c>
      <c r="I19" s="14">
        <v>0</v>
      </c>
      <c r="J19" s="14">
        <v>3</v>
      </c>
      <c r="K19" s="14">
        <v>0</v>
      </c>
      <c r="L19" s="14">
        <v>10</v>
      </c>
      <c r="M19" s="14">
        <v>2</v>
      </c>
      <c r="N19" s="14">
        <v>3</v>
      </c>
      <c r="O19" s="12">
        <f t="shared" si="2"/>
        <v>43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92741</v>
      </c>
      <c r="C20" s="18">
        <f>C21+C22+C23</f>
        <v>52448</v>
      </c>
      <c r="D20" s="18">
        <f>D21+D22+D23</f>
        <v>60054</v>
      </c>
      <c r="E20" s="18">
        <f>E21+E22+E23</f>
        <v>10391</v>
      </c>
      <c r="F20" s="18">
        <f aca="true" t="shared" si="6" ref="F20:N20">F21+F22+F23</f>
        <v>51818</v>
      </c>
      <c r="G20" s="18">
        <f t="shared" si="6"/>
        <v>75331</v>
      </c>
      <c r="H20" s="18">
        <f>H21+H22+H23</f>
        <v>56945</v>
      </c>
      <c r="I20" s="18">
        <f>I21+I22+I23</f>
        <v>12022</v>
      </c>
      <c r="J20" s="18">
        <f>J21+J22+J23</f>
        <v>76128</v>
      </c>
      <c r="K20" s="18">
        <f>K21+K22+K23</f>
        <v>48668</v>
      </c>
      <c r="L20" s="18">
        <f>L21+L22+L23</f>
        <v>77321</v>
      </c>
      <c r="M20" s="18">
        <f t="shared" si="6"/>
        <v>24355</v>
      </c>
      <c r="N20" s="18">
        <f t="shared" si="6"/>
        <v>14045</v>
      </c>
      <c r="O20" s="12">
        <f aca="true" t="shared" si="7" ref="O20:O26">SUM(B20:N20)</f>
        <v>652267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50238</v>
      </c>
      <c r="C21" s="14">
        <v>30757</v>
      </c>
      <c r="D21" s="14">
        <v>32307</v>
      </c>
      <c r="E21" s="14">
        <v>5844</v>
      </c>
      <c r="F21" s="14">
        <v>28612</v>
      </c>
      <c r="G21" s="14">
        <v>41181</v>
      </c>
      <c r="H21" s="14">
        <v>32079</v>
      </c>
      <c r="I21" s="14">
        <v>6973</v>
      </c>
      <c r="J21" s="14">
        <v>40926</v>
      </c>
      <c r="K21" s="14">
        <v>26093</v>
      </c>
      <c r="L21" s="14">
        <v>39360</v>
      </c>
      <c r="M21" s="14">
        <v>12291</v>
      </c>
      <c r="N21" s="14">
        <v>6862</v>
      </c>
      <c r="O21" s="12">
        <f t="shared" si="7"/>
        <v>353523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40066</v>
      </c>
      <c r="C22" s="14">
        <v>19970</v>
      </c>
      <c r="D22" s="14">
        <v>26551</v>
      </c>
      <c r="E22" s="14">
        <v>4280</v>
      </c>
      <c r="F22" s="14">
        <v>21817</v>
      </c>
      <c r="G22" s="14">
        <v>31711</v>
      </c>
      <c r="H22" s="14">
        <v>23413</v>
      </c>
      <c r="I22" s="14">
        <v>4768</v>
      </c>
      <c r="J22" s="14">
        <v>33661</v>
      </c>
      <c r="K22" s="14">
        <v>21422</v>
      </c>
      <c r="L22" s="14">
        <v>36080</v>
      </c>
      <c r="M22" s="14">
        <v>11462</v>
      </c>
      <c r="N22" s="14">
        <v>6846</v>
      </c>
      <c r="O22" s="12">
        <f t="shared" si="7"/>
        <v>282047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2437</v>
      </c>
      <c r="C23" s="14">
        <v>1721</v>
      </c>
      <c r="D23" s="14">
        <v>1196</v>
      </c>
      <c r="E23" s="14">
        <v>267</v>
      </c>
      <c r="F23" s="14">
        <v>1389</v>
      </c>
      <c r="G23" s="14">
        <v>2439</v>
      </c>
      <c r="H23" s="14">
        <v>1453</v>
      </c>
      <c r="I23" s="14">
        <v>281</v>
      </c>
      <c r="J23" s="14">
        <v>1541</v>
      </c>
      <c r="K23" s="14">
        <v>1153</v>
      </c>
      <c r="L23" s="14">
        <v>1881</v>
      </c>
      <c r="M23" s="14">
        <v>602</v>
      </c>
      <c r="N23" s="14">
        <v>337</v>
      </c>
      <c r="O23" s="12">
        <f t="shared" si="7"/>
        <v>16697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91911</v>
      </c>
      <c r="C24" s="14">
        <f>C25+C26</f>
        <v>63601</v>
      </c>
      <c r="D24" s="14">
        <f>D25+D26</f>
        <v>74437</v>
      </c>
      <c r="E24" s="14">
        <f>E25+E26</f>
        <v>14309</v>
      </c>
      <c r="F24" s="14">
        <f aca="true" t="shared" si="8" ref="F24:N24">F25+F26</f>
        <v>64394</v>
      </c>
      <c r="G24" s="14">
        <f t="shared" si="8"/>
        <v>98404</v>
      </c>
      <c r="H24" s="14">
        <f>H25+H26</f>
        <v>60758</v>
      </c>
      <c r="I24" s="14">
        <f>I25+I26</f>
        <v>13361</v>
      </c>
      <c r="J24" s="14">
        <f>J25+J26</f>
        <v>71531</v>
      </c>
      <c r="K24" s="14">
        <f>K25+K26</f>
        <v>57543</v>
      </c>
      <c r="L24" s="14">
        <f>L25+L26</f>
        <v>54292</v>
      </c>
      <c r="M24" s="14">
        <f t="shared" si="8"/>
        <v>17380</v>
      </c>
      <c r="N24" s="14">
        <f t="shared" si="8"/>
        <v>9431</v>
      </c>
      <c r="O24" s="12">
        <f t="shared" si="7"/>
        <v>691352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55612</v>
      </c>
      <c r="C25" s="14">
        <v>42288</v>
      </c>
      <c r="D25" s="14">
        <v>45944</v>
      </c>
      <c r="E25" s="14">
        <v>9520</v>
      </c>
      <c r="F25" s="14">
        <v>42005</v>
      </c>
      <c r="G25" s="14">
        <v>66242</v>
      </c>
      <c r="H25" s="14">
        <v>41490</v>
      </c>
      <c r="I25" s="14">
        <v>9695</v>
      </c>
      <c r="J25" s="14">
        <v>42176</v>
      </c>
      <c r="K25" s="14">
        <v>36478</v>
      </c>
      <c r="L25" s="14">
        <v>34535</v>
      </c>
      <c r="M25" s="14">
        <v>10967</v>
      </c>
      <c r="N25" s="14">
        <v>5424</v>
      </c>
      <c r="O25" s="12">
        <f t="shared" si="7"/>
        <v>442376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36299</v>
      </c>
      <c r="C26" s="14">
        <v>21313</v>
      </c>
      <c r="D26" s="14">
        <v>28493</v>
      </c>
      <c r="E26" s="14">
        <v>4789</v>
      </c>
      <c r="F26" s="14">
        <v>22389</v>
      </c>
      <c r="G26" s="14">
        <v>32162</v>
      </c>
      <c r="H26" s="14">
        <v>19268</v>
      </c>
      <c r="I26" s="14">
        <v>3666</v>
      </c>
      <c r="J26" s="14">
        <v>29355</v>
      </c>
      <c r="K26" s="14">
        <v>21065</v>
      </c>
      <c r="L26" s="14">
        <v>19757</v>
      </c>
      <c r="M26" s="14">
        <v>6413</v>
      </c>
      <c r="N26" s="14">
        <v>4007</v>
      </c>
      <c r="O26" s="12">
        <f t="shared" si="7"/>
        <v>248976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0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45</v>
      </c>
      <c r="B32" s="54">
        <f>B33*B34</f>
        <v>0</v>
      </c>
      <c r="C32" s="54">
        <f aca="true" t="shared" si="10" ref="C32:N32">C33*C34</f>
        <v>0</v>
      </c>
      <c r="D32" s="54">
        <f t="shared" si="10"/>
        <v>0</v>
      </c>
      <c r="E32" s="54">
        <f t="shared" si="10"/>
        <v>0</v>
      </c>
      <c r="F32" s="54">
        <f t="shared" si="10"/>
        <v>0</v>
      </c>
      <c r="G32" s="54">
        <f t="shared" si="10"/>
        <v>0</v>
      </c>
      <c r="H32" s="54">
        <f t="shared" si="10"/>
        <v>0</v>
      </c>
      <c r="I32" s="54">
        <f t="shared" si="10"/>
        <v>0</v>
      </c>
      <c r="J32" s="54">
        <f>J33*J34</f>
        <v>0</v>
      </c>
      <c r="K32" s="54">
        <f>K33*K34</f>
        <v>0</v>
      </c>
      <c r="L32" s="54">
        <f>L33*L34</f>
        <v>0</v>
      </c>
      <c r="M32" s="54">
        <f t="shared" si="10"/>
        <v>0</v>
      </c>
      <c r="N32" s="54">
        <f t="shared" si="10"/>
        <v>0</v>
      </c>
      <c r="O32" s="25">
        <f>SUM(B32:N32)</f>
        <v>0</v>
      </c>
    </row>
    <row r="33" spans="1:26" ht="18.75" customHeight="1">
      <c r="A33" s="50" t="s">
        <v>46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47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48</v>
      </c>
      <c r="B36" s="58">
        <f>B37+B38+B39+B40</f>
        <v>756862.6252</v>
      </c>
      <c r="C36" s="58">
        <f aca="true" t="shared" si="11" ref="C36:N36">C37+C38+C39+C40</f>
        <v>534813.1064999999</v>
      </c>
      <c r="D36" s="58">
        <f t="shared" si="11"/>
        <v>561323.9020000001</v>
      </c>
      <c r="E36" s="58">
        <f t="shared" si="11"/>
        <v>139312.0068</v>
      </c>
      <c r="F36" s="58">
        <f t="shared" si="11"/>
        <v>515455.818</v>
      </c>
      <c r="G36" s="58">
        <f t="shared" si="11"/>
        <v>613318.4824</v>
      </c>
      <c r="H36" s="58">
        <f t="shared" si="11"/>
        <v>504193.90400000004</v>
      </c>
      <c r="I36" s="58">
        <f>I37+I38+I39+I40</f>
        <v>110245.0268</v>
      </c>
      <c r="J36" s="58">
        <f>J37+J38+J39+J40</f>
        <v>647705.8326</v>
      </c>
      <c r="K36" s="58">
        <f>K37+K38+K39+K40</f>
        <v>537813.3724</v>
      </c>
      <c r="L36" s="58">
        <f>L37+L38+L39+L40</f>
        <v>638029.7232</v>
      </c>
      <c r="M36" s="58">
        <f t="shared" si="11"/>
        <v>279557.6445</v>
      </c>
      <c r="N36" s="58">
        <f t="shared" si="11"/>
        <v>143690.83719999998</v>
      </c>
      <c r="O36" s="58">
        <f>O37+O38+O39+O40</f>
        <v>5982322.2816</v>
      </c>
    </row>
    <row r="37" spans="1:15" ht="18.75" customHeight="1">
      <c r="A37" s="55" t="s">
        <v>49</v>
      </c>
      <c r="B37" s="52">
        <f aca="true" t="shared" si="12" ref="B37:N37">B29*B7</f>
        <v>752211.3952</v>
      </c>
      <c r="C37" s="52">
        <f t="shared" si="12"/>
        <v>527793.1364999999</v>
      </c>
      <c r="D37" s="52">
        <f t="shared" si="12"/>
        <v>549701.8520000001</v>
      </c>
      <c r="E37" s="52">
        <f t="shared" si="12"/>
        <v>139312.0068</v>
      </c>
      <c r="F37" s="52">
        <f t="shared" si="12"/>
        <v>511387.69800000003</v>
      </c>
      <c r="G37" s="52">
        <f t="shared" si="12"/>
        <v>608650.8324</v>
      </c>
      <c r="H37" s="52">
        <f t="shared" si="12"/>
        <v>500693.92400000006</v>
      </c>
      <c r="I37" s="52">
        <f>I29*I7</f>
        <v>110245.0268</v>
      </c>
      <c r="J37" s="52">
        <f>J29*J7</f>
        <v>636564.9526</v>
      </c>
      <c r="K37" s="52">
        <f>K29*K7</f>
        <v>522372.2424</v>
      </c>
      <c r="L37" s="52">
        <f>L29*L7</f>
        <v>626907.3132</v>
      </c>
      <c r="M37" s="52">
        <f t="shared" si="12"/>
        <v>274307.6245</v>
      </c>
      <c r="N37" s="52">
        <f t="shared" si="12"/>
        <v>141416.5672</v>
      </c>
      <c r="O37" s="54">
        <f>SUM(B37:N37)</f>
        <v>5901564.5716</v>
      </c>
    </row>
    <row r="38" spans="1:15" ht="18.75" customHeight="1">
      <c r="A38" s="55" t="s">
        <v>50</v>
      </c>
      <c r="B38" s="52">
        <f aca="true" t="shared" si="13" ref="B38:N38">B30*B7</f>
        <v>0</v>
      </c>
      <c r="C38" s="52">
        <f t="shared" si="13"/>
        <v>0</v>
      </c>
      <c r="D38" s="52">
        <f t="shared" si="13"/>
        <v>0</v>
      </c>
      <c r="E38" s="52">
        <f t="shared" si="13"/>
        <v>0</v>
      </c>
      <c r="F38" s="52">
        <f t="shared" si="13"/>
        <v>0</v>
      </c>
      <c r="G38" s="52">
        <f t="shared" si="13"/>
        <v>0</v>
      </c>
      <c r="H38" s="52">
        <f t="shared" si="13"/>
        <v>0</v>
      </c>
      <c r="I38" s="52">
        <f>I30*I7</f>
        <v>0</v>
      </c>
      <c r="J38" s="52">
        <f>J30*J7</f>
        <v>0</v>
      </c>
      <c r="K38" s="52">
        <f>K30*K7</f>
        <v>0</v>
      </c>
      <c r="L38" s="52">
        <f>L30*L7</f>
        <v>0</v>
      </c>
      <c r="M38" s="52">
        <f t="shared" si="13"/>
        <v>0</v>
      </c>
      <c r="N38" s="52">
        <f t="shared" si="13"/>
        <v>0</v>
      </c>
      <c r="O38" s="25">
        <f>SUM(B38:N38)</f>
        <v>0</v>
      </c>
    </row>
    <row r="39" spans="1:15" ht="18.75" customHeight="1">
      <c r="A39" s="55" t="s">
        <v>51</v>
      </c>
      <c r="B39" s="52">
        <f aca="true" t="shared" si="14" ref="B39:N39">B32</f>
        <v>0</v>
      </c>
      <c r="C39" s="52">
        <f t="shared" si="14"/>
        <v>0</v>
      </c>
      <c r="D39" s="52">
        <f t="shared" si="14"/>
        <v>0</v>
      </c>
      <c r="E39" s="52">
        <f t="shared" si="14"/>
        <v>0</v>
      </c>
      <c r="F39" s="52">
        <f t="shared" si="14"/>
        <v>0</v>
      </c>
      <c r="G39" s="52">
        <f t="shared" si="14"/>
        <v>0</v>
      </c>
      <c r="H39" s="52">
        <f t="shared" si="14"/>
        <v>0</v>
      </c>
      <c r="I39" s="52">
        <f>I32</f>
        <v>0</v>
      </c>
      <c r="J39" s="52">
        <f>J32</f>
        <v>0</v>
      </c>
      <c r="K39" s="52">
        <f>K32</f>
        <v>0</v>
      </c>
      <c r="L39" s="52">
        <f>L32</f>
        <v>0</v>
      </c>
      <c r="M39" s="52">
        <f t="shared" si="14"/>
        <v>0</v>
      </c>
      <c r="N39" s="52">
        <f t="shared" si="14"/>
        <v>0</v>
      </c>
      <c r="O39" s="54">
        <f>SUM(B39:N39)</f>
        <v>0</v>
      </c>
    </row>
    <row r="40" spans="1:26" ht="18.75" customHeight="1">
      <c r="A40" s="2" t="s">
        <v>52</v>
      </c>
      <c r="B40" s="52">
        <v>4651.23</v>
      </c>
      <c r="C40" s="52">
        <v>7019.97</v>
      </c>
      <c r="D40" s="52">
        <v>11622.05</v>
      </c>
      <c r="E40" s="52">
        <v>0</v>
      </c>
      <c r="F40" s="52">
        <v>4068.12</v>
      </c>
      <c r="G40" s="52">
        <v>4667.65</v>
      </c>
      <c r="H40" s="52">
        <v>3499.98</v>
      </c>
      <c r="I40" s="52">
        <v>0</v>
      </c>
      <c r="J40" s="52">
        <v>11140.88</v>
      </c>
      <c r="K40" s="52">
        <v>15441.13</v>
      </c>
      <c r="L40" s="52">
        <v>11122.41</v>
      </c>
      <c r="M40" s="52">
        <v>5250.02</v>
      </c>
      <c r="N40" s="52">
        <v>2274.27</v>
      </c>
      <c r="O40" s="54">
        <f>SUM(B40:N40)</f>
        <v>80757.71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53</v>
      </c>
      <c r="B42" s="25">
        <f aca="true" t="shared" si="15" ref="B42:N42">+B43+B46+B58+B59+B60-B62</f>
        <v>-70692</v>
      </c>
      <c r="C42" s="25">
        <f t="shared" si="15"/>
        <v>-67260</v>
      </c>
      <c r="D42" s="25">
        <f t="shared" si="15"/>
        <v>-71935.06</v>
      </c>
      <c r="E42" s="25">
        <f t="shared" si="15"/>
        <v>-9428</v>
      </c>
      <c r="F42" s="25">
        <f t="shared" si="15"/>
        <v>-46156</v>
      </c>
      <c r="G42" s="25">
        <f t="shared" si="15"/>
        <v>-78636</v>
      </c>
      <c r="H42" s="25">
        <f t="shared" si="15"/>
        <v>-67080</v>
      </c>
      <c r="I42" s="25">
        <f t="shared" si="15"/>
        <v>-19237.63</v>
      </c>
      <c r="J42" s="25">
        <f t="shared" si="15"/>
        <v>-47564</v>
      </c>
      <c r="K42" s="25">
        <f t="shared" si="15"/>
        <v>-54384</v>
      </c>
      <c r="L42" s="25">
        <f t="shared" si="15"/>
        <v>-45300</v>
      </c>
      <c r="M42" s="25">
        <f t="shared" si="15"/>
        <v>-22992</v>
      </c>
      <c r="N42" s="25">
        <f t="shared" si="15"/>
        <v>-15200</v>
      </c>
      <c r="O42" s="25">
        <f>+O43+O46+O58+O59</f>
        <v>-611067.06</v>
      </c>
    </row>
    <row r="43" spans="1:15" ht="18.75" customHeight="1">
      <c r="A43" s="17" t="s">
        <v>54</v>
      </c>
      <c r="B43" s="26">
        <f>B44+B45</f>
        <v>-70692</v>
      </c>
      <c r="C43" s="26">
        <f>C44+C45</f>
        <v>-67260</v>
      </c>
      <c r="D43" s="26">
        <f>D44+D45</f>
        <v>-54944</v>
      </c>
      <c r="E43" s="26">
        <f>E44+E45</f>
        <v>-9428</v>
      </c>
      <c r="F43" s="26">
        <f aca="true" t="shared" si="16" ref="F43:N43">F44+F45</f>
        <v>-45656</v>
      </c>
      <c r="G43" s="26">
        <f t="shared" si="16"/>
        <v>-78136</v>
      </c>
      <c r="H43" s="26">
        <f t="shared" si="16"/>
        <v>-67080</v>
      </c>
      <c r="I43" s="26">
        <f>I44+I45</f>
        <v>-13440</v>
      </c>
      <c r="J43" s="26">
        <f>J44+J45</f>
        <v>-47564</v>
      </c>
      <c r="K43" s="26">
        <f>K44+K45</f>
        <v>-54384</v>
      </c>
      <c r="L43" s="26">
        <f>L44+L45</f>
        <v>-45300</v>
      </c>
      <c r="M43" s="26">
        <f t="shared" si="16"/>
        <v>-22992</v>
      </c>
      <c r="N43" s="26">
        <f t="shared" si="16"/>
        <v>-15200</v>
      </c>
      <c r="O43" s="25">
        <f aca="true" t="shared" si="17" ref="O43:O59">SUM(B43:N43)</f>
        <v>-592076</v>
      </c>
    </row>
    <row r="44" spans="1:26" ht="18.75" customHeight="1">
      <c r="A44" s="13" t="s">
        <v>55</v>
      </c>
      <c r="B44" s="20">
        <f>ROUND(-B9*$D$3,2)</f>
        <v>-70692</v>
      </c>
      <c r="C44" s="20">
        <f>ROUND(-C9*$D$3,2)</f>
        <v>-67260</v>
      </c>
      <c r="D44" s="20">
        <f>ROUND(-D9*$D$3,2)</f>
        <v>-54944</v>
      </c>
      <c r="E44" s="20">
        <f>ROUND(-E9*$D$3,2)</f>
        <v>-9428</v>
      </c>
      <c r="F44" s="20">
        <f aca="true" t="shared" si="18" ref="F44:N44">ROUND(-F9*$D$3,2)</f>
        <v>-45656</v>
      </c>
      <c r="G44" s="20">
        <f t="shared" si="18"/>
        <v>-78136</v>
      </c>
      <c r="H44" s="20">
        <f t="shared" si="18"/>
        <v>-67080</v>
      </c>
      <c r="I44" s="20">
        <f>ROUND(-I9*$D$3,2)</f>
        <v>-13440</v>
      </c>
      <c r="J44" s="20">
        <f>ROUND(-J9*$D$3,2)</f>
        <v>-47564</v>
      </c>
      <c r="K44" s="20">
        <f>ROUND(-K9*$D$3,2)</f>
        <v>-54384</v>
      </c>
      <c r="L44" s="20">
        <f>ROUND(-L9*$D$3,2)</f>
        <v>-45300</v>
      </c>
      <c r="M44" s="20">
        <f t="shared" si="18"/>
        <v>-22992</v>
      </c>
      <c r="N44" s="20">
        <f t="shared" si="18"/>
        <v>-15200</v>
      </c>
      <c r="O44" s="46">
        <f t="shared" si="17"/>
        <v>-592076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-16991.06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-18991.06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-500-16491.06</f>
        <v>-16991.06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-18991.06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-4797.63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>SUM(B60:N60)</f>
        <v>-4797.63</v>
      </c>
    </row>
    <row r="61" spans="1:26" ht="15.75">
      <c r="A61" s="2" t="s">
        <v>67</v>
      </c>
      <c r="B61" s="29">
        <f aca="true" t="shared" si="21" ref="B61:N61">+B36+B42</f>
        <v>686170.6252</v>
      </c>
      <c r="C61" s="29">
        <f t="shared" si="21"/>
        <v>467553.1064999999</v>
      </c>
      <c r="D61" s="29">
        <f t="shared" si="21"/>
        <v>489388.8420000001</v>
      </c>
      <c r="E61" s="29">
        <f t="shared" si="21"/>
        <v>129884.0068</v>
      </c>
      <c r="F61" s="29">
        <f t="shared" si="21"/>
        <v>469299.818</v>
      </c>
      <c r="G61" s="29">
        <f t="shared" si="21"/>
        <v>534682.4824</v>
      </c>
      <c r="H61" s="29">
        <f t="shared" si="21"/>
        <v>437113.90400000004</v>
      </c>
      <c r="I61" s="29">
        <f t="shared" si="21"/>
        <v>91007.3968</v>
      </c>
      <c r="J61" s="29">
        <f>+J36+J42</f>
        <v>600141.8326</v>
      </c>
      <c r="K61" s="29">
        <f>+K36+K42</f>
        <v>483429.3724</v>
      </c>
      <c r="L61" s="29">
        <f>+L36+L42</f>
        <v>592729.7232</v>
      </c>
      <c r="M61" s="29">
        <f t="shared" si="21"/>
        <v>256565.6445</v>
      </c>
      <c r="N61" s="29">
        <f t="shared" si="21"/>
        <v>128490.83719999998</v>
      </c>
      <c r="O61" s="29">
        <f>SUM(B61:N61)</f>
        <v>5366457.591600001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 t="s">
        <v>111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4">
        <f>SUM(B62:N62)</f>
        <v>0</v>
      </c>
      <c r="Q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686170.62</v>
      </c>
      <c r="C64" s="36">
        <f aca="true" t="shared" si="22" ref="C64:N64">SUM(C65:C78)</f>
        <v>467553.12</v>
      </c>
      <c r="D64" s="36">
        <f t="shared" si="22"/>
        <v>489388.84</v>
      </c>
      <c r="E64" s="36">
        <f t="shared" si="22"/>
        <v>129884.01</v>
      </c>
      <c r="F64" s="36">
        <f t="shared" si="22"/>
        <v>469299.82</v>
      </c>
      <c r="G64" s="36">
        <f t="shared" si="22"/>
        <v>534682.48</v>
      </c>
      <c r="H64" s="36">
        <f t="shared" si="22"/>
        <v>437113.9</v>
      </c>
      <c r="I64" s="36">
        <f t="shared" si="22"/>
        <v>91007.4</v>
      </c>
      <c r="J64" s="36">
        <f t="shared" si="22"/>
        <v>600141.84</v>
      </c>
      <c r="K64" s="36">
        <f t="shared" si="22"/>
        <v>483429.37</v>
      </c>
      <c r="L64" s="36">
        <f t="shared" si="22"/>
        <v>592729.72</v>
      </c>
      <c r="M64" s="36">
        <f t="shared" si="22"/>
        <v>256565.64</v>
      </c>
      <c r="N64" s="36">
        <f t="shared" si="22"/>
        <v>128490.84</v>
      </c>
      <c r="O64" s="29">
        <f>SUM(O65:O78)</f>
        <v>5366457.599999999</v>
      </c>
    </row>
    <row r="65" spans="1:16" ht="18.75" customHeight="1">
      <c r="A65" s="17" t="s">
        <v>69</v>
      </c>
      <c r="B65" s="36">
        <v>129012.91</v>
      </c>
      <c r="C65" s="36">
        <v>135444.29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264457.2</v>
      </c>
      <c r="P65"/>
    </row>
    <row r="66" spans="1:16" ht="18.75" customHeight="1">
      <c r="A66" s="17" t="s">
        <v>70</v>
      </c>
      <c r="B66" s="36">
        <v>557157.71</v>
      </c>
      <c r="C66" s="36">
        <v>332108.83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889266.54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489388.84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489388.84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129884.01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129884.01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469299.82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469299.82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534682.48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534682.48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437113.9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437113.9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91007.4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91007.4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600141.84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600141.84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483429.37</v>
      </c>
      <c r="L74" s="35">
        <v>0</v>
      </c>
      <c r="M74" s="35">
        <v>0</v>
      </c>
      <c r="N74" s="35">
        <v>0</v>
      </c>
      <c r="O74" s="29">
        <f t="shared" si="23"/>
        <v>483429.37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592729.72</v>
      </c>
      <c r="M75" s="35">
        <v>0</v>
      </c>
      <c r="N75" s="35">
        <v>0</v>
      </c>
      <c r="O75" s="26">
        <f t="shared" si="23"/>
        <v>592729.72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256565.64</v>
      </c>
      <c r="N76" s="35">
        <v>0</v>
      </c>
      <c r="O76" s="29">
        <f t="shared" si="23"/>
        <v>256565.64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128490.84</v>
      </c>
      <c r="O77" s="26">
        <f t="shared" si="23"/>
        <v>128490.84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2.466326594897038</v>
      </c>
      <c r="C82" s="44">
        <v>2.5920109381029883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2.9593000000000003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3.0664999999999996</v>
      </c>
      <c r="N93" s="44">
        <v>0</v>
      </c>
      <c r="O93" s="59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7">
        <f>(N$37+N$38+N$39)/N$7</f>
        <v>2.6231</v>
      </c>
      <c r="O94" s="48"/>
      <c r="P94"/>
      <c r="Z94"/>
    </row>
    <row r="95" spans="1:14" ht="21" customHeight="1">
      <c r="A95" s="63" t="s">
        <v>102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6" t="s">
        <v>104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2018-11-01T17:54:23Z</dcterms:modified>
  <cp:category/>
  <cp:version/>
  <cp:contentType/>
  <cp:contentStatus/>
</cp:coreProperties>
</file>