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<sst xmlns="http://schemas.openxmlformats.org/spreadsheetml/2006/main" count="114" uniqueCount="112">
  <si>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</si>
  <si>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</si>
  <si>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</si>
  <si>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</si>
  <si>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</si>
  <si>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</si>
  <si>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</si>
  <si>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</si>
  <si>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</si>
  <si>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</si>
  <si>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</si>
  <si>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</si>
  <si>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</si>
  <si>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</si>
  <si>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</si>
  <si>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</si>
  <si>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</si>
  <si>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</si>
  <si>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</si>
  <si>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</si>
  <si>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</si>
  <si>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</si>
  <si>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</si>
  <si>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</si>
  <si>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</si>
  <si>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</si>
  <si>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</si>
  <si>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</si>
  <si>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</si>
  <si>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</si>
  <si>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</si>
  <si>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</si>
  <si>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</si>
  <si>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</si>
  <si>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</si>
  <si>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</si>
  <si>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</si>
  <si>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</si>
  <si>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</si>
  <si>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</si>
  <si>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</si>
  <si>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</si>
  <si>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</si>
  <si>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</si>
  <si>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</si>
  <si>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</si>
  <si>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</si>
  <si>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</si>
  <si>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</si>
  <si>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</si>
  <si>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</si>
  <si>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</si>
  <si>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</si>
  <si>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</si>
  <si>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</si>
  <si>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</si>
  <si>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</si>
  <si>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</si>
  <si>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</si>
  <si>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</si>
  <si>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</si>
  <si>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</si>
  <si>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</si>
  <si>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</si>
  <si>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</si>
  <si>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</si>
  <si>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</si>
  <si>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</si>
  <si>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</si>
  <si>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</si>
  <si>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</si>
  <si>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</si>
  <si>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</si>
  <si>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</si>
  <si>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</si>
  <si>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</si>
  <si>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</si>
  <si>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</si>
  <si>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</si>
  <si>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</si>
  <si>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</si>
  <si>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</si>
  <si>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</si>
  <si>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</si>
  <si>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</si>
  <si>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</si>
  <si>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</si>
  <si>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</si>
  <si>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</si>
  <si>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</si>
  <si>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</si>
  <si>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</si>
  <si>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</si>
  <si>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</si>
  <si>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</si>
  <si>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</si>
  <si>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</si>
  <si>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</si>
  <si>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</si>
  <si>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</si>
  <si>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</si>
  <si>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</si>
  <si>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</si>
  <si>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</si>
  <si>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</si>
  <si>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</si>
  <si>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</si>
  <si>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</si>
  <si>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</si>
  <si>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26/10/18 - VENCIMENTO 05/11/18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</si>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</sst>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horizontal="left" vertical="center" indent="2"/>
    </xf>
    <xf numFmtId="171" fontId="42" fillId="0" borderId="14" xfId="45" applyNumberFormat="1" applyFont="1" applyFill="1" applyBorder="1" applyAlignment="1">
      <alignment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1.50390625" style="1" bestFit="1" customWidth="1"/>
    <col min="18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2" t="s">
        <v>29</v>
      </c>
      <c r="I6" s="62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6" ht="18.75" customHeight="1">
      <c r="A7" s="9" t="s">
        <v>3</v>
      </c>
      <c r="B7" s="10">
        <f>B8+B20+B24</f>
        <v>496778</v>
      </c>
      <c r="C7" s="10">
        <f>C8+C20+C24</f>
        <v>361187</v>
      </c>
      <c r="D7" s="10">
        <f>D8+D20+D24</f>
        <v>375504</v>
      </c>
      <c r="E7" s="10">
        <f>E8+E20+E24</f>
        <v>66756</v>
      </c>
      <c r="F7" s="10">
        <f aca="true" t="shared" si="0" ref="F7:N7">F8+F20+F24</f>
        <v>332250</v>
      </c>
      <c r="G7" s="10">
        <f t="shared" si="0"/>
        <v>517070</v>
      </c>
      <c r="H7" s="10">
        <f>H8+H20+H24</f>
        <v>357926</v>
      </c>
      <c r="I7" s="10">
        <f>I8+I20+I24</f>
        <v>89176</v>
      </c>
      <c r="J7" s="10">
        <f>J8+J20+J24</f>
        <v>416265</v>
      </c>
      <c r="K7" s="10">
        <f>K8+K20+K24</f>
        <v>302664</v>
      </c>
      <c r="L7" s="10">
        <f>L8+L20+L24</f>
        <v>360595</v>
      </c>
      <c r="M7" s="10">
        <f t="shared" si="0"/>
        <v>148879</v>
      </c>
      <c r="N7" s="10">
        <f t="shared" si="0"/>
        <v>91419</v>
      </c>
      <c r="O7" s="10">
        <f>+O8+O20+O24</f>
        <v>3916469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225227</v>
      </c>
      <c r="C8" s="12">
        <f>+C9+C12+C16</f>
        <v>174813</v>
      </c>
      <c r="D8" s="12">
        <f>+D9+D12+D16</f>
        <v>193214</v>
      </c>
      <c r="E8" s="12">
        <f>+E9+E12+E16</f>
        <v>30967</v>
      </c>
      <c r="F8" s="12">
        <f aca="true" t="shared" si="1" ref="F8:N8">+F9+F12+F16</f>
        <v>159848</v>
      </c>
      <c r="G8" s="12">
        <f t="shared" si="1"/>
        <v>255105</v>
      </c>
      <c r="H8" s="12">
        <f>+H9+H12+H16</f>
        <v>169344</v>
      </c>
      <c r="I8" s="12">
        <f>+I9+I12+I16</f>
        <v>43952</v>
      </c>
      <c r="J8" s="12">
        <f>+J9+J12+J16</f>
        <v>204957</v>
      </c>
      <c r="K8" s="12">
        <f>+K9+K12+K16</f>
        <v>145887</v>
      </c>
      <c r="L8" s="12">
        <f>+L9+L12+L16</f>
        <v>169729</v>
      </c>
      <c r="M8" s="12">
        <f t="shared" si="1"/>
        <v>78091</v>
      </c>
      <c r="N8" s="12">
        <f t="shared" si="1"/>
        <v>49768</v>
      </c>
      <c r="O8" s="12">
        <f>SUM(B8:N8)</f>
        <v>1900902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20091</v>
      </c>
      <c r="C9" s="14">
        <v>20212</v>
      </c>
      <c r="D9" s="14">
        <v>13792</v>
      </c>
      <c r="E9" s="14">
        <v>2611</v>
      </c>
      <c r="F9" s="14">
        <v>12201</v>
      </c>
      <c r="G9" s="14">
        <v>22043</v>
      </c>
      <c r="H9" s="14">
        <v>19790</v>
      </c>
      <c r="I9" s="14">
        <v>4735</v>
      </c>
      <c r="J9" s="14">
        <v>12147</v>
      </c>
      <c r="K9" s="14">
        <v>15084</v>
      </c>
      <c r="L9" s="14">
        <v>12025</v>
      </c>
      <c r="M9" s="14">
        <v>8155</v>
      </c>
      <c r="N9" s="14">
        <v>5432</v>
      </c>
      <c r="O9" s="12">
        <f aca="true" t="shared" si="2" ref="O9:O19">SUM(B9:N9)</f>
        <v>168318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20091</v>
      </c>
      <c r="C10" s="14">
        <f>+C9-C11</f>
        <v>20212</v>
      </c>
      <c r="D10" s="14">
        <f>+D9-D11</f>
        <v>13792</v>
      </c>
      <c r="E10" s="14">
        <f>+E9-E11</f>
        <v>2611</v>
      </c>
      <c r="F10" s="14">
        <f aca="true" t="shared" si="3" ref="F10:N10">+F9-F11</f>
        <v>12201</v>
      </c>
      <c r="G10" s="14">
        <f t="shared" si="3"/>
        <v>22043</v>
      </c>
      <c r="H10" s="14">
        <f>+H9-H11</f>
        <v>19790</v>
      </c>
      <c r="I10" s="14">
        <f>+I9-I11</f>
        <v>4735</v>
      </c>
      <c r="J10" s="14">
        <f>+J9-J11</f>
        <v>12147</v>
      </c>
      <c r="K10" s="14">
        <f>+K9-K11</f>
        <v>15084</v>
      </c>
      <c r="L10" s="14">
        <f>+L9-L11</f>
        <v>12025</v>
      </c>
      <c r="M10" s="14">
        <f t="shared" si="3"/>
        <v>8155</v>
      </c>
      <c r="N10" s="14">
        <f t="shared" si="3"/>
        <v>5432</v>
      </c>
      <c r="O10" s="12">
        <f t="shared" si="2"/>
        <v>168318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195802</v>
      </c>
      <c r="C12" s="14">
        <f>C13+C14+C15</f>
        <v>147376</v>
      </c>
      <c r="D12" s="14">
        <f>D13+D14+D15</f>
        <v>172164</v>
      </c>
      <c r="E12" s="14">
        <f>E13+E14+E15</f>
        <v>27177</v>
      </c>
      <c r="F12" s="14">
        <f aca="true" t="shared" si="4" ref="F12:N12">F13+F14+F15</f>
        <v>140855</v>
      </c>
      <c r="G12" s="14">
        <f t="shared" si="4"/>
        <v>221679</v>
      </c>
      <c r="H12" s="14">
        <f>H13+H14+H15</f>
        <v>142832</v>
      </c>
      <c r="I12" s="14">
        <f>I13+I14+I15</f>
        <v>37497</v>
      </c>
      <c r="J12" s="14">
        <f>J13+J14+J15</f>
        <v>183231</v>
      </c>
      <c r="K12" s="14">
        <f>K13+K14+K15</f>
        <v>124624</v>
      </c>
      <c r="L12" s="14">
        <f>L13+L14+L15</f>
        <v>149551</v>
      </c>
      <c r="M12" s="14">
        <f t="shared" si="4"/>
        <v>66827</v>
      </c>
      <c r="N12" s="14">
        <f t="shared" si="4"/>
        <v>42691</v>
      </c>
      <c r="O12" s="12">
        <f t="shared" si="2"/>
        <v>1652306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98101</v>
      </c>
      <c r="C13" s="14">
        <v>73902</v>
      </c>
      <c r="D13" s="14">
        <v>84667</v>
      </c>
      <c r="E13" s="14">
        <v>13517</v>
      </c>
      <c r="F13" s="14">
        <v>68426</v>
      </c>
      <c r="G13" s="14">
        <v>108407</v>
      </c>
      <c r="H13" s="14">
        <v>72947</v>
      </c>
      <c r="I13" s="14">
        <v>19482</v>
      </c>
      <c r="J13" s="14">
        <v>92925</v>
      </c>
      <c r="K13" s="14">
        <v>61133</v>
      </c>
      <c r="L13" s="14">
        <v>73040</v>
      </c>
      <c r="M13" s="14">
        <v>31943</v>
      </c>
      <c r="N13" s="14">
        <v>20006</v>
      </c>
      <c r="O13" s="12">
        <f t="shared" si="2"/>
        <v>818496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88989</v>
      </c>
      <c r="C14" s="14">
        <v>63848</v>
      </c>
      <c r="D14" s="14">
        <v>81936</v>
      </c>
      <c r="E14" s="14">
        <v>12281</v>
      </c>
      <c r="F14" s="14">
        <v>64880</v>
      </c>
      <c r="G14" s="14">
        <v>99655</v>
      </c>
      <c r="H14" s="14">
        <v>62298</v>
      </c>
      <c r="I14" s="14">
        <v>16022</v>
      </c>
      <c r="J14" s="14">
        <v>84402</v>
      </c>
      <c r="K14" s="14">
        <v>57964</v>
      </c>
      <c r="L14" s="14">
        <v>70109</v>
      </c>
      <c r="M14" s="14">
        <v>31746</v>
      </c>
      <c r="N14" s="14">
        <v>21021</v>
      </c>
      <c r="O14" s="12">
        <f t="shared" si="2"/>
        <v>755151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8712</v>
      </c>
      <c r="C15" s="14">
        <v>9626</v>
      </c>
      <c r="D15" s="14">
        <v>5561</v>
      </c>
      <c r="E15" s="14">
        <v>1379</v>
      </c>
      <c r="F15" s="14">
        <v>7549</v>
      </c>
      <c r="G15" s="14">
        <v>13617</v>
      </c>
      <c r="H15" s="14">
        <v>7587</v>
      </c>
      <c r="I15" s="14">
        <v>1993</v>
      </c>
      <c r="J15" s="14">
        <v>5904</v>
      </c>
      <c r="K15" s="14">
        <v>5527</v>
      </c>
      <c r="L15" s="14">
        <v>6402</v>
      </c>
      <c r="M15" s="14">
        <v>3138</v>
      </c>
      <c r="N15" s="14">
        <v>1664</v>
      </c>
      <c r="O15" s="12">
        <f t="shared" si="2"/>
        <v>78659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9334</v>
      </c>
      <c r="C16" s="14">
        <f>C17+C18+C19</f>
        <v>7225</v>
      </c>
      <c r="D16" s="14">
        <f>D17+D18+D19</f>
        <v>7258</v>
      </c>
      <c r="E16" s="14">
        <f>E17+E18+E19</f>
        <v>1179</v>
      </c>
      <c r="F16" s="14">
        <f aca="true" t="shared" si="5" ref="F16:N16">F17+F18+F19</f>
        <v>6792</v>
      </c>
      <c r="G16" s="14">
        <f t="shared" si="5"/>
        <v>11383</v>
      </c>
      <c r="H16" s="14">
        <f>H17+H18+H19</f>
        <v>6722</v>
      </c>
      <c r="I16" s="14">
        <f>I17+I18+I19</f>
        <v>1720</v>
      </c>
      <c r="J16" s="14">
        <f>J17+J18+J19</f>
        <v>9579</v>
      </c>
      <c r="K16" s="14">
        <f>K17+K18+K19</f>
        <v>6179</v>
      </c>
      <c r="L16" s="14">
        <f>L17+L18+L19</f>
        <v>8153</v>
      </c>
      <c r="M16" s="14">
        <f t="shared" si="5"/>
        <v>3109</v>
      </c>
      <c r="N16" s="14">
        <f t="shared" si="5"/>
        <v>1645</v>
      </c>
      <c r="O16" s="12">
        <f t="shared" si="2"/>
        <v>80278</v>
      </c>
    </row>
    <row r="17" spans="1:26" ht="18.75" customHeight="1">
      <c r="A17" s="15" t="s">
        <v>16</v>
      </c>
      <c r="B17" s="14">
        <v>9308</v>
      </c>
      <c r="C17" s="14">
        <v>7205</v>
      </c>
      <c r="D17" s="14">
        <v>7254</v>
      </c>
      <c r="E17" s="14">
        <v>1178</v>
      </c>
      <c r="F17" s="14">
        <v>6785</v>
      </c>
      <c r="G17" s="14">
        <v>11359</v>
      </c>
      <c r="H17" s="14">
        <v>6712</v>
      </c>
      <c r="I17" s="14">
        <v>1717</v>
      </c>
      <c r="J17" s="14">
        <v>9563</v>
      </c>
      <c r="K17" s="14">
        <v>6170</v>
      </c>
      <c r="L17" s="14">
        <v>8134</v>
      </c>
      <c r="M17" s="14">
        <v>3106</v>
      </c>
      <c r="N17" s="14">
        <v>1645</v>
      </c>
      <c r="O17" s="12">
        <f t="shared" si="2"/>
        <v>80136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14</v>
      </c>
      <c r="C18" s="14">
        <v>13</v>
      </c>
      <c r="D18" s="14">
        <v>2</v>
      </c>
      <c r="E18" s="14">
        <v>0</v>
      </c>
      <c r="F18" s="14">
        <v>0</v>
      </c>
      <c r="G18" s="14">
        <v>16</v>
      </c>
      <c r="H18" s="14">
        <v>7</v>
      </c>
      <c r="I18" s="14">
        <v>2</v>
      </c>
      <c r="J18" s="14">
        <v>13</v>
      </c>
      <c r="K18" s="14">
        <v>8</v>
      </c>
      <c r="L18" s="14">
        <v>5</v>
      </c>
      <c r="M18" s="14">
        <v>2</v>
      </c>
      <c r="N18" s="14">
        <v>0</v>
      </c>
      <c r="O18" s="12">
        <f t="shared" si="2"/>
        <v>82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7</v>
      </c>
      <c r="D19" s="14">
        <v>2</v>
      </c>
      <c r="E19" s="14">
        <v>1</v>
      </c>
      <c r="F19" s="14">
        <v>7</v>
      </c>
      <c r="G19" s="14">
        <v>8</v>
      </c>
      <c r="H19" s="14">
        <v>3</v>
      </c>
      <c r="I19" s="14">
        <v>1</v>
      </c>
      <c r="J19" s="14">
        <v>3</v>
      </c>
      <c r="K19" s="14">
        <v>1</v>
      </c>
      <c r="L19" s="14">
        <v>14</v>
      </c>
      <c r="M19" s="14">
        <v>1</v>
      </c>
      <c r="N19" s="14">
        <v>0</v>
      </c>
      <c r="O19" s="12">
        <f t="shared" si="2"/>
        <v>60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139860</v>
      </c>
      <c r="C20" s="18">
        <f>C21+C22+C23</f>
        <v>85631</v>
      </c>
      <c r="D20" s="18">
        <f>D21+D22+D23</f>
        <v>79461</v>
      </c>
      <c r="E20" s="18">
        <f>E21+E22+E23</f>
        <v>14445</v>
      </c>
      <c r="F20" s="18">
        <f aca="true" t="shared" si="6" ref="F20:N20">F21+F22+F23</f>
        <v>74106</v>
      </c>
      <c r="G20" s="18">
        <f t="shared" si="6"/>
        <v>115570</v>
      </c>
      <c r="H20" s="18">
        <f>H21+H22+H23</f>
        <v>92093</v>
      </c>
      <c r="I20" s="18">
        <f>I21+I22+I23</f>
        <v>22274</v>
      </c>
      <c r="J20" s="18">
        <f>J21+J22+J23</f>
        <v>108741</v>
      </c>
      <c r="K20" s="18">
        <f>K21+K22+K23</f>
        <v>73483</v>
      </c>
      <c r="L20" s="18">
        <f>L21+L22+L23</f>
        <v>110754</v>
      </c>
      <c r="M20" s="18">
        <f t="shared" si="6"/>
        <v>42682</v>
      </c>
      <c r="N20" s="18">
        <f t="shared" si="6"/>
        <v>25281</v>
      </c>
      <c r="O20" s="12">
        <f aca="true" t="shared" si="7" ref="O20:O26">SUM(B20:N20)</f>
        <v>984381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76804</v>
      </c>
      <c r="C21" s="14">
        <v>50243</v>
      </c>
      <c r="D21" s="14">
        <v>45630</v>
      </c>
      <c r="E21" s="14">
        <v>8386</v>
      </c>
      <c r="F21" s="14">
        <v>41846</v>
      </c>
      <c r="G21" s="14">
        <v>65863</v>
      </c>
      <c r="H21" s="14">
        <v>53632</v>
      </c>
      <c r="I21" s="14">
        <v>13301</v>
      </c>
      <c r="J21" s="14">
        <v>61788</v>
      </c>
      <c r="K21" s="14">
        <v>40982</v>
      </c>
      <c r="L21" s="14">
        <v>60194</v>
      </c>
      <c r="M21" s="14">
        <v>23100</v>
      </c>
      <c r="N21" s="14">
        <v>13270</v>
      </c>
      <c r="O21" s="12">
        <f t="shared" si="7"/>
        <v>555039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58539</v>
      </c>
      <c r="C22" s="14">
        <v>31560</v>
      </c>
      <c r="D22" s="14">
        <v>31792</v>
      </c>
      <c r="E22" s="14">
        <v>5549</v>
      </c>
      <c r="F22" s="14">
        <v>29402</v>
      </c>
      <c r="G22" s="14">
        <v>44864</v>
      </c>
      <c r="H22" s="14">
        <v>35475</v>
      </c>
      <c r="I22" s="14">
        <v>8295</v>
      </c>
      <c r="J22" s="14">
        <v>44022</v>
      </c>
      <c r="K22" s="14">
        <v>30226</v>
      </c>
      <c r="L22" s="14">
        <v>47225</v>
      </c>
      <c r="M22" s="14">
        <v>18214</v>
      </c>
      <c r="N22" s="14">
        <v>11280</v>
      </c>
      <c r="O22" s="12">
        <f t="shared" si="7"/>
        <v>396443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4517</v>
      </c>
      <c r="C23" s="14">
        <v>3828</v>
      </c>
      <c r="D23" s="14">
        <v>2039</v>
      </c>
      <c r="E23" s="14">
        <v>510</v>
      </c>
      <c r="F23" s="14">
        <v>2858</v>
      </c>
      <c r="G23" s="14">
        <v>4843</v>
      </c>
      <c r="H23" s="14">
        <v>2986</v>
      </c>
      <c r="I23" s="14">
        <v>678</v>
      </c>
      <c r="J23" s="14">
        <v>2931</v>
      </c>
      <c r="K23" s="14">
        <v>2275</v>
      </c>
      <c r="L23" s="14">
        <v>3335</v>
      </c>
      <c r="M23" s="14">
        <v>1368</v>
      </c>
      <c r="N23" s="14">
        <v>731</v>
      </c>
      <c r="O23" s="12">
        <f t="shared" si="7"/>
        <v>32899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131691</v>
      </c>
      <c r="C24" s="14">
        <f>C25+C26</f>
        <v>100743</v>
      </c>
      <c r="D24" s="14">
        <f>D25+D26</f>
        <v>102829</v>
      </c>
      <c r="E24" s="14">
        <f>E25+E26</f>
        <v>21344</v>
      </c>
      <c r="F24" s="14">
        <f aca="true" t="shared" si="8" ref="F24:N24">F25+F26</f>
        <v>98296</v>
      </c>
      <c r="G24" s="14">
        <f t="shared" si="8"/>
        <v>146395</v>
      </c>
      <c r="H24" s="14">
        <f>H25+H26</f>
        <v>96489</v>
      </c>
      <c r="I24" s="14">
        <f>I25+I26</f>
        <v>22950</v>
      </c>
      <c r="J24" s="14">
        <f>J25+J26</f>
        <v>102567</v>
      </c>
      <c r="K24" s="14">
        <f>K25+K26</f>
        <v>83294</v>
      </c>
      <c r="L24" s="14">
        <f>L25+L26</f>
        <v>80112</v>
      </c>
      <c r="M24" s="14">
        <f t="shared" si="8"/>
        <v>28106</v>
      </c>
      <c r="N24" s="14">
        <f t="shared" si="8"/>
        <v>16370</v>
      </c>
      <c r="O24" s="12">
        <f t="shared" si="7"/>
        <v>1031186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77776</v>
      </c>
      <c r="C25" s="14">
        <v>63544</v>
      </c>
      <c r="D25" s="14">
        <v>60913</v>
      </c>
      <c r="E25" s="14">
        <v>13876</v>
      </c>
      <c r="F25" s="14">
        <v>59591</v>
      </c>
      <c r="G25" s="14">
        <v>94413</v>
      </c>
      <c r="H25" s="14">
        <v>62820</v>
      </c>
      <c r="I25" s="14">
        <v>15753</v>
      </c>
      <c r="J25" s="14">
        <v>57237</v>
      </c>
      <c r="K25" s="14">
        <v>50912</v>
      </c>
      <c r="L25" s="14">
        <v>49520</v>
      </c>
      <c r="M25" s="14">
        <v>16922</v>
      </c>
      <c r="N25" s="14">
        <v>9032</v>
      </c>
      <c r="O25" s="12">
        <f t="shared" si="7"/>
        <v>632309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53915</v>
      </c>
      <c r="C26" s="14">
        <v>37199</v>
      </c>
      <c r="D26" s="14">
        <v>41916</v>
      </c>
      <c r="E26" s="14">
        <v>7468</v>
      </c>
      <c r="F26" s="14">
        <v>38705</v>
      </c>
      <c r="G26" s="14">
        <v>51982</v>
      </c>
      <c r="H26" s="14">
        <v>33669</v>
      </c>
      <c r="I26" s="14">
        <v>7197</v>
      </c>
      <c r="J26" s="14">
        <v>45330</v>
      </c>
      <c r="K26" s="14">
        <v>32382</v>
      </c>
      <c r="L26" s="14">
        <v>30592</v>
      </c>
      <c r="M26" s="14">
        <v>11184</v>
      </c>
      <c r="N26" s="14">
        <v>7338</v>
      </c>
      <c r="O26" s="12">
        <f t="shared" si="7"/>
        <v>398877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0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45</v>
      </c>
      <c r="B32" s="54">
        <f>B33*B34</f>
        <v>0</v>
      </c>
      <c r="C32" s="54">
        <f aca="true" t="shared" si="10" ref="C32:N32">C33*C34</f>
        <v>0</v>
      </c>
      <c r="D32" s="54">
        <f t="shared" si="10"/>
        <v>0</v>
      </c>
      <c r="E32" s="54">
        <f t="shared" si="10"/>
        <v>0</v>
      </c>
      <c r="F32" s="54">
        <f t="shared" si="10"/>
        <v>0</v>
      </c>
      <c r="G32" s="54">
        <f t="shared" si="10"/>
        <v>0</v>
      </c>
      <c r="H32" s="54">
        <f t="shared" si="10"/>
        <v>0</v>
      </c>
      <c r="I32" s="54">
        <f t="shared" si="10"/>
        <v>0</v>
      </c>
      <c r="J32" s="54">
        <f>J33*J34</f>
        <v>0</v>
      </c>
      <c r="K32" s="54">
        <f>K33*K34</f>
        <v>0</v>
      </c>
      <c r="L32" s="54">
        <f>L33*L34</f>
        <v>0</v>
      </c>
      <c r="M32" s="54">
        <f t="shared" si="10"/>
        <v>0</v>
      </c>
      <c r="N32" s="54">
        <f t="shared" si="10"/>
        <v>0</v>
      </c>
      <c r="O32" s="25">
        <f>SUM(B32:N32)</f>
        <v>0</v>
      </c>
    </row>
    <row r="33" spans="1:26" ht="18.75" customHeight="1">
      <c r="A33" s="50" t="s">
        <v>46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47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48</v>
      </c>
      <c r="B36" s="58">
        <f>B37+B38+B39+B40</f>
        <v>1090409.2268</v>
      </c>
      <c r="C36" s="58">
        <f aca="true" t="shared" si="11" ref="C36:N36">C37+C38+C39+C40</f>
        <v>837063.8146999999</v>
      </c>
      <c r="D36" s="58">
        <f t="shared" si="11"/>
        <v>747872.7428000001</v>
      </c>
      <c r="E36" s="58">
        <f t="shared" si="11"/>
        <v>197551.03079999998</v>
      </c>
      <c r="F36" s="58">
        <f t="shared" si="11"/>
        <v>752128.995</v>
      </c>
      <c r="G36" s="58">
        <f t="shared" si="11"/>
        <v>920191.792</v>
      </c>
      <c r="H36" s="58">
        <f t="shared" si="11"/>
        <v>779340.3776</v>
      </c>
      <c r="I36" s="58">
        <f>I37+I38+I39+I40</f>
        <v>195152.75840000002</v>
      </c>
      <c r="J36" s="58">
        <f>J37+J38+J39+J40</f>
        <v>915851.231</v>
      </c>
      <c r="K36" s="58">
        <f>K37+K38+K39+K40</f>
        <v>767440.1044</v>
      </c>
      <c r="L36" s="58">
        <f>L37+L38+L39+L40</f>
        <v>887873.093</v>
      </c>
      <c r="M36" s="58">
        <f t="shared" si="11"/>
        <v>461787.4735</v>
      </c>
      <c r="N36" s="58">
        <f t="shared" si="11"/>
        <v>242075.4489</v>
      </c>
      <c r="O36" s="58">
        <f>O37+O38+O39+O40</f>
        <v>8794738.0889</v>
      </c>
    </row>
    <row r="37" spans="1:15" ht="18.75" customHeight="1">
      <c r="A37" s="55" t="s">
        <v>49</v>
      </c>
      <c r="B37" s="52">
        <f aca="true" t="shared" si="12" ref="B37:N37">B29*B7</f>
        <v>1085757.9968</v>
      </c>
      <c r="C37" s="52">
        <f t="shared" si="12"/>
        <v>830043.8446999999</v>
      </c>
      <c r="D37" s="52">
        <f t="shared" si="12"/>
        <v>736250.6928000001</v>
      </c>
      <c r="E37" s="52">
        <f t="shared" si="12"/>
        <v>197551.03079999998</v>
      </c>
      <c r="F37" s="52">
        <f t="shared" si="12"/>
        <v>748060.875</v>
      </c>
      <c r="G37" s="52">
        <f t="shared" si="12"/>
        <v>915524.142</v>
      </c>
      <c r="H37" s="52">
        <f t="shared" si="12"/>
        <v>775840.3976</v>
      </c>
      <c r="I37" s="52">
        <f>I29*I7</f>
        <v>195152.75840000002</v>
      </c>
      <c r="J37" s="52">
        <f>J29*J7</f>
        <v>904710.351</v>
      </c>
      <c r="K37" s="52">
        <f>K29*K7</f>
        <v>751998.9744</v>
      </c>
      <c r="L37" s="52">
        <f>L29*L7</f>
        <v>876750.683</v>
      </c>
      <c r="M37" s="52">
        <f t="shared" si="12"/>
        <v>456537.4535</v>
      </c>
      <c r="N37" s="52">
        <f t="shared" si="12"/>
        <v>239801.1789</v>
      </c>
      <c r="O37" s="54">
        <f>SUM(B37:N37)</f>
        <v>8713980.378899999</v>
      </c>
    </row>
    <row r="38" spans="1:15" ht="18.75" customHeight="1">
      <c r="A38" s="55" t="s">
        <v>50</v>
      </c>
      <c r="B38" s="52">
        <f aca="true" t="shared" si="13" ref="B38:N38">B30*B7</f>
        <v>0</v>
      </c>
      <c r="C38" s="52">
        <f t="shared" si="13"/>
        <v>0</v>
      </c>
      <c r="D38" s="52">
        <f t="shared" si="13"/>
        <v>0</v>
      </c>
      <c r="E38" s="52">
        <f t="shared" si="13"/>
        <v>0</v>
      </c>
      <c r="F38" s="52">
        <f t="shared" si="13"/>
        <v>0</v>
      </c>
      <c r="G38" s="52">
        <f t="shared" si="13"/>
        <v>0</v>
      </c>
      <c r="H38" s="52">
        <f t="shared" si="13"/>
        <v>0</v>
      </c>
      <c r="I38" s="52">
        <f>I30*I7</f>
        <v>0</v>
      </c>
      <c r="J38" s="52">
        <f>J30*J7</f>
        <v>0</v>
      </c>
      <c r="K38" s="52">
        <f>K30*K7</f>
        <v>0</v>
      </c>
      <c r="L38" s="52">
        <f>L30*L7</f>
        <v>0</v>
      </c>
      <c r="M38" s="52">
        <f t="shared" si="13"/>
        <v>0</v>
      </c>
      <c r="N38" s="52">
        <f t="shared" si="13"/>
        <v>0</v>
      </c>
      <c r="O38" s="25">
        <f>SUM(B38:N38)</f>
        <v>0</v>
      </c>
    </row>
    <row r="39" spans="1:15" ht="18.75" customHeight="1">
      <c r="A39" s="55" t="s">
        <v>51</v>
      </c>
      <c r="B39" s="52">
        <f aca="true" t="shared" si="14" ref="B39:N39">B32</f>
        <v>0</v>
      </c>
      <c r="C39" s="52">
        <f t="shared" si="14"/>
        <v>0</v>
      </c>
      <c r="D39" s="52">
        <f t="shared" si="14"/>
        <v>0</v>
      </c>
      <c r="E39" s="52">
        <f t="shared" si="14"/>
        <v>0</v>
      </c>
      <c r="F39" s="52">
        <f t="shared" si="14"/>
        <v>0</v>
      </c>
      <c r="G39" s="52">
        <f t="shared" si="14"/>
        <v>0</v>
      </c>
      <c r="H39" s="52">
        <f t="shared" si="14"/>
        <v>0</v>
      </c>
      <c r="I39" s="52">
        <f>I32</f>
        <v>0</v>
      </c>
      <c r="J39" s="52">
        <f>J32</f>
        <v>0</v>
      </c>
      <c r="K39" s="52">
        <f>K32</f>
        <v>0</v>
      </c>
      <c r="L39" s="52">
        <f>L32</f>
        <v>0</v>
      </c>
      <c r="M39" s="52">
        <f t="shared" si="14"/>
        <v>0</v>
      </c>
      <c r="N39" s="52">
        <f t="shared" si="14"/>
        <v>0</v>
      </c>
      <c r="O39" s="54">
        <f>SUM(B39:N39)</f>
        <v>0</v>
      </c>
    </row>
    <row r="40" spans="1:26" ht="18.75" customHeight="1">
      <c r="A40" s="2" t="s">
        <v>52</v>
      </c>
      <c r="B40" s="52">
        <v>4651.23</v>
      </c>
      <c r="C40" s="52">
        <v>7019.97</v>
      </c>
      <c r="D40" s="52">
        <v>11622.05</v>
      </c>
      <c r="E40" s="52">
        <v>0</v>
      </c>
      <c r="F40" s="52">
        <v>4068.12</v>
      </c>
      <c r="G40" s="52">
        <v>4667.65</v>
      </c>
      <c r="H40" s="52">
        <v>3499.98</v>
      </c>
      <c r="I40" s="52">
        <v>0</v>
      </c>
      <c r="J40" s="52">
        <v>11140.88</v>
      </c>
      <c r="K40" s="52">
        <v>15441.13</v>
      </c>
      <c r="L40" s="52">
        <v>11122.41</v>
      </c>
      <c r="M40" s="52">
        <v>5250.02</v>
      </c>
      <c r="N40" s="52">
        <v>2274.27</v>
      </c>
      <c r="O40" s="54">
        <f>SUM(B40:N40)</f>
        <v>80757.71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53</v>
      </c>
      <c r="B42" s="25">
        <f aca="true" t="shared" si="15" ref="B42:O42">+B43+B46+B58+B59+B60-B62</f>
        <v>-93437.2</v>
      </c>
      <c r="C42" s="25">
        <f t="shared" si="15"/>
        <v>-84245.02</v>
      </c>
      <c r="D42" s="25">
        <f t="shared" si="15"/>
        <v>-87436.7</v>
      </c>
      <c r="E42" s="25">
        <f t="shared" si="15"/>
        <v>-10444</v>
      </c>
      <c r="F42" s="25">
        <f t="shared" si="15"/>
        <v>-54810.93</v>
      </c>
      <c r="G42" s="25">
        <f t="shared" si="15"/>
        <v>-100012</v>
      </c>
      <c r="H42" s="25">
        <f t="shared" si="15"/>
        <v>-91449.83</v>
      </c>
      <c r="I42" s="25">
        <f t="shared" si="15"/>
        <v>-195152.75999999998</v>
      </c>
      <c r="J42" s="25">
        <f t="shared" si="15"/>
        <v>-79213.78</v>
      </c>
      <c r="K42" s="25">
        <f t="shared" si="15"/>
        <v>-72120.9</v>
      </c>
      <c r="L42" s="25">
        <f t="shared" si="15"/>
        <v>-66118</v>
      </c>
      <c r="M42" s="25">
        <f t="shared" si="15"/>
        <v>-42496.35</v>
      </c>
      <c r="N42" s="25">
        <f t="shared" si="15"/>
        <v>-28244.09</v>
      </c>
      <c r="O42" s="25">
        <f t="shared" si="15"/>
        <v>-1005181.5599999999</v>
      </c>
    </row>
    <row r="43" spans="1:15" ht="18.75" customHeight="1">
      <c r="A43" s="17" t="s">
        <v>54</v>
      </c>
      <c r="B43" s="26">
        <f>B44+B45</f>
        <v>-80364</v>
      </c>
      <c r="C43" s="26">
        <f>C44+C45</f>
        <v>-80848</v>
      </c>
      <c r="D43" s="26">
        <f>D44+D45</f>
        <v>-55168</v>
      </c>
      <c r="E43" s="26">
        <f>E44+E45</f>
        <v>-10444</v>
      </c>
      <c r="F43" s="26">
        <f aca="true" t="shared" si="16" ref="F43:N43">F44+F45</f>
        <v>-48804</v>
      </c>
      <c r="G43" s="26">
        <f t="shared" si="16"/>
        <v>-88172</v>
      </c>
      <c r="H43" s="26">
        <f t="shared" si="16"/>
        <v>-79160</v>
      </c>
      <c r="I43" s="26">
        <f>I44+I45</f>
        <v>-18940</v>
      </c>
      <c r="J43" s="26">
        <f>J44+J45</f>
        <v>-48588</v>
      </c>
      <c r="K43" s="26">
        <f>K44+K45</f>
        <v>-60336</v>
      </c>
      <c r="L43" s="26">
        <f>L44+L45</f>
        <v>-48100</v>
      </c>
      <c r="M43" s="26">
        <f t="shared" si="16"/>
        <v>-32620</v>
      </c>
      <c r="N43" s="26">
        <f t="shared" si="16"/>
        <v>-21728</v>
      </c>
      <c r="O43" s="25">
        <f aca="true" t="shared" si="17" ref="O43:O59">SUM(B43:N43)</f>
        <v>-673272</v>
      </c>
    </row>
    <row r="44" spans="1:26" ht="18.75" customHeight="1">
      <c r="A44" s="13" t="s">
        <v>55</v>
      </c>
      <c r="B44" s="20">
        <f>ROUND(-B9*$D$3,2)</f>
        <v>-80364</v>
      </c>
      <c r="C44" s="20">
        <f>ROUND(-C9*$D$3,2)</f>
        <v>-80848</v>
      </c>
      <c r="D44" s="20">
        <f>ROUND(-D9*$D$3,2)</f>
        <v>-55168</v>
      </c>
      <c r="E44" s="20">
        <f>ROUND(-E9*$D$3,2)</f>
        <v>-10444</v>
      </c>
      <c r="F44" s="20">
        <f aca="true" t="shared" si="18" ref="F44:N44">ROUND(-F9*$D$3,2)</f>
        <v>-48804</v>
      </c>
      <c r="G44" s="20">
        <f t="shared" si="18"/>
        <v>-88172</v>
      </c>
      <c r="H44" s="20">
        <f t="shared" si="18"/>
        <v>-79160</v>
      </c>
      <c r="I44" s="20">
        <f>ROUND(-I9*$D$3,2)</f>
        <v>-18940</v>
      </c>
      <c r="J44" s="20">
        <f>ROUND(-J9*$D$3,2)</f>
        <v>-48588</v>
      </c>
      <c r="K44" s="20">
        <f>ROUND(-K9*$D$3,2)</f>
        <v>-60336</v>
      </c>
      <c r="L44" s="20">
        <f>ROUND(-L9*$D$3,2)</f>
        <v>-48100</v>
      </c>
      <c r="M44" s="20">
        <f t="shared" si="18"/>
        <v>-32620</v>
      </c>
      <c r="N44" s="20">
        <f t="shared" si="18"/>
        <v>-21728</v>
      </c>
      <c r="O44" s="46">
        <f t="shared" si="17"/>
        <v>-673272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-13073.2</v>
      </c>
      <c r="C46" s="26">
        <f aca="true" t="shared" si="20" ref="C46:O46">SUM(C47:C57)</f>
        <v>-3397.02</v>
      </c>
      <c r="D46" s="26">
        <f t="shared" si="20"/>
        <v>-32268.7</v>
      </c>
      <c r="E46" s="26">
        <f t="shared" si="20"/>
        <v>0</v>
      </c>
      <c r="F46" s="26">
        <f t="shared" si="20"/>
        <v>-6006.93</v>
      </c>
      <c r="G46" s="26">
        <f t="shared" si="20"/>
        <v>-11840</v>
      </c>
      <c r="H46" s="26">
        <f t="shared" si="20"/>
        <v>-12289.83</v>
      </c>
      <c r="I46" s="26">
        <f t="shared" si="20"/>
        <v>-177716.18</v>
      </c>
      <c r="J46" s="26">
        <f t="shared" si="20"/>
        <v>-30625.78</v>
      </c>
      <c r="K46" s="26">
        <f t="shared" si="20"/>
        <v>-11784.9</v>
      </c>
      <c r="L46" s="26">
        <f t="shared" si="20"/>
        <v>-18018</v>
      </c>
      <c r="M46" s="26">
        <f t="shared" si="20"/>
        <v>-9876.35</v>
      </c>
      <c r="N46" s="26">
        <f t="shared" si="20"/>
        <v>-6516.09</v>
      </c>
      <c r="O46" s="26">
        <f t="shared" si="20"/>
        <v>-333412.98</v>
      </c>
    </row>
    <row r="47" spans="1:26" ht="18.75" customHeight="1">
      <c r="A47" s="13" t="s">
        <v>58</v>
      </c>
      <c r="B47" s="24">
        <v>-13073.2</v>
      </c>
      <c r="C47" s="24">
        <v>-3397.02</v>
      </c>
      <c r="D47" s="24">
        <v>-9681.18</v>
      </c>
      <c r="E47" s="24">
        <v>0</v>
      </c>
      <c r="F47" s="24">
        <v>-5506.93</v>
      </c>
      <c r="G47" s="24">
        <v>-11340</v>
      </c>
      <c r="H47" s="24">
        <v>-12289.83</v>
      </c>
      <c r="I47" s="24">
        <v>-6716.18</v>
      </c>
      <c r="J47" s="24">
        <v>-30625.78</v>
      </c>
      <c r="K47" s="24">
        <v>-11784.9</v>
      </c>
      <c r="L47" s="24">
        <v>-18018</v>
      </c>
      <c r="M47" s="24">
        <v>-9876.35</v>
      </c>
      <c r="N47" s="24">
        <v>-6516.09</v>
      </c>
      <c r="O47" s="24">
        <f t="shared" si="17"/>
        <v>-138825.46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-500-22087.52</f>
        <v>-22587.52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-24587.52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-170000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-170000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-3294.21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>SUM(B60:N60)</f>
        <v>-3294.21</v>
      </c>
    </row>
    <row r="61" spans="1:26" ht="15.75">
      <c r="A61" s="2" t="s">
        <v>67</v>
      </c>
      <c r="B61" s="29">
        <f aca="true" t="shared" si="21" ref="B61:N61">+B36+B42</f>
        <v>996972.0268000001</v>
      </c>
      <c r="C61" s="29">
        <f t="shared" si="21"/>
        <v>752818.7946999999</v>
      </c>
      <c r="D61" s="29">
        <f t="shared" si="21"/>
        <v>660436.0428000002</v>
      </c>
      <c r="E61" s="29">
        <f t="shared" si="21"/>
        <v>187107.03079999998</v>
      </c>
      <c r="F61" s="29">
        <f t="shared" si="21"/>
        <v>697318.065</v>
      </c>
      <c r="G61" s="29">
        <f t="shared" si="21"/>
        <v>820179.792</v>
      </c>
      <c r="H61" s="29">
        <f t="shared" si="21"/>
        <v>687890.5476</v>
      </c>
      <c r="I61" s="29">
        <f t="shared" si="21"/>
        <v>-0.0015999999595806003</v>
      </c>
      <c r="J61" s="29">
        <f>+J36+J42</f>
        <v>836637.451</v>
      </c>
      <c r="K61" s="29">
        <f>+K36+K42</f>
        <v>695319.2043999999</v>
      </c>
      <c r="L61" s="29">
        <f>+L36+L42</f>
        <v>821755.093</v>
      </c>
      <c r="M61" s="29">
        <f t="shared" si="21"/>
        <v>419291.12350000005</v>
      </c>
      <c r="N61" s="29">
        <f t="shared" si="21"/>
        <v>213831.3589</v>
      </c>
      <c r="O61" s="29">
        <f>SUM(B61:N61)</f>
        <v>7789556.528900001</v>
      </c>
      <c r="P61"/>
      <c r="Q61" s="75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73">
        <v>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-4797.63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4">
        <f>SUM(B62:N62)</f>
        <v>-4797.63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996972.03</v>
      </c>
      <c r="C64" s="36">
        <f aca="true" t="shared" si="22" ref="C64:N64">SUM(C65:C78)</f>
        <v>752818.7999999999</v>
      </c>
      <c r="D64" s="36">
        <f t="shared" si="22"/>
        <v>660436.04</v>
      </c>
      <c r="E64" s="36">
        <f t="shared" si="22"/>
        <v>187107.03</v>
      </c>
      <c r="F64" s="36">
        <f t="shared" si="22"/>
        <v>697318.07</v>
      </c>
      <c r="G64" s="36">
        <f t="shared" si="22"/>
        <v>820179.79</v>
      </c>
      <c r="H64" s="36">
        <f t="shared" si="22"/>
        <v>687890.55</v>
      </c>
      <c r="I64" s="36">
        <f t="shared" si="22"/>
        <v>0</v>
      </c>
      <c r="J64" s="36">
        <f t="shared" si="22"/>
        <v>836637.46</v>
      </c>
      <c r="K64" s="36">
        <f t="shared" si="22"/>
        <v>695319.2</v>
      </c>
      <c r="L64" s="36">
        <f t="shared" si="22"/>
        <v>821755.09</v>
      </c>
      <c r="M64" s="36">
        <f t="shared" si="22"/>
        <v>419291.12</v>
      </c>
      <c r="N64" s="36">
        <f t="shared" si="22"/>
        <v>213831.36</v>
      </c>
      <c r="O64" s="29">
        <f>SUM(O65:O78)</f>
        <v>7789556.54</v>
      </c>
    </row>
    <row r="65" spans="1:16" ht="18.75" customHeight="1">
      <c r="A65" s="17" t="s">
        <v>69</v>
      </c>
      <c r="B65" s="36">
        <v>195894.62</v>
      </c>
      <c r="C65" s="36">
        <v>213117.09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409011.70999999996</v>
      </c>
      <c r="P65"/>
    </row>
    <row r="66" spans="1:16" ht="18.75" customHeight="1">
      <c r="A66" s="17" t="s">
        <v>70</v>
      </c>
      <c r="B66" s="36">
        <v>801077.41</v>
      </c>
      <c r="C66" s="36">
        <v>539701.71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1340779.12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660436.04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660436.04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187107.03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187107.03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697318.07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697318.07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820179.79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820179.79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687890.55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687890.55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0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836637.46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836637.46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695319.2</v>
      </c>
      <c r="L74" s="35">
        <v>0</v>
      </c>
      <c r="M74" s="35">
        <v>0</v>
      </c>
      <c r="N74" s="35">
        <v>0</v>
      </c>
      <c r="O74" s="29">
        <f t="shared" si="23"/>
        <v>695319.2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821755.09</v>
      </c>
      <c r="M75" s="35">
        <v>0</v>
      </c>
      <c r="N75" s="35">
        <v>0</v>
      </c>
      <c r="O75" s="26">
        <f t="shared" si="23"/>
        <v>821755.09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419291.12</v>
      </c>
      <c r="N76" s="35">
        <v>0</v>
      </c>
      <c r="O76" s="29">
        <f t="shared" si="23"/>
        <v>419291.12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213831.36</v>
      </c>
      <c r="O77" s="26">
        <f t="shared" si="23"/>
        <v>213831.36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2.450118220281598</v>
      </c>
      <c r="C82" s="44">
        <v>2.6061156662578857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59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7">
        <f>(N$37+N$38+N$39)/N$7</f>
        <v>2.6231</v>
      </c>
      <c r="O94" s="48"/>
      <c r="P94"/>
      <c r="Z94"/>
    </row>
    <row r="95" spans="1:14" ht="21" customHeight="1">
      <c r="A95" s="63" t="s">
        <v>102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15.75">
      <c r="A96" s="66" t="s">
        <v>104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2018-11-01T17:48:06Z</dcterms:modified>
  <cp:category/>
  <cp:version/>
  <cp:contentType/>
  <cp:contentStatus/>
</cp:coreProperties>
</file>