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<sst xmlns="http://schemas.openxmlformats.org/spreadsheetml/2006/main" count="114" uniqueCount="112">
  <si>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</si>
  <si>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</si>
  <si>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</si>
  <si>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</si>
  <si>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</si>
  <si>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</si>
  <si>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</si>
  <si>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</si>
  <si>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</si>
  <si>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</si>
  <si>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</si>
  <si>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</si>
  <si>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</si>
  <si>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</si>
  <si>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</si>
  <si>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</si>
  <si>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</si>
  <si>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</si>
  <si>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</si>
  <si>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</si>
  <si>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</si>
  <si>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</si>
  <si>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</si>
  <si>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</si>
  <si>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</si>
  <si>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</si>
  <si>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</si>
  <si>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</si>
  <si>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</si>
  <si>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</si>
  <si>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</si>
  <si>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</si>
  <si>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</si>
  <si>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</si>
  <si>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</si>
  <si>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</si>
  <si>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</si>
  <si>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</si>
  <si>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</si>
  <si>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</si>
  <si>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</si>
  <si>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</si>
  <si>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</si>
  <si>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</si>
  <si>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</si>
  <si>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</si>
  <si>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</si>
  <si>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</si>
  <si>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</si>
  <si>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</si>
  <si>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</si>
  <si>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</si>
  <si>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</si>
  <si>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</si>
  <si>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</si>
  <si>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</si>
  <si>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</si>
  <si>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</si>
  <si>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</si>
  <si>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</si>
  <si>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</si>
  <si>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</si>
  <si>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</si>
  <si>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</si>
  <si>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</si>
  <si>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</si>
  <si>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</si>
  <si>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</si>
  <si>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</si>
  <si>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</si>
  <si>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</si>
  <si>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</si>
  <si>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</si>
  <si>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</si>
  <si>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</si>
  <si>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</si>
  <si>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</si>
  <si>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</si>
  <si>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</si>
  <si>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</si>
  <si>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</si>
  <si>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</si>
  <si>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</si>
  <si>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</si>
  <si>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</si>
  <si>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</si>
  <si>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</si>
  <si>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</si>
  <si>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</si>
  <si>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</si>
  <si>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</si>
  <si>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</si>
  <si>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</si>
  <si>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</si>
  <si>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</si>
  <si>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</si>
  <si>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</si>
  <si>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</si>
  <si>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</si>
  <si>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</si>
  <si>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</si>
  <si>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</si>
  <si>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</si>
  <si>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</si>
  <si>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</si>
  <si>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</si>
  <si>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</si>
  <si>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</si>
  <si>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</si>
  <si>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25/10/18 - VENCIMENTO 01/11/18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</si>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</sst>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171" fontId="42" fillId="0" borderId="14" xfId="52" applyFont="1" applyFill="1" applyBorder="1" applyAlignment="1">
      <alignment horizontal="left" vertical="center" indent="2"/>
    </xf>
    <xf numFmtId="171" fontId="42" fillId="0" borderId="14" xfId="45" applyNumberFormat="1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12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12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12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1" t="s">
        <v>1</v>
      </c>
      <c r="B4" s="71" t="s">
        <v>38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2</v>
      </c>
    </row>
    <row r="5" spans="1:15" ht="42" customHeight="1">
      <c r="A5" s="71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1"/>
    </row>
    <row r="6" spans="1:15" ht="20.25" customHeight="1">
      <c r="A6" s="71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2" t="s">
        <v>29</v>
      </c>
      <c r="I6" s="62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1"/>
    </row>
    <row r="7" spans="1:26" ht="18.75" customHeight="1">
      <c r="A7" s="9" t="s">
        <v>3</v>
      </c>
      <c r="B7" s="10">
        <f>B8+B20+B24</f>
        <v>508195</v>
      </c>
      <c r="C7" s="10">
        <f>C8+C20+C24</f>
        <v>364397</v>
      </c>
      <c r="D7" s="10">
        <f>D8+D20+D24</f>
        <v>331534</v>
      </c>
      <c r="E7" s="10">
        <f>E8+E20+E24</f>
        <v>55397</v>
      </c>
      <c r="F7" s="10">
        <f aca="true" t="shared" si="0" ref="F7:N7">F8+F20+F24</f>
        <v>324621</v>
      </c>
      <c r="G7" s="10">
        <f t="shared" si="0"/>
        <v>518884</v>
      </c>
      <c r="H7" s="10">
        <f>H8+H20+H24</f>
        <v>355300</v>
      </c>
      <c r="I7" s="10">
        <f>I8+I20+I24</f>
        <v>89277</v>
      </c>
      <c r="J7" s="10">
        <f>J8+J20+J24</f>
        <v>399632</v>
      </c>
      <c r="K7" s="10">
        <f>K8+K20+K24</f>
        <v>305679</v>
      </c>
      <c r="L7" s="10">
        <f>L8+L20+L24</f>
        <v>290094</v>
      </c>
      <c r="M7" s="10">
        <f t="shared" si="0"/>
        <v>150372</v>
      </c>
      <c r="N7" s="10">
        <f t="shared" si="0"/>
        <v>85647</v>
      </c>
      <c r="O7" s="10">
        <f>+O8+O20+O24</f>
        <v>3779029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223067</v>
      </c>
      <c r="C8" s="12">
        <f>+C9+C12+C16</f>
        <v>173034</v>
      </c>
      <c r="D8" s="12">
        <f>+D9+D12+D16</f>
        <v>167436</v>
      </c>
      <c r="E8" s="12">
        <f>+E9+E12+E16</f>
        <v>26093</v>
      </c>
      <c r="F8" s="12">
        <f aca="true" t="shared" si="1" ref="F8:N8">+F9+F12+F16</f>
        <v>154331</v>
      </c>
      <c r="G8" s="12">
        <f t="shared" si="1"/>
        <v>251972</v>
      </c>
      <c r="H8" s="12">
        <f>+H9+H12+H16</f>
        <v>165846</v>
      </c>
      <c r="I8" s="12">
        <f>+I9+I12+I16</f>
        <v>43686</v>
      </c>
      <c r="J8" s="12">
        <f>+J9+J12+J16</f>
        <v>193461</v>
      </c>
      <c r="K8" s="12">
        <f>+K9+K12+K16</f>
        <v>143812</v>
      </c>
      <c r="L8" s="12">
        <f>+L9+L12+L16</f>
        <v>133394</v>
      </c>
      <c r="M8" s="12">
        <f t="shared" si="1"/>
        <v>77646</v>
      </c>
      <c r="N8" s="12">
        <f t="shared" si="1"/>
        <v>45375</v>
      </c>
      <c r="O8" s="12">
        <f>SUM(B8:N8)</f>
        <v>1799153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18420</v>
      </c>
      <c r="C9" s="14">
        <v>18585</v>
      </c>
      <c r="D9" s="14">
        <v>10713</v>
      </c>
      <c r="E9" s="14">
        <v>2082</v>
      </c>
      <c r="F9" s="14">
        <v>10542</v>
      </c>
      <c r="G9" s="14">
        <v>19849</v>
      </c>
      <c r="H9" s="14">
        <v>18005</v>
      </c>
      <c r="I9" s="14">
        <v>4417</v>
      </c>
      <c r="J9" s="14">
        <v>10627</v>
      </c>
      <c r="K9" s="14">
        <v>13881</v>
      </c>
      <c r="L9" s="14">
        <v>8756</v>
      </c>
      <c r="M9" s="14">
        <v>7615</v>
      </c>
      <c r="N9" s="14">
        <v>4818</v>
      </c>
      <c r="O9" s="12">
        <f aca="true" t="shared" si="2" ref="O9:O19">SUM(B9:N9)</f>
        <v>148310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18420</v>
      </c>
      <c r="C10" s="14">
        <f>+C9-C11</f>
        <v>18585</v>
      </c>
      <c r="D10" s="14">
        <f>+D9-D11</f>
        <v>10713</v>
      </c>
      <c r="E10" s="14">
        <f>+E9-E11</f>
        <v>2082</v>
      </c>
      <c r="F10" s="14">
        <f aca="true" t="shared" si="3" ref="F10:N10">+F9-F11</f>
        <v>10542</v>
      </c>
      <c r="G10" s="14">
        <f t="shared" si="3"/>
        <v>19849</v>
      </c>
      <c r="H10" s="14">
        <f>+H9-H11</f>
        <v>18005</v>
      </c>
      <c r="I10" s="14">
        <f>+I9-I11</f>
        <v>4417</v>
      </c>
      <c r="J10" s="14">
        <f>+J9-J11</f>
        <v>10627</v>
      </c>
      <c r="K10" s="14">
        <f>+K9-K11</f>
        <v>13881</v>
      </c>
      <c r="L10" s="14">
        <f>+L9-L11</f>
        <v>8756</v>
      </c>
      <c r="M10" s="14">
        <f t="shared" si="3"/>
        <v>7615</v>
      </c>
      <c r="N10" s="14">
        <f t="shared" si="3"/>
        <v>4818</v>
      </c>
      <c r="O10" s="12">
        <f t="shared" si="2"/>
        <v>148310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195121</v>
      </c>
      <c r="C12" s="14">
        <f>C13+C14+C15</f>
        <v>147124</v>
      </c>
      <c r="D12" s="14">
        <f>D13+D14+D15</f>
        <v>150261</v>
      </c>
      <c r="E12" s="14">
        <f>E13+E14+E15</f>
        <v>23061</v>
      </c>
      <c r="F12" s="14">
        <f aca="true" t="shared" si="4" ref="F12:N12">F13+F14+F15</f>
        <v>136983</v>
      </c>
      <c r="G12" s="14">
        <f t="shared" si="4"/>
        <v>220641</v>
      </c>
      <c r="H12" s="14">
        <f>H13+H14+H15</f>
        <v>141118</v>
      </c>
      <c r="I12" s="14">
        <f>I13+I14+I15</f>
        <v>37502</v>
      </c>
      <c r="J12" s="14">
        <f>J13+J14+J15</f>
        <v>173555</v>
      </c>
      <c r="K12" s="14">
        <f>K13+K14+K15</f>
        <v>123703</v>
      </c>
      <c r="L12" s="14">
        <f>L13+L14+L15</f>
        <v>118184</v>
      </c>
      <c r="M12" s="14">
        <f t="shared" si="4"/>
        <v>66931</v>
      </c>
      <c r="N12" s="14">
        <f t="shared" si="4"/>
        <v>38946</v>
      </c>
      <c r="O12" s="12">
        <f t="shared" si="2"/>
        <v>1573130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96092</v>
      </c>
      <c r="C13" s="14">
        <v>72812</v>
      </c>
      <c r="D13" s="14">
        <v>72962</v>
      </c>
      <c r="E13" s="14">
        <v>11311</v>
      </c>
      <c r="F13" s="14">
        <v>65008</v>
      </c>
      <c r="G13" s="14">
        <v>105987</v>
      </c>
      <c r="H13" s="14">
        <v>70998</v>
      </c>
      <c r="I13" s="14">
        <v>19275</v>
      </c>
      <c r="J13" s="14">
        <v>86291</v>
      </c>
      <c r="K13" s="14">
        <v>60010</v>
      </c>
      <c r="L13" s="14">
        <v>57002</v>
      </c>
      <c r="M13" s="14">
        <v>31486</v>
      </c>
      <c r="N13" s="14">
        <v>17884</v>
      </c>
      <c r="O13" s="12">
        <f t="shared" si="2"/>
        <v>767118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89356</v>
      </c>
      <c r="C14" s="14">
        <v>63767</v>
      </c>
      <c r="D14" s="14">
        <v>72196</v>
      </c>
      <c r="E14" s="14">
        <v>10443</v>
      </c>
      <c r="F14" s="14">
        <v>63607</v>
      </c>
      <c r="G14" s="14">
        <v>99773</v>
      </c>
      <c r="H14" s="14">
        <v>61991</v>
      </c>
      <c r="I14" s="14">
        <v>16080</v>
      </c>
      <c r="J14" s="14">
        <v>81214</v>
      </c>
      <c r="K14" s="14">
        <v>57647</v>
      </c>
      <c r="L14" s="14">
        <v>55178</v>
      </c>
      <c r="M14" s="14">
        <v>32200</v>
      </c>
      <c r="N14" s="14">
        <v>19339</v>
      </c>
      <c r="O14" s="12">
        <f t="shared" si="2"/>
        <v>722791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9673</v>
      </c>
      <c r="C15" s="14">
        <v>10545</v>
      </c>
      <c r="D15" s="14">
        <v>5103</v>
      </c>
      <c r="E15" s="14">
        <v>1307</v>
      </c>
      <c r="F15" s="14">
        <v>8368</v>
      </c>
      <c r="G15" s="14">
        <v>14881</v>
      </c>
      <c r="H15" s="14">
        <v>8129</v>
      </c>
      <c r="I15" s="14">
        <v>2147</v>
      </c>
      <c r="J15" s="14">
        <v>6050</v>
      </c>
      <c r="K15" s="14">
        <v>6046</v>
      </c>
      <c r="L15" s="14">
        <v>6004</v>
      </c>
      <c r="M15" s="14">
        <v>3245</v>
      </c>
      <c r="N15" s="14">
        <v>1723</v>
      </c>
      <c r="O15" s="12">
        <f t="shared" si="2"/>
        <v>83221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9526</v>
      </c>
      <c r="C16" s="14">
        <f>C17+C18+C19</f>
        <v>7325</v>
      </c>
      <c r="D16" s="14">
        <f>D17+D18+D19</f>
        <v>6462</v>
      </c>
      <c r="E16" s="14">
        <f>E17+E18+E19</f>
        <v>950</v>
      </c>
      <c r="F16" s="14">
        <f aca="true" t="shared" si="5" ref="F16:N16">F17+F18+F19</f>
        <v>6806</v>
      </c>
      <c r="G16" s="14">
        <f t="shared" si="5"/>
        <v>11482</v>
      </c>
      <c r="H16" s="14">
        <f>H17+H18+H19</f>
        <v>6723</v>
      </c>
      <c r="I16" s="14">
        <f>I17+I18+I19</f>
        <v>1767</v>
      </c>
      <c r="J16" s="14">
        <f>J17+J18+J19</f>
        <v>9279</v>
      </c>
      <c r="K16" s="14">
        <f>K17+K18+K19</f>
        <v>6228</v>
      </c>
      <c r="L16" s="14">
        <f>L17+L18+L19</f>
        <v>6454</v>
      </c>
      <c r="M16" s="14">
        <f t="shared" si="5"/>
        <v>3100</v>
      </c>
      <c r="N16" s="14">
        <f t="shared" si="5"/>
        <v>1611</v>
      </c>
      <c r="O16" s="12">
        <f t="shared" si="2"/>
        <v>77713</v>
      </c>
    </row>
    <row r="17" spans="1:26" ht="18.75" customHeight="1">
      <c r="A17" s="15" t="s">
        <v>16</v>
      </c>
      <c r="B17" s="14">
        <v>9502</v>
      </c>
      <c r="C17" s="14">
        <v>7310</v>
      </c>
      <c r="D17" s="14">
        <v>6456</v>
      </c>
      <c r="E17" s="14">
        <v>948</v>
      </c>
      <c r="F17" s="14">
        <v>6800</v>
      </c>
      <c r="G17" s="14">
        <v>11462</v>
      </c>
      <c r="H17" s="14">
        <v>6709</v>
      </c>
      <c r="I17" s="14">
        <v>1765</v>
      </c>
      <c r="J17" s="14">
        <v>9258</v>
      </c>
      <c r="K17" s="14">
        <v>6219</v>
      </c>
      <c r="L17" s="14">
        <v>6438</v>
      </c>
      <c r="M17" s="14">
        <v>3094</v>
      </c>
      <c r="N17" s="14">
        <v>1610</v>
      </c>
      <c r="O17" s="12">
        <f t="shared" si="2"/>
        <v>77571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20</v>
      </c>
      <c r="C18" s="14">
        <v>10</v>
      </c>
      <c r="D18" s="14">
        <v>3</v>
      </c>
      <c r="E18" s="14">
        <v>1</v>
      </c>
      <c r="F18" s="14">
        <v>0</v>
      </c>
      <c r="G18" s="14">
        <v>11</v>
      </c>
      <c r="H18" s="14">
        <v>11</v>
      </c>
      <c r="I18" s="14">
        <v>2</v>
      </c>
      <c r="J18" s="14">
        <v>15</v>
      </c>
      <c r="K18" s="14">
        <v>8</v>
      </c>
      <c r="L18" s="14">
        <v>3</v>
      </c>
      <c r="M18" s="14">
        <v>3</v>
      </c>
      <c r="N18" s="14">
        <v>0</v>
      </c>
      <c r="O18" s="12">
        <f t="shared" si="2"/>
        <v>87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4</v>
      </c>
      <c r="C19" s="14">
        <v>5</v>
      </c>
      <c r="D19" s="14">
        <v>3</v>
      </c>
      <c r="E19" s="14">
        <v>1</v>
      </c>
      <c r="F19" s="14">
        <v>6</v>
      </c>
      <c r="G19" s="14">
        <v>9</v>
      </c>
      <c r="H19" s="14">
        <v>3</v>
      </c>
      <c r="I19" s="14">
        <v>0</v>
      </c>
      <c r="J19" s="14">
        <v>6</v>
      </c>
      <c r="K19" s="14">
        <v>1</v>
      </c>
      <c r="L19" s="14">
        <v>13</v>
      </c>
      <c r="M19" s="14">
        <v>3</v>
      </c>
      <c r="N19" s="14">
        <v>1</v>
      </c>
      <c r="O19" s="12">
        <f t="shared" si="2"/>
        <v>55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141433</v>
      </c>
      <c r="C20" s="18">
        <f>C21+C22+C23</f>
        <v>86201</v>
      </c>
      <c r="D20" s="18">
        <f>D21+D22+D23</f>
        <v>69951</v>
      </c>
      <c r="E20" s="18">
        <f>E21+E22+E23</f>
        <v>11046</v>
      </c>
      <c r="F20" s="18">
        <f aca="true" t="shared" si="6" ref="F20:N20">F21+F22+F23</f>
        <v>72163</v>
      </c>
      <c r="G20" s="18">
        <f t="shared" si="6"/>
        <v>114458</v>
      </c>
      <c r="H20" s="18">
        <f>H21+H22+H23</f>
        <v>90871</v>
      </c>
      <c r="I20" s="18">
        <f>I21+I22+I23</f>
        <v>22050</v>
      </c>
      <c r="J20" s="18">
        <f>J21+J22+J23</f>
        <v>102303</v>
      </c>
      <c r="K20" s="18">
        <f>K21+K22+K23</f>
        <v>74514</v>
      </c>
      <c r="L20" s="18">
        <f>L21+L22+L23</f>
        <v>86345</v>
      </c>
      <c r="M20" s="18">
        <f t="shared" si="6"/>
        <v>42746</v>
      </c>
      <c r="N20" s="18">
        <f t="shared" si="6"/>
        <v>23151</v>
      </c>
      <c r="O20" s="12">
        <f aca="true" t="shared" si="7" ref="O20:O26">SUM(B20:N20)</f>
        <v>937232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76445</v>
      </c>
      <c r="C21" s="14">
        <v>50227</v>
      </c>
      <c r="D21" s="14">
        <v>39353</v>
      </c>
      <c r="E21" s="14">
        <v>6357</v>
      </c>
      <c r="F21" s="14">
        <v>39494</v>
      </c>
      <c r="G21" s="14">
        <v>63770</v>
      </c>
      <c r="H21" s="14">
        <v>51916</v>
      </c>
      <c r="I21" s="14">
        <v>12901</v>
      </c>
      <c r="J21" s="14">
        <v>56635</v>
      </c>
      <c r="K21" s="14">
        <v>41151</v>
      </c>
      <c r="L21" s="14">
        <v>46068</v>
      </c>
      <c r="M21" s="14">
        <v>22778</v>
      </c>
      <c r="N21" s="14">
        <v>12159</v>
      </c>
      <c r="O21" s="12">
        <f t="shared" si="7"/>
        <v>519254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59941</v>
      </c>
      <c r="C22" s="14">
        <v>32010</v>
      </c>
      <c r="D22" s="14">
        <v>28711</v>
      </c>
      <c r="E22" s="14">
        <v>4240</v>
      </c>
      <c r="F22" s="14">
        <v>29599</v>
      </c>
      <c r="G22" s="14">
        <v>45468</v>
      </c>
      <c r="H22" s="14">
        <v>35811</v>
      </c>
      <c r="I22" s="14">
        <v>8454</v>
      </c>
      <c r="J22" s="14">
        <v>42617</v>
      </c>
      <c r="K22" s="14">
        <v>30885</v>
      </c>
      <c r="L22" s="14">
        <v>37217</v>
      </c>
      <c r="M22" s="14">
        <v>18470</v>
      </c>
      <c r="N22" s="14">
        <v>10279</v>
      </c>
      <c r="O22" s="12">
        <f t="shared" si="7"/>
        <v>383702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5047</v>
      </c>
      <c r="C23" s="14">
        <v>3964</v>
      </c>
      <c r="D23" s="14">
        <v>1887</v>
      </c>
      <c r="E23" s="14">
        <v>449</v>
      </c>
      <c r="F23" s="14">
        <v>3070</v>
      </c>
      <c r="G23" s="14">
        <v>5220</v>
      </c>
      <c r="H23" s="14">
        <v>3144</v>
      </c>
      <c r="I23" s="14">
        <v>695</v>
      </c>
      <c r="J23" s="14">
        <v>3051</v>
      </c>
      <c r="K23" s="14">
        <v>2478</v>
      </c>
      <c r="L23" s="14">
        <v>3060</v>
      </c>
      <c r="M23" s="14">
        <v>1498</v>
      </c>
      <c r="N23" s="14">
        <v>713</v>
      </c>
      <c r="O23" s="12">
        <f t="shared" si="7"/>
        <v>34276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143695</v>
      </c>
      <c r="C24" s="14">
        <f>C25+C26</f>
        <v>105162</v>
      </c>
      <c r="D24" s="14">
        <f>D25+D26</f>
        <v>94147</v>
      </c>
      <c r="E24" s="14">
        <f>E25+E26</f>
        <v>18258</v>
      </c>
      <c r="F24" s="14">
        <f aca="true" t="shared" si="8" ref="F24:N24">F25+F26</f>
        <v>98127</v>
      </c>
      <c r="G24" s="14">
        <f t="shared" si="8"/>
        <v>152454</v>
      </c>
      <c r="H24" s="14">
        <f>H25+H26</f>
        <v>98583</v>
      </c>
      <c r="I24" s="14">
        <f>I25+I26</f>
        <v>23541</v>
      </c>
      <c r="J24" s="14">
        <f>J25+J26</f>
        <v>103868</v>
      </c>
      <c r="K24" s="14">
        <f>K25+K26</f>
        <v>87353</v>
      </c>
      <c r="L24" s="14">
        <f>L25+L26</f>
        <v>70355</v>
      </c>
      <c r="M24" s="14">
        <f t="shared" si="8"/>
        <v>29980</v>
      </c>
      <c r="N24" s="14">
        <f t="shared" si="8"/>
        <v>17121</v>
      </c>
      <c r="O24" s="12">
        <f t="shared" si="7"/>
        <v>1042644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74902</v>
      </c>
      <c r="C25" s="14">
        <v>60154</v>
      </c>
      <c r="D25" s="14">
        <v>50549</v>
      </c>
      <c r="E25" s="14">
        <v>10992</v>
      </c>
      <c r="F25" s="14">
        <v>54177</v>
      </c>
      <c r="G25" s="14">
        <v>89700</v>
      </c>
      <c r="H25" s="14">
        <v>58276</v>
      </c>
      <c r="I25" s="14">
        <v>14846</v>
      </c>
      <c r="J25" s="14">
        <v>52182</v>
      </c>
      <c r="K25" s="14">
        <v>47855</v>
      </c>
      <c r="L25" s="14">
        <v>38620</v>
      </c>
      <c r="M25" s="14">
        <v>16079</v>
      </c>
      <c r="N25" s="14">
        <v>7911</v>
      </c>
      <c r="O25" s="12">
        <f t="shared" si="7"/>
        <v>576243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68793</v>
      </c>
      <c r="C26" s="14">
        <v>45008</v>
      </c>
      <c r="D26" s="14">
        <v>43598</v>
      </c>
      <c r="E26" s="14">
        <v>7266</v>
      </c>
      <c r="F26" s="14">
        <v>43950</v>
      </c>
      <c r="G26" s="14">
        <v>62754</v>
      </c>
      <c r="H26" s="14">
        <v>40307</v>
      </c>
      <c r="I26" s="14">
        <v>8695</v>
      </c>
      <c r="J26" s="14">
        <v>51686</v>
      </c>
      <c r="K26" s="14">
        <v>39498</v>
      </c>
      <c r="L26" s="14">
        <v>31735</v>
      </c>
      <c r="M26" s="14">
        <v>13901</v>
      </c>
      <c r="N26" s="14">
        <v>9210</v>
      </c>
      <c r="O26" s="12">
        <f t="shared" si="7"/>
        <v>466401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0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0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1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45</v>
      </c>
      <c r="B32" s="54">
        <f>B33*B34</f>
        <v>0</v>
      </c>
      <c r="C32" s="54">
        <f aca="true" t="shared" si="10" ref="C32:N32">C33*C34</f>
        <v>0</v>
      </c>
      <c r="D32" s="54">
        <f t="shared" si="10"/>
        <v>0</v>
      </c>
      <c r="E32" s="54">
        <f t="shared" si="10"/>
        <v>0</v>
      </c>
      <c r="F32" s="54">
        <f t="shared" si="10"/>
        <v>0</v>
      </c>
      <c r="G32" s="54">
        <f t="shared" si="10"/>
        <v>0</v>
      </c>
      <c r="H32" s="54">
        <f t="shared" si="10"/>
        <v>0</v>
      </c>
      <c r="I32" s="54">
        <f t="shared" si="10"/>
        <v>0</v>
      </c>
      <c r="J32" s="54">
        <f>J33*J34</f>
        <v>0</v>
      </c>
      <c r="K32" s="54">
        <f>K33*K34</f>
        <v>0</v>
      </c>
      <c r="L32" s="54">
        <f>L33*L34</f>
        <v>0</v>
      </c>
      <c r="M32" s="54">
        <f t="shared" si="10"/>
        <v>0</v>
      </c>
      <c r="N32" s="54">
        <f t="shared" si="10"/>
        <v>0</v>
      </c>
      <c r="O32" s="25">
        <f>SUM(B32:N32)</f>
        <v>0</v>
      </c>
    </row>
    <row r="33" spans="1:26" ht="18.75" customHeight="1">
      <c r="A33" s="50" t="s">
        <v>46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47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48</v>
      </c>
      <c r="B36" s="58">
        <f>B37+B38+B39+B40</f>
        <v>1115362.222</v>
      </c>
      <c r="C36" s="58">
        <f aca="true" t="shared" si="11" ref="C36:N36">C37+C38+C39+C40</f>
        <v>844440.7157</v>
      </c>
      <c r="D36" s="58">
        <f t="shared" si="11"/>
        <v>661660.7638000001</v>
      </c>
      <c r="E36" s="58">
        <f t="shared" si="11"/>
        <v>163936.34209999998</v>
      </c>
      <c r="F36" s="58">
        <f t="shared" si="11"/>
        <v>734952.3015000001</v>
      </c>
      <c r="G36" s="58">
        <f t="shared" si="11"/>
        <v>923403.6604</v>
      </c>
      <c r="H36" s="58">
        <f t="shared" si="11"/>
        <v>773648.26</v>
      </c>
      <c r="I36" s="58">
        <f>I37+I38+I39+I40</f>
        <v>195373.7868</v>
      </c>
      <c r="J36" s="58">
        <f>J37+J38+J39+J40</f>
        <v>879701.0688</v>
      </c>
      <c r="K36" s="58">
        <f>K37+K38+K39+K40</f>
        <v>774931.1734</v>
      </c>
      <c r="L36" s="58">
        <f>L37+L38+L39+L40</f>
        <v>716456.9616</v>
      </c>
      <c r="M36" s="58">
        <f t="shared" si="11"/>
        <v>466365.75800000003</v>
      </c>
      <c r="N36" s="58">
        <f t="shared" si="11"/>
        <v>226934.91569999998</v>
      </c>
      <c r="O36" s="58">
        <f>O37+O38+O39+O40</f>
        <v>8477167.9298</v>
      </c>
    </row>
    <row r="37" spans="1:15" ht="18.75" customHeight="1">
      <c r="A37" s="55" t="s">
        <v>49</v>
      </c>
      <c r="B37" s="52">
        <f aca="true" t="shared" si="12" ref="B37:N37">B29*B7</f>
        <v>1110710.992</v>
      </c>
      <c r="C37" s="52">
        <f t="shared" si="12"/>
        <v>837420.7457</v>
      </c>
      <c r="D37" s="52">
        <f t="shared" si="12"/>
        <v>650038.7138</v>
      </c>
      <c r="E37" s="52">
        <f t="shared" si="12"/>
        <v>163936.34209999998</v>
      </c>
      <c r="F37" s="52">
        <f t="shared" si="12"/>
        <v>730884.1815000001</v>
      </c>
      <c r="G37" s="52">
        <f t="shared" si="12"/>
        <v>918736.0104</v>
      </c>
      <c r="H37" s="52">
        <f t="shared" si="12"/>
        <v>770148.28</v>
      </c>
      <c r="I37" s="52">
        <f>I29*I7</f>
        <v>195373.7868</v>
      </c>
      <c r="J37" s="52">
        <f>J29*J7</f>
        <v>868560.1888</v>
      </c>
      <c r="K37" s="52">
        <f>K29*K7</f>
        <v>759490.0434</v>
      </c>
      <c r="L37" s="52">
        <f>L29*L7</f>
        <v>705334.5516</v>
      </c>
      <c r="M37" s="52">
        <f t="shared" si="12"/>
        <v>461115.738</v>
      </c>
      <c r="N37" s="52">
        <f t="shared" si="12"/>
        <v>224660.6457</v>
      </c>
      <c r="O37" s="54">
        <f>SUM(B37:N37)</f>
        <v>8396410.2198</v>
      </c>
    </row>
    <row r="38" spans="1:15" ht="18.75" customHeight="1">
      <c r="A38" s="55" t="s">
        <v>50</v>
      </c>
      <c r="B38" s="52">
        <f aca="true" t="shared" si="13" ref="B38:N38">B30*B7</f>
        <v>0</v>
      </c>
      <c r="C38" s="52">
        <f t="shared" si="13"/>
        <v>0</v>
      </c>
      <c r="D38" s="52">
        <f t="shared" si="13"/>
        <v>0</v>
      </c>
      <c r="E38" s="52">
        <f t="shared" si="13"/>
        <v>0</v>
      </c>
      <c r="F38" s="52">
        <f t="shared" si="13"/>
        <v>0</v>
      </c>
      <c r="G38" s="52">
        <f t="shared" si="13"/>
        <v>0</v>
      </c>
      <c r="H38" s="52">
        <f t="shared" si="13"/>
        <v>0</v>
      </c>
      <c r="I38" s="52">
        <f>I30*I7</f>
        <v>0</v>
      </c>
      <c r="J38" s="52">
        <f>J30*J7</f>
        <v>0</v>
      </c>
      <c r="K38" s="52">
        <f>K30*K7</f>
        <v>0</v>
      </c>
      <c r="L38" s="52">
        <f>L30*L7</f>
        <v>0</v>
      </c>
      <c r="M38" s="52">
        <f t="shared" si="13"/>
        <v>0</v>
      </c>
      <c r="N38" s="52">
        <f t="shared" si="13"/>
        <v>0</v>
      </c>
      <c r="O38" s="25">
        <f>SUM(B38:N38)</f>
        <v>0</v>
      </c>
    </row>
    <row r="39" spans="1:15" ht="18.75" customHeight="1">
      <c r="A39" s="55" t="s">
        <v>51</v>
      </c>
      <c r="B39" s="52">
        <f aca="true" t="shared" si="14" ref="B39:N39">B32</f>
        <v>0</v>
      </c>
      <c r="C39" s="52">
        <f t="shared" si="14"/>
        <v>0</v>
      </c>
      <c r="D39" s="52">
        <f t="shared" si="14"/>
        <v>0</v>
      </c>
      <c r="E39" s="52">
        <f t="shared" si="14"/>
        <v>0</v>
      </c>
      <c r="F39" s="52">
        <f t="shared" si="14"/>
        <v>0</v>
      </c>
      <c r="G39" s="52">
        <f t="shared" si="14"/>
        <v>0</v>
      </c>
      <c r="H39" s="52">
        <f t="shared" si="14"/>
        <v>0</v>
      </c>
      <c r="I39" s="52">
        <f>I32</f>
        <v>0</v>
      </c>
      <c r="J39" s="52">
        <f>J32</f>
        <v>0</v>
      </c>
      <c r="K39" s="52">
        <f>K32</f>
        <v>0</v>
      </c>
      <c r="L39" s="52">
        <f>L32</f>
        <v>0</v>
      </c>
      <c r="M39" s="52">
        <f t="shared" si="14"/>
        <v>0</v>
      </c>
      <c r="N39" s="52">
        <f t="shared" si="14"/>
        <v>0</v>
      </c>
      <c r="O39" s="54">
        <f>SUM(B39:N39)</f>
        <v>0</v>
      </c>
    </row>
    <row r="40" spans="1:26" ht="18.75" customHeight="1">
      <c r="A40" s="2" t="s">
        <v>52</v>
      </c>
      <c r="B40" s="52">
        <v>4651.23</v>
      </c>
      <c r="C40" s="52">
        <v>7019.97</v>
      </c>
      <c r="D40" s="52">
        <v>11622.05</v>
      </c>
      <c r="E40" s="52">
        <v>0</v>
      </c>
      <c r="F40" s="52">
        <v>4068.12</v>
      </c>
      <c r="G40" s="52">
        <v>4667.65</v>
      </c>
      <c r="H40" s="52">
        <v>3499.98</v>
      </c>
      <c r="I40" s="52">
        <v>0</v>
      </c>
      <c r="J40" s="52">
        <v>11140.88</v>
      </c>
      <c r="K40" s="52">
        <v>15441.13</v>
      </c>
      <c r="L40" s="52">
        <v>11122.41</v>
      </c>
      <c r="M40" s="52">
        <v>5250.02</v>
      </c>
      <c r="N40" s="52">
        <v>2274.27</v>
      </c>
      <c r="O40" s="54">
        <f>SUM(B40:N40)</f>
        <v>80757.71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53</v>
      </c>
      <c r="B42" s="25">
        <f aca="true" t="shared" si="15" ref="B42:O42">+B43+B46+B58+B59+B60-B62</f>
        <v>-73680</v>
      </c>
      <c r="C42" s="25">
        <f t="shared" si="15"/>
        <v>-74340</v>
      </c>
      <c r="D42" s="25">
        <f t="shared" si="15"/>
        <v>-62853.16</v>
      </c>
      <c r="E42" s="25">
        <f t="shared" si="15"/>
        <v>-8328</v>
      </c>
      <c r="F42" s="25">
        <f t="shared" si="15"/>
        <v>-42668</v>
      </c>
      <c r="G42" s="25">
        <f t="shared" si="15"/>
        <v>-79896</v>
      </c>
      <c r="H42" s="25">
        <f t="shared" si="15"/>
        <v>-72020</v>
      </c>
      <c r="I42" s="25">
        <f t="shared" si="15"/>
        <v>-195373.79</v>
      </c>
      <c r="J42" s="25">
        <f t="shared" si="15"/>
        <v>-42508</v>
      </c>
      <c r="K42" s="25">
        <f t="shared" si="15"/>
        <v>-55524</v>
      </c>
      <c r="L42" s="25">
        <f t="shared" si="15"/>
        <v>-35024</v>
      </c>
      <c r="M42" s="25">
        <f t="shared" si="15"/>
        <v>-30460</v>
      </c>
      <c r="N42" s="25">
        <f t="shared" si="15"/>
        <v>-19272</v>
      </c>
      <c r="O42" s="25">
        <f t="shared" si="15"/>
        <v>-791946.9500000001</v>
      </c>
    </row>
    <row r="43" spans="1:15" ht="18.75" customHeight="1">
      <c r="A43" s="17" t="s">
        <v>54</v>
      </c>
      <c r="B43" s="26">
        <f>B44+B45</f>
        <v>-73680</v>
      </c>
      <c r="C43" s="26">
        <f>C44+C45</f>
        <v>-74340</v>
      </c>
      <c r="D43" s="26">
        <f>D44+D45</f>
        <v>-42852</v>
      </c>
      <c r="E43" s="26">
        <f>E44+E45</f>
        <v>-8328</v>
      </c>
      <c r="F43" s="26">
        <f aca="true" t="shared" si="16" ref="F43:N43">F44+F45</f>
        <v>-42168</v>
      </c>
      <c r="G43" s="26">
        <f t="shared" si="16"/>
        <v>-79396</v>
      </c>
      <c r="H43" s="26">
        <f t="shared" si="16"/>
        <v>-72020</v>
      </c>
      <c r="I43" s="26">
        <f>I44+I45</f>
        <v>-17668</v>
      </c>
      <c r="J43" s="26">
        <f>J44+J45</f>
        <v>-42508</v>
      </c>
      <c r="K43" s="26">
        <f>K44+K45</f>
        <v>-55524</v>
      </c>
      <c r="L43" s="26">
        <f>L44+L45</f>
        <v>-35024</v>
      </c>
      <c r="M43" s="26">
        <f t="shared" si="16"/>
        <v>-30460</v>
      </c>
      <c r="N43" s="26">
        <f t="shared" si="16"/>
        <v>-19272</v>
      </c>
      <c r="O43" s="25">
        <f aca="true" t="shared" si="17" ref="O43:O59">SUM(B43:N43)</f>
        <v>-593240</v>
      </c>
    </row>
    <row r="44" spans="1:26" ht="18.75" customHeight="1">
      <c r="A44" s="13" t="s">
        <v>55</v>
      </c>
      <c r="B44" s="20">
        <f>ROUND(-B9*$D$3,2)</f>
        <v>-73680</v>
      </c>
      <c r="C44" s="20">
        <f>ROUND(-C9*$D$3,2)</f>
        <v>-74340</v>
      </c>
      <c r="D44" s="20">
        <f>ROUND(-D9*$D$3,2)</f>
        <v>-42852</v>
      </c>
      <c r="E44" s="20">
        <f>ROUND(-E9*$D$3,2)</f>
        <v>-8328</v>
      </c>
      <c r="F44" s="20">
        <f aca="true" t="shared" si="18" ref="F44:N44">ROUND(-F9*$D$3,2)</f>
        <v>-42168</v>
      </c>
      <c r="G44" s="20">
        <f t="shared" si="18"/>
        <v>-79396</v>
      </c>
      <c r="H44" s="20">
        <f t="shared" si="18"/>
        <v>-72020</v>
      </c>
      <c r="I44" s="20">
        <f>ROUND(-I9*$D$3,2)</f>
        <v>-17668</v>
      </c>
      <c r="J44" s="20">
        <f>ROUND(-J9*$D$3,2)</f>
        <v>-42508</v>
      </c>
      <c r="K44" s="20">
        <f>ROUND(-K9*$D$3,2)</f>
        <v>-55524</v>
      </c>
      <c r="L44" s="20">
        <f>ROUND(-L9*$D$3,2)</f>
        <v>-35024</v>
      </c>
      <c r="M44" s="20">
        <f t="shared" si="18"/>
        <v>-30460</v>
      </c>
      <c r="N44" s="20">
        <f t="shared" si="18"/>
        <v>-19272</v>
      </c>
      <c r="O44" s="46">
        <f t="shared" si="17"/>
        <v>-593240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-20001.16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-181000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-202001.16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-500-19501.16</f>
        <v>-20001.16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-22001.16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-180000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-180000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>SUM(B60:N60)</f>
        <v>0</v>
      </c>
    </row>
    <row r="61" spans="1:26" ht="15.75">
      <c r="A61" s="2" t="s">
        <v>67</v>
      </c>
      <c r="B61" s="29">
        <f aca="true" t="shared" si="21" ref="B61:N61">+B36+B42</f>
        <v>1041682.2220000001</v>
      </c>
      <c r="C61" s="29">
        <f t="shared" si="21"/>
        <v>770100.7157</v>
      </c>
      <c r="D61" s="29">
        <f t="shared" si="21"/>
        <v>598807.6038</v>
      </c>
      <c r="E61" s="29">
        <f t="shared" si="21"/>
        <v>155608.34209999998</v>
      </c>
      <c r="F61" s="29">
        <f t="shared" si="21"/>
        <v>692284.3015000001</v>
      </c>
      <c r="G61" s="29">
        <f t="shared" si="21"/>
        <v>843507.6604</v>
      </c>
      <c r="H61" s="29">
        <f t="shared" si="21"/>
        <v>701628.26</v>
      </c>
      <c r="I61" s="29">
        <f t="shared" si="21"/>
        <v>-0.003200000006472692</v>
      </c>
      <c r="J61" s="29">
        <f>+J36+J42</f>
        <v>837193.0688</v>
      </c>
      <c r="K61" s="29">
        <f>+K36+K42</f>
        <v>719407.1734</v>
      </c>
      <c r="L61" s="29">
        <f>+L36+L42</f>
        <v>681432.9616</v>
      </c>
      <c r="M61" s="29">
        <f t="shared" si="21"/>
        <v>435905.75800000003</v>
      </c>
      <c r="N61" s="29">
        <f t="shared" si="21"/>
        <v>207662.91569999998</v>
      </c>
      <c r="O61" s="29">
        <f>SUM(B61:N61)</f>
        <v>7685220.9798</v>
      </c>
      <c r="P61"/>
      <c r="Q61"/>
      <c r="R61"/>
      <c r="S61"/>
      <c r="T61"/>
      <c r="U61"/>
      <c r="V61"/>
      <c r="W61"/>
      <c r="X61"/>
      <c r="Y61"/>
      <c r="Z61"/>
    </row>
    <row r="62" spans="1:17" ht="15.75" customHeight="1">
      <c r="A62" s="34" t="s">
        <v>111</v>
      </c>
      <c r="B62" s="74">
        <v>0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-3294.21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5">
        <f>SUM(B62:N62)</f>
        <v>-3294.21</v>
      </c>
      <c r="Q62" s="73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1041682.22</v>
      </c>
      <c r="C64" s="36">
        <f aca="true" t="shared" si="22" ref="C64:N64">SUM(C65:C78)</f>
        <v>770100.7200000001</v>
      </c>
      <c r="D64" s="36">
        <f t="shared" si="22"/>
        <v>598807.6</v>
      </c>
      <c r="E64" s="36">
        <f t="shared" si="22"/>
        <v>155608.34</v>
      </c>
      <c r="F64" s="36">
        <f t="shared" si="22"/>
        <v>692284.3</v>
      </c>
      <c r="G64" s="36">
        <f t="shared" si="22"/>
        <v>843507.66</v>
      </c>
      <c r="H64" s="36">
        <f t="shared" si="22"/>
        <v>701628.26</v>
      </c>
      <c r="I64" s="36">
        <f t="shared" si="22"/>
        <v>0</v>
      </c>
      <c r="J64" s="36">
        <f t="shared" si="22"/>
        <v>837193.06</v>
      </c>
      <c r="K64" s="36">
        <f t="shared" si="22"/>
        <v>719407.17</v>
      </c>
      <c r="L64" s="36">
        <f t="shared" si="22"/>
        <v>681432.96</v>
      </c>
      <c r="M64" s="36">
        <f t="shared" si="22"/>
        <v>435905.76</v>
      </c>
      <c r="N64" s="36">
        <f t="shared" si="22"/>
        <v>207662.92</v>
      </c>
      <c r="O64" s="29">
        <f>SUM(O65:O78)</f>
        <v>7685220.97</v>
      </c>
    </row>
    <row r="65" spans="1:16" ht="18.75" customHeight="1">
      <c r="A65" s="17" t="s">
        <v>69</v>
      </c>
      <c r="B65" s="36">
        <v>204576.3</v>
      </c>
      <c r="C65" s="36">
        <v>220684.66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425260.95999999996</v>
      </c>
      <c r="P65"/>
    </row>
    <row r="66" spans="1:16" ht="18.75" customHeight="1">
      <c r="A66" s="17" t="s">
        <v>70</v>
      </c>
      <c r="B66" s="36">
        <v>837105.92</v>
      </c>
      <c r="C66" s="36">
        <v>549416.06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1386521.98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598807.6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598807.6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155608.34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155608.34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692284.3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692284.3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843507.66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843507.66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701628.26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701628.26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0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837193.06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837193.06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719407.17</v>
      </c>
      <c r="L74" s="35">
        <v>0</v>
      </c>
      <c r="M74" s="35">
        <v>0</v>
      </c>
      <c r="N74" s="35">
        <v>0</v>
      </c>
      <c r="O74" s="29">
        <f t="shared" si="23"/>
        <v>719407.17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681432.96</v>
      </c>
      <c r="M75" s="35">
        <v>0</v>
      </c>
      <c r="N75" s="35">
        <v>0</v>
      </c>
      <c r="O75" s="26">
        <f t="shared" si="23"/>
        <v>681432.96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435905.76</v>
      </c>
      <c r="N76" s="35">
        <v>0</v>
      </c>
      <c r="O76" s="29">
        <f t="shared" si="23"/>
        <v>435905.76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207662.92</v>
      </c>
      <c r="O77" s="26">
        <f t="shared" si="23"/>
        <v>207662.92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2.447852732866467</v>
      </c>
      <c r="C82" s="44">
        <v>2.5996059221658205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59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7">
        <f>(N$37+N$38+N$39)/N$7</f>
        <v>2.6231</v>
      </c>
      <c r="O94" s="48"/>
      <c r="P94"/>
      <c r="Z94"/>
    </row>
    <row r="95" spans="1:14" ht="21" customHeight="1">
      <c r="A95" s="63" t="s">
        <v>102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/>
    </row>
    <row r="96" spans="1:14" ht="15.75">
      <c r="A96" s="66" t="s">
        <v>104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2018-10-31T15:00:08Z</dcterms:modified>
  <cp:category/>
  <cp:version/>
  <cp:contentType/>
  <cp:contentStatus/>
</cp:coreProperties>
</file>