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<sst xmlns="http://schemas.openxmlformats.org/spreadsheetml/2006/main" count="112" uniqueCount="110">
  <si>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</si>
  <si>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</si>
  <si>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</si>
  <si>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</si>
  <si>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</si>
  <si>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</si>
  <si>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</si>
  <si>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</si>
  <si>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</si>
  <si>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</si>
  <si>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</si>
  <si>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</si>
  <si>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</si>
  <si>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</si>
  <si>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</si>
  <si>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</si>
  <si>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</si>
  <si>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</si>
  <si>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</si>
  <si>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</si>
  <si>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</si>
  <si>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</si>
  <si>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</si>
  <si>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</si>
  <si>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</si>
  <si>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</si>
  <si>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</si>
  <si>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</si>
  <si>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</si>
  <si>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</si>
  <si>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</si>
  <si>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</si>
  <si>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</si>
  <si>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</si>
  <si>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</si>
  <si>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</si>
  <si>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</si>
  <si>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</si>
  <si>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</si>
  <si>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</si>
  <si>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</si>
  <si>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</si>
  <si>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</si>
  <si>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</si>
  <si>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</si>
  <si>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</si>
  <si>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</si>
  <si>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</si>
  <si>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</si>
  <si>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</si>
  <si>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</si>
  <si>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</si>
  <si>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</si>
  <si>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</si>
  <si>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</si>
  <si>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</si>
  <si>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</si>
  <si>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</si>
  <si>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</si>
  <si>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</si>
  <si>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</si>
  <si>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</si>
  <si>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</si>
  <si>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</si>
  <si>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</si>
  <si>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</si>
  <si>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</si>
  <si>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</si>
  <si>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</si>
  <si>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</si>
  <si>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</si>
  <si>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</si>
  <si>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7.5. Pêssego Transportes</t>
  </si>
  <si>
    <t>7.6. Allibus  Transportes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</si>
  <si>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</si>
  <si>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</si>
  <si>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</si>
  <si>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</si>
  <si>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</si>
  <si>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</si>
  <si>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</si>
  <si>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</si>
  <si>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</si>
  <si>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</si>
  <si>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</si>
  <si>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</si>
  <si>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</si>
  <si>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</si>
  <si>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</si>
  <si>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</si>
  <si>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</si>
  <si>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</si>
  <si>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Área 3.1</t>
  </si>
  <si>
    <t>Átea 4.0</t>
  </si>
  <si>
    <t>Átea 4.1</t>
  </si>
  <si>
    <t>Átea 5.1</t>
  </si>
  <si>
    <t>Imperial Transportes Urbanos Ltda</t>
  </si>
  <si>
    <t xml:space="preserve">7.7. Movebuss  </t>
  </si>
  <si>
    <t xml:space="preserve">5.2.8. Ajuste de Remuneração Previsto Contratualmente </t>
  </si>
  <si>
    <t>5.2.9. Ajuste de Remuneração Previsto Contratualmente  Ar-condicionado (-)</t>
  </si>
  <si>
    <t>5.2.9. Ajuste de Remuneração Previsto Contratualmente  Ar-condicionado  (+)</t>
  </si>
  <si>
    <t>5.2.10. Revisão do Ajuste de Remuneração Previsto Contratualmente</t>
  </si>
  <si>
    <t>Nota:</t>
  </si>
  <si>
    <t>Movebuss Soluções em Mobilidde Urbana Ltda</t>
  </si>
  <si>
    <t>(1) Tarifa de remuneração de cada empresa considerando o  reequilibrio interno estabelecido e informado pelo consórcio. Não consideram os acertos financeiros previstos no item 7.</t>
  </si>
  <si>
    <t>8. Tarifa de Remuneração por Passageiro(1)</t>
  </si>
  <si>
    <t>UPBus Qualidade em Transportes S/A</t>
  </si>
  <si>
    <t>8.4. UPBus</t>
  </si>
  <si>
    <t>7.4. UPBus</t>
  </si>
  <si>
    <t>OPERAÇÃO 15/10/18 - VENCIMENTO 22/10/18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</si>
</sst>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left" vertical="center"/>
    </xf>
    <xf numFmtId="173" fontId="42" fillId="0" borderId="0" xfId="52" applyNumberFormat="1" applyFont="1" applyBorder="1" applyAlignment="1">
      <alignment vertical="center"/>
    </xf>
    <xf numFmtId="173" fontId="42" fillId="0" borderId="0" xfId="52" applyNumberFormat="1" applyFont="1" applyFill="1" applyBorder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44" fontId="0" fillId="0" borderId="0" xfId="0" applyNumberFormat="1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98</xdr:row>
      <xdr:rowOff>0</xdr:rowOff>
    </xdr:from>
    <xdr:to>
      <xdr:col>2</xdr:col>
      <xdr:colOff>914400</xdr:colOff>
      <xdr:row>99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914400</xdr:colOff>
      <xdr:row>99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98</xdr:row>
      <xdr:rowOff>0</xdr:rowOff>
    </xdr:from>
    <xdr:to>
      <xdr:col>4</xdr:col>
      <xdr:colOff>914400</xdr:colOff>
      <xdr:row>99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2029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Z101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9.125" style="1" customWidth="1"/>
    <col min="11" max="11" width="15.875" style="1" customWidth="1"/>
    <col min="12" max="12" width="16.875" style="1" customWidth="1"/>
    <col min="13" max="13" width="17.375" style="1" customWidth="1"/>
    <col min="14" max="14" width="17.625" style="1" bestFit="1" customWidth="1"/>
    <col min="15" max="15" width="20.125" style="1" bestFit="1" customWidth="1"/>
    <col min="16" max="16" width="9.00390625" style="1" customWidth="1"/>
    <col min="17" max="17" width="9.375" style="1" bestFit="1" customWidth="1"/>
    <col min="18" max="16384" width="9.00390625" style="1" customWidth="1"/>
  </cols>
  <sheetData>
    <row r="1" spans="1:15" ht="21">
      <c r="A1" s="72" t="s">
        <v>31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1:15" ht="21">
      <c r="A2" s="73" t="s">
        <v>109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</row>
    <row r="3" spans="1:15" ht="23.25" customHeight="1">
      <c r="A3" s="5"/>
      <c r="B3" s="6"/>
      <c r="C3" s="5" t="s">
        <v>0</v>
      </c>
      <c r="D3" s="7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5"/>
    </row>
    <row r="4" spans="1:15" ht="18.75" customHeight="1">
      <c r="A4" s="74" t="s">
        <v>1</v>
      </c>
      <c r="B4" s="74" t="s">
        <v>38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5" t="s">
        <v>2</v>
      </c>
    </row>
    <row r="5" spans="1:15" ht="42" customHeight="1">
      <c r="A5" s="74"/>
      <c r="B5" s="4" t="s">
        <v>37</v>
      </c>
      <c r="C5" s="4" t="s">
        <v>37</v>
      </c>
      <c r="D5" s="4" t="s">
        <v>30</v>
      </c>
      <c r="E5" s="4" t="s">
        <v>106</v>
      </c>
      <c r="F5" s="4" t="s">
        <v>32</v>
      </c>
      <c r="G5" s="4" t="s">
        <v>39</v>
      </c>
      <c r="H5" s="4" t="s">
        <v>103</v>
      </c>
      <c r="I5" s="4" t="s">
        <v>96</v>
      </c>
      <c r="J5" s="4" t="s">
        <v>33</v>
      </c>
      <c r="K5" s="4" t="s">
        <v>34</v>
      </c>
      <c r="L5" s="4" t="s">
        <v>33</v>
      </c>
      <c r="M5" s="4" t="s">
        <v>35</v>
      </c>
      <c r="N5" s="4" t="s">
        <v>36</v>
      </c>
      <c r="O5" s="74"/>
    </row>
    <row r="6" spans="1:15" ht="20.25" customHeight="1">
      <c r="A6" s="74"/>
      <c r="B6" s="3" t="s">
        <v>21</v>
      </c>
      <c r="C6" s="3" t="s">
        <v>22</v>
      </c>
      <c r="D6" s="3" t="s">
        <v>23</v>
      </c>
      <c r="E6" s="3" t="s">
        <v>92</v>
      </c>
      <c r="F6" s="3" t="s">
        <v>93</v>
      </c>
      <c r="G6" s="3" t="s">
        <v>94</v>
      </c>
      <c r="H6" s="65" t="s">
        <v>29</v>
      </c>
      <c r="I6" s="65" t="s">
        <v>95</v>
      </c>
      <c r="J6" s="3" t="s">
        <v>24</v>
      </c>
      <c r="K6" s="3" t="s">
        <v>26</v>
      </c>
      <c r="L6" s="3" t="s">
        <v>25</v>
      </c>
      <c r="M6" s="3" t="s">
        <v>27</v>
      </c>
      <c r="N6" s="3" t="s">
        <v>28</v>
      </c>
      <c r="O6" s="74"/>
    </row>
    <row r="7" spans="1:26" ht="18.75" customHeight="1">
      <c r="A7" s="9" t="s">
        <v>3</v>
      </c>
      <c r="B7" s="10">
        <f>B8+B20+B24</f>
        <v>457823</v>
      </c>
      <c r="C7" s="10">
        <f>C8+C20+C24</f>
        <v>330855</v>
      </c>
      <c r="D7" s="10">
        <f>D8+D20+D24</f>
        <v>355488</v>
      </c>
      <c r="E7" s="10">
        <f>E8+E20+E24</f>
        <v>60941</v>
      </c>
      <c r="F7" s="10">
        <f aca="true" t="shared" si="0" ref="F7:N7">F8+F20+F24</f>
        <v>300012</v>
      </c>
      <c r="G7" s="10">
        <f t="shared" si="0"/>
        <v>465429</v>
      </c>
      <c r="H7" s="10">
        <f>H8+H20+H24</f>
        <v>324073</v>
      </c>
      <c r="I7" s="10">
        <f>I8+I20+I24</f>
        <v>81826</v>
      </c>
      <c r="J7" s="10">
        <f>J8+J20+J24</f>
        <v>389407</v>
      </c>
      <c r="K7" s="10">
        <f>K8+K20+K24</f>
        <v>287768</v>
      </c>
      <c r="L7" s="10">
        <f>L8+L20+L24</f>
        <v>325007</v>
      </c>
      <c r="M7" s="10">
        <f t="shared" si="0"/>
        <v>141135</v>
      </c>
      <c r="N7" s="10">
        <f t="shared" si="0"/>
        <v>86792</v>
      </c>
      <c r="O7" s="10">
        <f>+O8+O20+O24</f>
        <v>3606556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1" t="s">
        <v>20</v>
      </c>
      <c r="B8" s="12">
        <f>+B9+B12+B16</f>
        <v>207029</v>
      </c>
      <c r="C8" s="12">
        <f>+C9+C12+C16</f>
        <v>159982</v>
      </c>
      <c r="D8" s="12">
        <f>+D9+D12+D16</f>
        <v>183335</v>
      </c>
      <c r="E8" s="12">
        <f>+E9+E12+E16</f>
        <v>28234</v>
      </c>
      <c r="F8" s="12">
        <f aca="true" t="shared" si="1" ref="F8:N8">+F9+F12+F16</f>
        <v>146505</v>
      </c>
      <c r="G8" s="12">
        <f t="shared" si="1"/>
        <v>228731</v>
      </c>
      <c r="H8" s="12">
        <f>+H9+H12+H16</f>
        <v>153437</v>
      </c>
      <c r="I8" s="12">
        <f>+I9+I12+I16</f>
        <v>40083</v>
      </c>
      <c r="J8" s="12">
        <f>+J9+J12+J16</f>
        <v>189993</v>
      </c>
      <c r="K8" s="12">
        <f>+K9+K12+K16</f>
        <v>137782</v>
      </c>
      <c r="L8" s="12">
        <f>+L9+L12+L16</f>
        <v>152760</v>
      </c>
      <c r="M8" s="12">
        <f t="shared" si="1"/>
        <v>73519</v>
      </c>
      <c r="N8" s="12">
        <f t="shared" si="1"/>
        <v>47184</v>
      </c>
      <c r="O8" s="12">
        <f>SUM(B8:N8)</f>
        <v>1748574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3" t="s">
        <v>4</v>
      </c>
      <c r="B9" s="14">
        <v>18864</v>
      </c>
      <c r="C9" s="14">
        <v>19124</v>
      </c>
      <c r="D9" s="14">
        <v>13705</v>
      </c>
      <c r="E9" s="14">
        <v>2601</v>
      </c>
      <c r="F9" s="14">
        <v>11946</v>
      </c>
      <c r="G9" s="14">
        <v>20119</v>
      </c>
      <c r="H9" s="14">
        <v>18007</v>
      </c>
      <c r="I9" s="14">
        <v>4463</v>
      </c>
      <c r="J9" s="14">
        <v>11783</v>
      </c>
      <c r="K9" s="14">
        <v>14954</v>
      </c>
      <c r="L9" s="14">
        <v>11416</v>
      </c>
      <c r="M9" s="14">
        <v>7838</v>
      </c>
      <c r="N9" s="14">
        <v>5382</v>
      </c>
      <c r="O9" s="12">
        <f aca="true" t="shared" si="2" ref="O9:O19">SUM(B9:N9)</f>
        <v>160202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5" t="s">
        <v>5</v>
      </c>
      <c r="B10" s="14">
        <f>+B9-B11</f>
        <v>18864</v>
      </c>
      <c r="C10" s="14">
        <f>+C9-C11</f>
        <v>19124</v>
      </c>
      <c r="D10" s="14">
        <f>+D9-D11</f>
        <v>13705</v>
      </c>
      <c r="E10" s="14">
        <f>+E9-E11</f>
        <v>2601</v>
      </c>
      <c r="F10" s="14">
        <f aca="true" t="shared" si="3" ref="F10:N10">+F9-F11</f>
        <v>11946</v>
      </c>
      <c r="G10" s="14">
        <f t="shared" si="3"/>
        <v>20119</v>
      </c>
      <c r="H10" s="14">
        <f>+H9-H11</f>
        <v>18007</v>
      </c>
      <c r="I10" s="14">
        <f>+I9-I11</f>
        <v>4463</v>
      </c>
      <c r="J10" s="14">
        <f>+J9-J11</f>
        <v>11783</v>
      </c>
      <c r="K10" s="14">
        <f>+K9-K11</f>
        <v>14954</v>
      </c>
      <c r="L10" s="14">
        <f>+L9-L11</f>
        <v>11416</v>
      </c>
      <c r="M10" s="14">
        <f t="shared" si="3"/>
        <v>7838</v>
      </c>
      <c r="N10" s="14">
        <f t="shared" si="3"/>
        <v>5382</v>
      </c>
      <c r="O10" s="12">
        <f t="shared" si="2"/>
        <v>160202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2">
        <f t="shared" si="2"/>
        <v>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6" t="s">
        <v>15</v>
      </c>
      <c r="B12" s="14">
        <f>B13+B14+B15</f>
        <v>179514</v>
      </c>
      <c r="C12" s="14">
        <f>C13+C14+C15</f>
        <v>134085</v>
      </c>
      <c r="D12" s="14">
        <f>D13+D14+D15</f>
        <v>162752</v>
      </c>
      <c r="E12" s="14">
        <f>E13+E14+E15</f>
        <v>24538</v>
      </c>
      <c r="F12" s="14">
        <f aca="true" t="shared" si="4" ref="F12:N12">F13+F14+F15</f>
        <v>128297</v>
      </c>
      <c r="G12" s="14">
        <f t="shared" si="4"/>
        <v>198128</v>
      </c>
      <c r="H12" s="14">
        <f>H13+H14+H15</f>
        <v>129353</v>
      </c>
      <c r="I12" s="14">
        <f>I13+I14+I15</f>
        <v>33988</v>
      </c>
      <c r="J12" s="14">
        <f>J13+J14+J15</f>
        <v>169429</v>
      </c>
      <c r="K12" s="14">
        <f>K13+K14+K15</f>
        <v>116837</v>
      </c>
      <c r="L12" s="14">
        <f>L13+L14+L15</f>
        <v>134080</v>
      </c>
      <c r="M12" s="14">
        <f t="shared" si="4"/>
        <v>62746</v>
      </c>
      <c r="N12" s="14">
        <f t="shared" si="4"/>
        <v>40254</v>
      </c>
      <c r="O12" s="12">
        <f t="shared" si="2"/>
        <v>1514001</v>
      </c>
      <c r="P12"/>
      <c r="Q12"/>
      <c r="R12"/>
      <c r="S12"/>
      <c r="T12"/>
      <c r="U12"/>
      <c r="V12"/>
      <c r="W12"/>
      <c r="X12"/>
      <c r="Y12"/>
      <c r="Z12"/>
    </row>
    <row r="13" spans="1:26" ht="18.75" customHeight="1">
      <c r="A13" s="15" t="s">
        <v>7</v>
      </c>
      <c r="B13" s="14">
        <v>82239</v>
      </c>
      <c r="C13" s="14">
        <v>62220</v>
      </c>
      <c r="D13" s="14">
        <v>74751</v>
      </c>
      <c r="E13" s="14">
        <v>11481</v>
      </c>
      <c r="F13" s="14">
        <v>58522</v>
      </c>
      <c r="G13" s="14">
        <v>90241</v>
      </c>
      <c r="H13" s="14">
        <v>61306</v>
      </c>
      <c r="I13" s="14">
        <v>16297</v>
      </c>
      <c r="J13" s="14">
        <v>79698</v>
      </c>
      <c r="K13" s="14">
        <v>52702</v>
      </c>
      <c r="L13" s="14">
        <v>61192</v>
      </c>
      <c r="M13" s="14">
        <v>28093</v>
      </c>
      <c r="N13" s="14">
        <v>17418</v>
      </c>
      <c r="O13" s="12">
        <f t="shared" si="2"/>
        <v>696160</v>
      </c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5" t="s">
        <v>8</v>
      </c>
      <c r="B14" s="14">
        <v>90029</v>
      </c>
      <c r="C14" s="14">
        <v>63718</v>
      </c>
      <c r="D14" s="14">
        <v>83172</v>
      </c>
      <c r="E14" s="14">
        <v>11972</v>
      </c>
      <c r="F14" s="14">
        <v>64215</v>
      </c>
      <c r="G14" s="14">
        <v>96617</v>
      </c>
      <c r="H14" s="14">
        <v>61831</v>
      </c>
      <c r="I14" s="14">
        <v>16050</v>
      </c>
      <c r="J14" s="14">
        <v>84262</v>
      </c>
      <c r="K14" s="14">
        <v>59013</v>
      </c>
      <c r="L14" s="14">
        <v>67530</v>
      </c>
      <c r="M14" s="14">
        <v>31855</v>
      </c>
      <c r="N14" s="14">
        <v>21343</v>
      </c>
      <c r="O14" s="12">
        <f t="shared" si="2"/>
        <v>751607</v>
      </c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5" t="s">
        <v>9</v>
      </c>
      <c r="B15" s="14">
        <v>7246</v>
      </c>
      <c r="C15" s="14">
        <v>8147</v>
      </c>
      <c r="D15" s="14">
        <v>4829</v>
      </c>
      <c r="E15" s="14">
        <v>1085</v>
      </c>
      <c r="F15" s="14">
        <v>5560</v>
      </c>
      <c r="G15" s="14">
        <v>11270</v>
      </c>
      <c r="H15" s="14">
        <v>6216</v>
      </c>
      <c r="I15" s="14">
        <v>1641</v>
      </c>
      <c r="J15" s="14">
        <v>5469</v>
      </c>
      <c r="K15" s="14">
        <v>5122</v>
      </c>
      <c r="L15" s="14">
        <v>5358</v>
      </c>
      <c r="M15" s="14">
        <v>2798</v>
      </c>
      <c r="N15" s="14">
        <v>1493</v>
      </c>
      <c r="O15" s="12">
        <f t="shared" si="2"/>
        <v>66234</v>
      </c>
      <c r="P15"/>
      <c r="Q15"/>
      <c r="R15"/>
      <c r="S15"/>
      <c r="T15"/>
      <c r="U15"/>
      <c r="V15"/>
      <c r="W15"/>
      <c r="X15"/>
      <c r="Y15"/>
      <c r="Z15"/>
    </row>
    <row r="16" spans="1:15" ht="18.75" customHeight="1">
      <c r="A16" s="16" t="s">
        <v>19</v>
      </c>
      <c r="B16" s="14">
        <f>B17+B18+B19</f>
        <v>8651</v>
      </c>
      <c r="C16" s="14">
        <f>C17+C18+C19</f>
        <v>6773</v>
      </c>
      <c r="D16" s="14">
        <f>D17+D18+D19</f>
        <v>6878</v>
      </c>
      <c r="E16" s="14">
        <f>E17+E18+E19</f>
        <v>1095</v>
      </c>
      <c r="F16" s="14">
        <f aca="true" t="shared" si="5" ref="F16:N16">F17+F18+F19</f>
        <v>6262</v>
      </c>
      <c r="G16" s="14">
        <f t="shared" si="5"/>
        <v>10484</v>
      </c>
      <c r="H16" s="14">
        <f>H17+H18+H19</f>
        <v>6077</v>
      </c>
      <c r="I16" s="14">
        <f>I17+I18+I19</f>
        <v>1632</v>
      </c>
      <c r="J16" s="14">
        <f>J17+J18+J19</f>
        <v>8781</v>
      </c>
      <c r="K16" s="14">
        <f>K17+K18+K19</f>
        <v>5991</v>
      </c>
      <c r="L16" s="14">
        <f>L17+L18+L19</f>
        <v>7264</v>
      </c>
      <c r="M16" s="14">
        <f t="shared" si="5"/>
        <v>2935</v>
      </c>
      <c r="N16" s="14">
        <f t="shared" si="5"/>
        <v>1548</v>
      </c>
      <c r="O16" s="12">
        <f t="shared" si="2"/>
        <v>74371</v>
      </c>
    </row>
    <row r="17" spans="1:26" ht="18.75" customHeight="1">
      <c r="A17" s="15" t="s">
        <v>16</v>
      </c>
      <c r="B17" s="14">
        <v>8629</v>
      </c>
      <c r="C17" s="14">
        <v>6754</v>
      </c>
      <c r="D17" s="14">
        <v>6876</v>
      </c>
      <c r="E17" s="14">
        <v>1094</v>
      </c>
      <c r="F17" s="14">
        <v>6258</v>
      </c>
      <c r="G17" s="14">
        <v>10469</v>
      </c>
      <c r="H17" s="14">
        <v>6061</v>
      </c>
      <c r="I17" s="14">
        <v>1627</v>
      </c>
      <c r="J17" s="14">
        <v>8770</v>
      </c>
      <c r="K17" s="14">
        <v>5980</v>
      </c>
      <c r="L17" s="14">
        <v>7255</v>
      </c>
      <c r="M17" s="14">
        <v>2929</v>
      </c>
      <c r="N17" s="14">
        <v>1547</v>
      </c>
      <c r="O17" s="12">
        <f t="shared" si="2"/>
        <v>74249</v>
      </c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5" t="s">
        <v>17</v>
      </c>
      <c r="B18" s="14">
        <v>14</v>
      </c>
      <c r="C18" s="14">
        <v>13</v>
      </c>
      <c r="D18" s="14">
        <v>2</v>
      </c>
      <c r="E18" s="14">
        <v>0</v>
      </c>
      <c r="F18" s="14">
        <v>3</v>
      </c>
      <c r="G18" s="14">
        <v>8</v>
      </c>
      <c r="H18" s="14">
        <v>11</v>
      </c>
      <c r="I18" s="14">
        <v>4</v>
      </c>
      <c r="J18" s="14">
        <v>8</v>
      </c>
      <c r="K18" s="14">
        <v>8</v>
      </c>
      <c r="L18" s="14">
        <v>6</v>
      </c>
      <c r="M18" s="14">
        <v>6</v>
      </c>
      <c r="N18" s="14">
        <v>1</v>
      </c>
      <c r="O18" s="12">
        <f t="shared" si="2"/>
        <v>84</v>
      </c>
      <c r="P18"/>
      <c r="Q18"/>
      <c r="R18"/>
      <c r="S18"/>
      <c r="T18"/>
      <c r="U18"/>
      <c r="V18"/>
      <c r="W18"/>
      <c r="X18"/>
      <c r="Y18"/>
      <c r="Z18"/>
    </row>
    <row r="19" spans="1:26" ht="18.75" customHeight="1">
      <c r="A19" s="15" t="s">
        <v>18</v>
      </c>
      <c r="B19" s="14">
        <v>8</v>
      </c>
      <c r="C19" s="14">
        <v>6</v>
      </c>
      <c r="D19" s="14">
        <v>0</v>
      </c>
      <c r="E19" s="14">
        <v>1</v>
      </c>
      <c r="F19" s="14">
        <v>1</v>
      </c>
      <c r="G19" s="14">
        <v>7</v>
      </c>
      <c r="H19" s="14">
        <v>5</v>
      </c>
      <c r="I19" s="14">
        <v>1</v>
      </c>
      <c r="J19" s="14">
        <v>3</v>
      </c>
      <c r="K19" s="14">
        <v>3</v>
      </c>
      <c r="L19" s="14">
        <v>3</v>
      </c>
      <c r="M19" s="14">
        <v>0</v>
      </c>
      <c r="N19" s="14">
        <v>0</v>
      </c>
      <c r="O19" s="12">
        <f t="shared" si="2"/>
        <v>38</v>
      </c>
      <c r="P19"/>
      <c r="Q19"/>
      <c r="R19"/>
      <c r="S19"/>
      <c r="T19"/>
      <c r="U19"/>
      <c r="V19"/>
      <c r="W19"/>
      <c r="X19"/>
      <c r="Y19"/>
      <c r="Z19"/>
    </row>
    <row r="20" spans="1:26" ht="18.75" customHeight="1">
      <c r="A20" s="17" t="s">
        <v>10</v>
      </c>
      <c r="B20" s="18">
        <f>B21+B22+B23</f>
        <v>129447</v>
      </c>
      <c r="C20" s="18">
        <f>C21+C22+C23</f>
        <v>77707</v>
      </c>
      <c r="D20" s="18">
        <f>D21+D22+D23</f>
        <v>74814</v>
      </c>
      <c r="E20" s="18">
        <f>E21+E22+E23</f>
        <v>13033</v>
      </c>
      <c r="F20" s="18">
        <f aca="true" t="shared" si="6" ref="F20:N20">F21+F22+F23</f>
        <v>66415</v>
      </c>
      <c r="G20" s="18">
        <f t="shared" si="6"/>
        <v>102491</v>
      </c>
      <c r="H20" s="18">
        <f>H21+H22+H23</f>
        <v>83172</v>
      </c>
      <c r="I20" s="18">
        <f>I21+I22+I23</f>
        <v>20262</v>
      </c>
      <c r="J20" s="18">
        <f>J21+J22+J23</f>
        <v>100953</v>
      </c>
      <c r="K20" s="18">
        <f>K21+K22+K23</f>
        <v>70079</v>
      </c>
      <c r="L20" s="18">
        <f>L21+L22+L23</f>
        <v>99869</v>
      </c>
      <c r="M20" s="18">
        <f t="shared" si="6"/>
        <v>40591</v>
      </c>
      <c r="N20" s="18">
        <f t="shared" si="6"/>
        <v>24118</v>
      </c>
      <c r="O20" s="12">
        <f aca="true" t="shared" si="7" ref="O20:O26">SUM(B20:N20)</f>
        <v>902951</v>
      </c>
      <c r="P20"/>
      <c r="Q20"/>
      <c r="R20"/>
      <c r="S20"/>
      <c r="T20"/>
      <c r="U20"/>
      <c r="V20"/>
      <c r="W20"/>
      <c r="X20"/>
      <c r="Y20"/>
      <c r="Z20"/>
    </row>
    <row r="21" spans="1:26" ht="18.75" customHeight="1">
      <c r="A21" s="13" t="s">
        <v>11</v>
      </c>
      <c r="B21" s="14">
        <v>64112</v>
      </c>
      <c r="C21" s="14">
        <v>41460</v>
      </c>
      <c r="D21" s="14">
        <v>38104</v>
      </c>
      <c r="E21" s="14">
        <v>7004</v>
      </c>
      <c r="F21" s="14">
        <v>34025</v>
      </c>
      <c r="G21" s="14">
        <v>51475</v>
      </c>
      <c r="H21" s="14">
        <v>44220</v>
      </c>
      <c r="I21" s="14">
        <v>11108</v>
      </c>
      <c r="J21" s="14">
        <v>52209</v>
      </c>
      <c r="K21" s="14">
        <v>35288</v>
      </c>
      <c r="L21" s="14">
        <v>50181</v>
      </c>
      <c r="M21" s="14">
        <v>20395</v>
      </c>
      <c r="N21" s="14">
        <v>11766</v>
      </c>
      <c r="O21" s="12">
        <f t="shared" si="7"/>
        <v>461347</v>
      </c>
      <c r="P21"/>
      <c r="Q21"/>
      <c r="R21"/>
      <c r="S21"/>
      <c r="T21"/>
      <c r="U21"/>
      <c r="V21"/>
      <c r="W21"/>
      <c r="X21"/>
      <c r="Y21"/>
      <c r="Z21"/>
    </row>
    <row r="22" spans="1:26" ht="18.75" customHeight="1">
      <c r="A22" s="13" t="s">
        <v>12</v>
      </c>
      <c r="B22" s="14">
        <v>61474</v>
      </c>
      <c r="C22" s="14">
        <v>33219</v>
      </c>
      <c r="D22" s="14">
        <v>35013</v>
      </c>
      <c r="E22" s="14">
        <v>5609</v>
      </c>
      <c r="F22" s="14">
        <v>30383</v>
      </c>
      <c r="G22" s="14">
        <v>47258</v>
      </c>
      <c r="H22" s="14">
        <v>36517</v>
      </c>
      <c r="I22" s="14">
        <v>8578</v>
      </c>
      <c r="J22" s="14">
        <v>45951</v>
      </c>
      <c r="K22" s="14">
        <v>32564</v>
      </c>
      <c r="L22" s="14">
        <v>46638</v>
      </c>
      <c r="M22" s="14">
        <v>18821</v>
      </c>
      <c r="N22" s="14">
        <v>11688</v>
      </c>
      <c r="O22" s="12">
        <f t="shared" si="7"/>
        <v>413713</v>
      </c>
      <c r="P22"/>
      <c r="Q22"/>
      <c r="R22"/>
      <c r="S22"/>
      <c r="T22"/>
      <c r="U22"/>
      <c r="V22"/>
      <c r="W22"/>
      <c r="X22"/>
      <c r="Y22"/>
      <c r="Z22"/>
    </row>
    <row r="23" spans="1:26" ht="18.75" customHeight="1">
      <c r="A23" s="13" t="s">
        <v>13</v>
      </c>
      <c r="B23" s="14">
        <v>3861</v>
      </c>
      <c r="C23" s="14">
        <v>3028</v>
      </c>
      <c r="D23" s="14">
        <v>1697</v>
      </c>
      <c r="E23" s="14">
        <v>420</v>
      </c>
      <c r="F23" s="14">
        <v>2007</v>
      </c>
      <c r="G23" s="14">
        <v>3758</v>
      </c>
      <c r="H23" s="14">
        <v>2435</v>
      </c>
      <c r="I23" s="14">
        <v>576</v>
      </c>
      <c r="J23" s="14">
        <v>2793</v>
      </c>
      <c r="K23" s="14">
        <v>2227</v>
      </c>
      <c r="L23" s="14">
        <v>3050</v>
      </c>
      <c r="M23" s="14">
        <v>1375</v>
      </c>
      <c r="N23" s="14">
        <v>664</v>
      </c>
      <c r="O23" s="12">
        <f t="shared" si="7"/>
        <v>27891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17" t="s">
        <v>14</v>
      </c>
      <c r="B24" s="14">
        <f>B25+B26</f>
        <v>121347</v>
      </c>
      <c r="C24" s="14">
        <f>C25+C26</f>
        <v>93166</v>
      </c>
      <c r="D24" s="14">
        <f>D25+D26</f>
        <v>97339</v>
      </c>
      <c r="E24" s="14">
        <f>E25+E26</f>
        <v>19674</v>
      </c>
      <c r="F24" s="14">
        <f aca="true" t="shared" si="8" ref="F24:N24">F25+F26</f>
        <v>87092</v>
      </c>
      <c r="G24" s="14">
        <f t="shared" si="8"/>
        <v>134207</v>
      </c>
      <c r="H24" s="14">
        <f>H25+H26</f>
        <v>87464</v>
      </c>
      <c r="I24" s="14">
        <f>I25+I26</f>
        <v>21481</v>
      </c>
      <c r="J24" s="14">
        <f>J25+J26</f>
        <v>98461</v>
      </c>
      <c r="K24" s="14">
        <f>K25+K26</f>
        <v>79907</v>
      </c>
      <c r="L24" s="14">
        <f>L25+L26</f>
        <v>72378</v>
      </c>
      <c r="M24" s="14">
        <f t="shared" si="8"/>
        <v>27025</v>
      </c>
      <c r="N24" s="14">
        <f t="shared" si="8"/>
        <v>15490</v>
      </c>
      <c r="O24" s="12">
        <f t="shared" si="7"/>
        <v>955031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13" t="s">
        <v>40</v>
      </c>
      <c r="B25" s="14">
        <v>70772</v>
      </c>
      <c r="C25" s="14">
        <v>59399</v>
      </c>
      <c r="D25" s="14">
        <v>58146</v>
      </c>
      <c r="E25" s="14">
        <v>13101</v>
      </c>
      <c r="F25" s="14">
        <v>55057</v>
      </c>
      <c r="G25" s="14">
        <v>88204</v>
      </c>
      <c r="H25" s="14">
        <v>58118</v>
      </c>
      <c r="I25" s="14">
        <v>14923</v>
      </c>
      <c r="J25" s="14">
        <v>54719</v>
      </c>
      <c r="K25" s="14">
        <v>48436</v>
      </c>
      <c r="L25" s="14">
        <v>44836</v>
      </c>
      <c r="M25" s="14">
        <v>16228</v>
      </c>
      <c r="N25" s="14">
        <v>8577</v>
      </c>
      <c r="O25" s="12">
        <f t="shared" si="7"/>
        <v>590516</v>
      </c>
      <c r="P25"/>
      <c r="Q25"/>
      <c r="R25"/>
      <c r="S25"/>
      <c r="T25"/>
      <c r="U25"/>
      <c r="V25"/>
      <c r="W25"/>
      <c r="X25"/>
      <c r="Y25"/>
      <c r="Z25"/>
    </row>
    <row r="26" spans="1:26" ht="18.75" customHeight="1">
      <c r="A26" s="13" t="s">
        <v>41</v>
      </c>
      <c r="B26" s="14">
        <v>50575</v>
      </c>
      <c r="C26" s="14">
        <v>33767</v>
      </c>
      <c r="D26" s="14">
        <v>39193</v>
      </c>
      <c r="E26" s="14">
        <v>6573</v>
      </c>
      <c r="F26" s="14">
        <v>32035</v>
      </c>
      <c r="G26" s="14">
        <v>46003</v>
      </c>
      <c r="H26" s="14">
        <v>29346</v>
      </c>
      <c r="I26" s="14">
        <v>6558</v>
      </c>
      <c r="J26" s="14">
        <v>43742</v>
      </c>
      <c r="K26" s="14">
        <v>31471</v>
      </c>
      <c r="L26" s="14">
        <v>27542</v>
      </c>
      <c r="M26" s="14">
        <v>10797</v>
      </c>
      <c r="N26" s="14">
        <v>6913</v>
      </c>
      <c r="O26" s="12">
        <f t="shared" si="7"/>
        <v>364515</v>
      </c>
      <c r="P26"/>
      <c r="Q26"/>
      <c r="R26"/>
      <c r="S26"/>
      <c r="T26"/>
      <c r="U26"/>
      <c r="V26"/>
      <c r="W26"/>
      <c r="X26"/>
      <c r="Y26"/>
      <c r="Z26"/>
    </row>
    <row r="27" spans="1:15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20"/>
    </row>
    <row r="28" spans="1:26" ht="18.75" customHeight="1">
      <c r="A28" s="2" t="s">
        <v>42</v>
      </c>
      <c r="B28" s="23">
        <f>B29+B30</f>
        <v>2.1856</v>
      </c>
      <c r="C28" s="23">
        <f aca="true" t="shared" si="9" ref="C28:N28">C29+C30</f>
        <v>2.2981</v>
      </c>
      <c r="D28" s="23">
        <f t="shared" si="9"/>
        <v>1.9607</v>
      </c>
      <c r="E28" s="23">
        <f t="shared" si="9"/>
        <v>2.9593</v>
      </c>
      <c r="F28" s="23">
        <f t="shared" si="9"/>
        <v>2.2515</v>
      </c>
      <c r="G28" s="23">
        <f t="shared" si="9"/>
        <v>1.7706</v>
      </c>
      <c r="H28" s="23">
        <f>H29+H30</f>
        <v>2.1676</v>
      </c>
      <c r="I28" s="23">
        <f>I29+I30</f>
        <v>2.1884</v>
      </c>
      <c r="J28" s="23">
        <f>J29+J30</f>
        <v>2.1734</v>
      </c>
      <c r="K28" s="23">
        <f>K29+K30</f>
        <v>2.4846</v>
      </c>
      <c r="L28" s="23">
        <f>L29+L30</f>
        <v>2.4314</v>
      </c>
      <c r="M28" s="23">
        <f t="shared" si="9"/>
        <v>3.0665</v>
      </c>
      <c r="N28" s="23">
        <f t="shared" si="9"/>
        <v>2.6231</v>
      </c>
      <c r="O28" s="63"/>
      <c r="P28"/>
      <c r="Q28"/>
      <c r="R28"/>
      <c r="S28"/>
      <c r="T28"/>
      <c r="U28"/>
      <c r="V28"/>
      <c r="W28"/>
      <c r="X28"/>
      <c r="Y28"/>
      <c r="Z28"/>
    </row>
    <row r="29" spans="1:16" ht="18.75" customHeight="1">
      <c r="A29" s="17" t="s">
        <v>43</v>
      </c>
      <c r="B29" s="23">
        <v>2.1856</v>
      </c>
      <c r="C29" s="23">
        <v>2.2981</v>
      </c>
      <c r="D29" s="23">
        <v>1.9607</v>
      </c>
      <c r="E29" s="23">
        <v>2.9593</v>
      </c>
      <c r="F29" s="23">
        <v>2.2515</v>
      </c>
      <c r="G29" s="23">
        <v>1.7706</v>
      </c>
      <c r="H29" s="23">
        <v>2.1676</v>
      </c>
      <c r="I29" s="23">
        <v>2.1884</v>
      </c>
      <c r="J29" s="23">
        <v>2.1734</v>
      </c>
      <c r="K29" s="23">
        <v>2.4846</v>
      </c>
      <c r="L29" s="23">
        <v>2.4314</v>
      </c>
      <c r="M29" s="23">
        <v>3.0665</v>
      </c>
      <c r="N29" s="23">
        <v>2.6231</v>
      </c>
      <c r="O29" s="24"/>
      <c r="P29"/>
    </row>
    <row r="30" spans="1:26" ht="18.75" customHeight="1">
      <c r="A30" s="52" t="s">
        <v>44</v>
      </c>
      <c r="B30" s="23">
        <v>0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64"/>
      <c r="P30"/>
      <c r="Q30"/>
      <c r="R30"/>
      <c r="S30"/>
      <c r="T30"/>
      <c r="U30"/>
      <c r="V30"/>
      <c r="W30"/>
      <c r="X30"/>
      <c r="Y30"/>
      <c r="Z30"/>
    </row>
    <row r="31" spans="1:15" ht="15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18.75" customHeight="1">
      <c r="A32" s="55" t="s">
        <v>45</v>
      </c>
      <c r="B32" s="56">
        <f>B33*B34</f>
        <v>0</v>
      </c>
      <c r="C32" s="56">
        <f aca="true" t="shared" si="10" ref="C32:N32">C33*C34</f>
        <v>0</v>
      </c>
      <c r="D32" s="56">
        <f t="shared" si="10"/>
        <v>0</v>
      </c>
      <c r="E32" s="56">
        <f t="shared" si="10"/>
        <v>0</v>
      </c>
      <c r="F32" s="56">
        <f t="shared" si="10"/>
        <v>0</v>
      </c>
      <c r="G32" s="56">
        <f t="shared" si="10"/>
        <v>0</v>
      </c>
      <c r="H32" s="56">
        <f t="shared" si="10"/>
        <v>0</v>
      </c>
      <c r="I32" s="56">
        <f t="shared" si="10"/>
        <v>0</v>
      </c>
      <c r="J32" s="56">
        <f>J33*J34</f>
        <v>0</v>
      </c>
      <c r="K32" s="56">
        <f>K33*K34</f>
        <v>0</v>
      </c>
      <c r="L32" s="56">
        <f>L33*L34</f>
        <v>0</v>
      </c>
      <c r="M32" s="56">
        <f t="shared" si="10"/>
        <v>0</v>
      </c>
      <c r="N32" s="56">
        <f t="shared" si="10"/>
        <v>0</v>
      </c>
      <c r="O32" s="25">
        <f>SUM(B32:N32)</f>
        <v>0</v>
      </c>
    </row>
    <row r="33" spans="1:26" ht="18.75" customHeight="1">
      <c r="A33" s="52" t="s">
        <v>46</v>
      </c>
      <c r="B33" s="58">
        <v>0</v>
      </c>
      <c r="C33" s="58">
        <v>0</v>
      </c>
      <c r="D33" s="58">
        <v>0</v>
      </c>
      <c r="E33" s="58">
        <v>0</v>
      </c>
      <c r="F33" s="58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52" t="s">
        <v>47</v>
      </c>
      <c r="B34" s="54">
        <v>0</v>
      </c>
      <c r="C34" s="54">
        <v>0</v>
      </c>
      <c r="D34" s="54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54">
        <v>0</v>
      </c>
      <c r="N34" s="54">
        <v>0</v>
      </c>
      <c r="O34" s="54">
        <v>0</v>
      </c>
      <c r="P34"/>
      <c r="Q34"/>
      <c r="R34"/>
      <c r="S34"/>
      <c r="T34"/>
      <c r="U34"/>
      <c r="V34"/>
      <c r="W34"/>
      <c r="X34"/>
      <c r="Y34"/>
      <c r="Z34"/>
    </row>
    <row r="35" spans="1:15" ht="15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8.75" customHeight="1">
      <c r="A36" s="59" t="s">
        <v>48</v>
      </c>
      <c r="B36" s="60">
        <f>B37+B38+B39+B40</f>
        <v>1005269.1788</v>
      </c>
      <c r="C36" s="60">
        <f aca="true" t="shared" si="11" ref="C36:N36">C37+C38+C39+C40</f>
        <v>767357.8454999999</v>
      </c>
      <c r="D36" s="60">
        <f t="shared" si="11"/>
        <v>708627.3716000001</v>
      </c>
      <c r="E36" s="60">
        <f t="shared" si="11"/>
        <v>180342.7013</v>
      </c>
      <c r="F36" s="60">
        <f t="shared" si="11"/>
        <v>678995.0380000001</v>
      </c>
      <c r="G36" s="60">
        <f t="shared" si="11"/>
        <v>828756.2374</v>
      </c>
      <c r="H36" s="60">
        <f t="shared" si="11"/>
        <v>705960.6148000001</v>
      </c>
      <c r="I36" s="60">
        <f>I37+I38+I39+I40</f>
        <v>179068.0184</v>
      </c>
      <c r="J36" s="60">
        <f>J37+J38+J39+J40</f>
        <v>856877.5738</v>
      </c>
      <c r="K36" s="60">
        <f>K37+K38+K39+K40</f>
        <v>729012.7428</v>
      </c>
      <c r="L36" s="60">
        <f>L37+L38+L39+L40</f>
        <v>800143.3398</v>
      </c>
      <c r="M36" s="60">
        <f t="shared" si="11"/>
        <v>438040.4975</v>
      </c>
      <c r="N36" s="60">
        <f t="shared" si="11"/>
        <v>229402.9252</v>
      </c>
      <c r="O36" s="60">
        <f>O37+O38+O39+O40</f>
        <v>8107854.084900001</v>
      </c>
    </row>
    <row r="37" spans="1:15" ht="18.75" customHeight="1">
      <c r="A37" s="57" t="s">
        <v>49</v>
      </c>
      <c r="B37" s="54">
        <f aca="true" t="shared" si="12" ref="B37:N37">B29*B7</f>
        <v>1000617.9488</v>
      </c>
      <c r="C37" s="54">
        <f t="shared" si="12"/>
        <v>760337.8755</v>
      </c>
      <c r="D37" s="54">
        <f t="shared" si="12"/>
        <v>697005.3216</v>
      </c>
      <c r="E37" s="54">
        <f t="shared" si="12"/>
        <v>180342.7013</v>
      </c>
      <c r="F37" s="54">
        <f t="shared" si="12"/>
        <v>675477.018</v>
      </c>
      <c r="G37" s="54">
        <f t="shared" si="12"/>
        <v>824088.5874</v>
      </c>
      <c r="H37" s="54">
        <f t="shared" si="12"/>
        <v>702460.6348000001</v>
      </c>
      <c r="I37" s="54">
        <f>I29*I7</f>
        <v>179068.0184</v>
      </c>
      <c r="J37" s="54">
        <f>J29*J7</f>
        <v>846337.1738</v>
      </c>
      <c r="K37" s="54">
        <f>K29*K7</f>
        <v>714988.3728</v>
      </c>
      <c r="L37" s="54">
        <f>L29*L7</f>
        <v>790222.0198</v>
      </c>
      <c r="M37" s="54">
        <f t="shared" si="12"/>
        <v>432790.4775</v>
      </c>
      <c r="N37" s="54">
        <f t="shared" si="12"/>
        <v>227664.0952</v>
      </c>
      <c r="O37" s="56">
        <f>SUM(B37:N37)</f>
        <v>8031400.244900001</v>
      </c>
    </row>
    <row r="38" spans="1:15" ht="18.75" customHeight="1">
      <c r="A38" s="57" t="s">
        <v>50</v>
      </c>
      <c r="B38" s="54">
        <f aca="true" t="shared" si="13" ref="B38:N38">B30*B7</f>
        <v>0</v>
      </c>
      <c r="C38" s="54">
        <f t="shared" si="13"/>
        <v>0</v>
      </c>
      <c r="D38" s="54">
        <f t="shared" si="13"/>
        <v>0</v>
      </c>
      <c r="E38" s="54">
        <f t="shared" si="13"/>
        <v>0</v>
      </c>
      <c r="F38" s="54">
        <f t="shared" si="13"/>
        <v>0</v>
      </c>
      <c r="G38" s="54">
        <f t="shared" si="13"/>
        <v>0</v>
      </c>
      <c r="H38" s="54">
        <f t="shared" si="13"/>
        <v>0</v>
      </c>
      <c r="I38" s="54">
        <f>I30*I7</f>
        <v>0</v>
      </c>
      <c r="J38" s="54">
        <f>J30*J7</f>
        <v>0</v>
      </c>
      <c r="K38" s="54">
        <f>K30*K7</f>
        <v>0</v>
      </c>
      <c r="L38" s="54">
        <f>L30*L7</f>
        <v>0</v>
      </c>
      <c r="M38" s="54">
        <f t="shared" si="13"/>
        <v>0</v>
      </c>
      <c r="N38" s="54">
        <f t="shared" si="13"/>
        <v>0</v>
      </c>
      <c r="O38" s="25">
        <f>SUM(B38:N38)</f>
        <v>0</v>
      </c>
    </row>
    <row r="39" spans="1:15" ht="18.75" customHeight="1">
      <c r="A39" s="57" t="s">
        <v>51</v>
      </c>
      <c r="B39" s="54">
        <f aca="true" t="shared" si="14" ref="B39:N39">B32</f>
        <v>0</v>
      </c>
      <c r="C39" s="54">
        <f t="shared" si="14"/>
        <v>0</v>
      </c>
      <c r="D39" s="54">
        <f t="shared" si="14"/>
        <v>0</v>
      </c>
      <c r="E39" s="54">
        <f t="shared" si="14"/>
        <v>0</v>
      </c>
      <c r="F39" s="54">
        <f t="shared" si="14"/>
        <v>0</v>
      </c>
      <c r="G39" s="54">
        <f t="shared" si="14"/>
        <v>0</v>
      </c>
      <c r="H39" s="54">
        <f t="shared" si="14"/>
        <v>0</v>
      </c>
      <c r="I39" s="54">
        <f>I32</f>
        <v>0</v>
      </c>
      <c r="J39" s="54">
        <f>J32</f>
        <v>0</v>
      </c>
      <c r="K39" s="54">
        <f>K32</f>
        <v>0</v>
      </c>
      <c r="L39" s="54">
        <f>L32</f>
        <v>0</v>
      </c>
      <c r="M39" s="54">
        <f t="shared" si="14"/>
        <v>0</v>
      </c>
      <c r="N39" s="54">
        <f t="shared" si="14"/>
        <v>0</v>
      </c>
      <c r="O39" s="56">
        <f>SUM(B39:N39)</f>
        <v>0</v>
      </c>
    </row>
    <row r="40" spans="1:26" ht="18.75" customHeight="1">
      <c r="A40" s="2" t="s">
        <v>52</v>
      </c>
      <c r="B40" s="54">
        <v>4651.23</v>
      </c>
      <c r="C40" s="54">
        <v>7019.97</v>
      </c>
      <c r="D40" s="54">
        <v>11622.05</v>
      </c>
      <c r="E40" s="54">
        <v>0</v>
      </c>
      <c r="F40" s="54">
        <v>3518.02</v>
      </c>
      <c r="G40" s="54">
        <v>4667.65</v>
      </c>
      <c r="H40" s="54">
        <v>3499.98</v>
      </c>
      <c r="I40" s="54">
        <v>0</v>
      </c>
      <c r="J40" s="54">
        <v>10540.4</v>
      </c>
      <c r="K40" s="54">
        <v>14024.37</v>
      </c>
      <c r="L40" s="54">
        <v>9921.32</v>
      </c>
      <c r="M40" s="54">
        <v>5250.02</v>
      </c>
      <c r="N40" s="54">
        <v>1738.83</v>
      </c>
      <c r="O40" s="56">
        <f>SUM(B40:N40)</f>
        <v>76453.84000000001</v>
      </c>
      <c r="P40"/>
      <c r="Q40"/>
      <c r="R40"/>
      <c r="S40"/>
      <c r="T40"/>
      <c r="U40"/>
      <c r="V40"/>
      <c r="W40"/>
      <c r="X40"/>
      <c r="Y40"/>
      <c r="Z40"/>
    </row>
    <row r="41" spans="1:15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51"/>
    </row>
    <row r="42" spans="1:15" ht="18.75" customHeight="1">
      <c r="A42" s="2" t="s">
        <v>53</v>
      </c>
      <c r="B42" s="25">
        <f>+B43+B46+B58+B59</f>
        <v>-75456</v>
      </c>
      <c r="C42" s="25">
        <f aca="true" t="shared" si="15" ref="C42:N42">+C43+C46+C58+C59</f>
        <v>-76496</v>
      </c>
      <c r="D42" s="25">
        <f t="shared" si="15"/>
        <v>-76230.16</v>
      </c>
      <c r="E42" s="25">
        <f t="shared" si="15"/>
        <v>-10404</v>
      </c>
      <c r="F42" s="25">
        <f t="shared" si="15"/>
        <v>-48284</v>
      </c>
      <c r="G42" s="25">
        <f t="shared" si="15"/>
        <v>-80976</v>
      </c>
      <c r="H42" s="25">
        <f t="shared" si="15"/>
        <v>-72028</v>
      </c>
      <c r="I42" s="25">
        <f>+I43+I46+I58+I59</f>
        <v>-19352</v>
      </c>
      <c r="J42" s="25">
        <f>+J43+J46+J58+J59</f>
        <v>-47132</v>
      </c>
      <c r="K42" s="25">
        <f>+K43+K46+K58+K59</f>
        <v>-59816</v>
      </c>
      <c r="L42" s="25">
        <f>+L43+L46+L58+L59</f>
        <v>-45664</v>
      </c>
      <c r="M42" s="25">
        <f t="shared" si="15"/>
        <v>-31352</v>
      </c>
      <c r="N42" s="25">
        <f t="shared" si="15"/>
        <v>-21528</v>
      </c>
      <c r="O42" s="25">
        <f>+O43+O46+O58+O59</f>
        <v>-664718.16</v>
      </c>
    </row>
    <row r="43" spans="1:15" ht="18.75" customHeight="1">
      <c r="A43" s="17" t="s">
        <v>54</v>
      </c>
      <c r="B43" s="26">
        <f>B44+B45</f>
        <v>-75456</v>
      </c>
      <c r="C43" s="26">
        <f>C44+C45</f>
        <v>-76496</v>
      </c>
      <c r="D43" s="26">
        <f>D44+D45</f>
        <v>-54820</v>
      </c>
      <c r="E43" s="26">
        <f>E44+E45</f>
        <v>-10404</v>
      </c>
      <c r="F43" s="26">
        <f aca="true" t="shared" si="16" ref="F43:N43">F44+F45</f>
        <v>-47784</v>
      </c>
      <c r="G43" s="26">
        <f t="shared" si="16"/>
        <v>-80476</v>
      </c>
      <c r="H43" s="26">
        <f t="shared" si="16"/>
        <v>-72028</v>
      </c>
      <c r="I43" s="26">
        <f>I44+I45</f>
        <v>-17852</v>
      </c>
      <c r="J43" s="26">
        <f>J44+J45</f>
        <v>-47132</v>
      </c>
      <c r="K43" s="26">
        <f>K44+K45</f>
        <v>-59816</v>
      </c>
      <c r="L43" s="26">
        <f>L44+L45</f>
        <v>-45664</v>
      </c>
      <c r="M43" s="26">
        <f t="shared" si="16"/>
        <v>-31352</v>
      </c>
      <c r="N43" s="26">
        <f t="shared" si="16"/>
        <v>-21528</v>
      </c>
      <c r="O43" s="25">
        <f aca="true" t="shared" si="17" ref="O43:O59">SUM(B43:N43)</f>
        <v>-640808</v>
      </c>
    </row>
    <row r="44" spans="1:26" ht="18.75" customHeight="1">
      <c r="A44" s="13" t="s">
        <v>55</v>
      </c>
      <c r="B44" s="20">
        <f>ROUND(-B9*$D$3,2)</f>
        <v>-75456</v>
      </c>
      <c r="C44" s="20">
        <f>ROUND(-C9*$D$3,2)</f>
        <v>-76496</v>
      </c>
      <c r="D44" s="20">
        <f>ROUND(-D9*$D$3,2)</f>
        <v>-54820</v>
      </c>
      <c r="E44" s="20">
        <f>ROUND(-E9*$D$3,2)</f>
        <v>-10404</v>
      </c>
      <c r="F44" s="20">
        <f aca="true" t="shared" si="18" ref="F44:N44">ROUND(-F9*$D$3,2)</f>
        <v>-47784</v>
      </c>
      <c r="G44" s="20">
        <f t="shared" si="18"/>
        <v>-80476</v>
      </c>
      <c r="H44" s="20">
        <f t="shared" si="18"/>
        <v>-72028</v>
      </c>
      <c r="I44" s="20">
        <f>ROUND(-I9*$D$3,2)</f>
        <v>-17852</v>
      </c>
      <c r="J44" s="20">
        <f>ROUND(-J9*$D$3,2)</f>
        <v>-47132</v>
      </c>
      <c r="K44" s="20">
        <f>ROUND(-K9*$D$3,2)</f>
        <v>-59816</v>
      </c>
      <c r="L44" s="20">
        <f>ROUND(-L9*$D$3,2)</f>
        <v>-45664</v>
      </c>
      <c r="M44" s="20">
        <f t="shared" si="18"/>
        <v>-31352</v>
      </c>
      <c r="N44" s="20">
        <f t="shared" si="18"/>
        <v>-21528</v>
      </c>
      <c r="O44" s="46">
        <f t="shared" si="17"/>
        <v>-640808</v>
      </c>
      <c r="P44"/>
      <c r="Q44"/>
      <c r="R44"/>
      <c r="S44"/>
      <c r="T44"/>
      <c r="U44"/>
      <c r="V44"/>
      <c r="W44"/>
      <c r="X44"/>
      <c r="Y44"/>
      <c r="Z44"/>
    </row>
    <row r="45" spans="1:26" ht="18.75" customHeight="1">
      <c r="A45" s="13" t="s">
        <v>56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N45">ROUND(F11*$D$3,2)</f>
        <v>0</v>
      </c>
      <c r="G45" s="20">
        <f t="shared" si="19"/>
        <v>0</v>
      </c>
      <c r="H45" s="20">
        <f t="shared" si="19"/>
        <v>0</v>
      </c>
      <c r="I45" s="20">
        <f>ROUND(I11*$D$3,2)</f>
        <v>0</v>
      </c>
      <c r="J45" s="20">
        <f>ROUND(J11*$D$3,2)</f>
        <v>0</v>
      </c>
      <c r="K45" s="20">
        <f>ROUND(K11*$D$3,2)</f>
        <v>0</v>
      </c>
      <c r="L45" s="20">
        <f>ROUND(L11*$D$3,2)</f>
        <v>0</v>
      </c>
      <c r="M45" s="20">
        <f t="shared" si="19"/>
        <v>0</v>
      </c>
      <c r="N45" s="20">
        <f t="shared" si="19"/>
        <v>0</v>
      </c>
      <c r="O45" s="46">
        <f>SUM(B45:N45)</f>
        <v>0</v>
      </c>
      <c r="P45"/>
      <c r="Q45"/>
      <c r="R45"/>
      <c r="S45"/>
      <c r="T45"/>
      <c r="U45"/>
      <c r="V45"/>
      <c r="W45"/>
      <c r="X45"/>
      <c r="Y45"/>
      <c r="Z45"/>
    </row>
    <row r="46" spans="1:15" ht="18.75" customHeight="1">
      <c r="A46" s="17" t="s">
        <v>57</v>
      </c>
      <c r="B46" s="26">
        <f>SUM(B47:B57)</f>
        <v>0</v>
      </c>
      <c r="C46" s="26">
        <f aca="true" t="shared" si="20" ref="C46:O46">SUM(C47:C57)</f>
        <v>0</v>
      </c>
      <c r="D46" s="26">
        <f t="shared" si="20"/>
        <v>-21410.16</v>
      </c>
      <c r="E46" s="26">
        <f t="shared" si="20"/>
        <v>0</v>
      </c>
      <c r="F46" s="26">
        <f t="shared" si="20"/>
        <v>-500</v>
      </c>
      <c r="G46" s="26">
        <f t="shared" si="20"/>
        <v>-500</v>
      </c>
      <c r="H46" s="26">
        <f t="shared" si="20"/>
        <v>0</v>
      </c>
      <c r="I46" s="26">
        <f t="shared" si="20"/>
        <v>-1500</v>
      </c>
      <c r="J46" s="26">
        <f t="shared" si="20"/>
        <v>0</v>
      </c>
      <c r="K46" s="26">
        <f t="shared" si="20"/>
        <v>0</v>
      </c>
      <c r="L46" s="26">
        <f t="shared" si="20"/>
        <v>0</v>
      </c>
      <c r="M46" s="26">
        <f t="shared" si="20"/>
        <v>0</v>
      </c>
      <c r="N46" s="26">
        <f t="shared" si="20"/>
        <v>0</v>
      </c>
      <c r="O46" s="26">
        <f t="shared" si="20"/>
        <v>-23910.16</v>
      </c>
    </row>
    <row r="47" spans="1:26" ht="18.75" customHeight="1">
      <c r="A47" s="13" t="s">
        <v>58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  <c r="O47" s="24">
        <f t="shared" si="17"/>
        <v>0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13" t="s">
        <v>59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  <c r="O48" s="24">
        <f t="shared" si="17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13" t="s">
        <v>60</v>
      </c>
      <c r="B49" s="24">
        <v>0</v>
      </c>
      <c r="C49" s="24">
        <v>0</v>
      </c>
      <c r="D49" s="24">
        <f>-500-20910.16</f>
        <v>-21410.16</v>
      </c>
      <c r="E49" s="24">
        <v>0</v>
      </c>
      <c r="F49" s="24">
        <v>-500</v>
      </c>
      <c r="G49" s="24">
        <v>-500</v>
      </c>
      <c r="H49" s="24">
        <v>0</v>
      </c>
      <c r="I49" s="24">
        <v>-1500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  <c r="O49" s="24">
        <f t="shared" si="17"/>
        <v>-23910.16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13" t="s">
        <v>61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  <c r="O50" s="21">
        <f t="shared" si="17"/>
        <v>0</v>
      </c>
      <c r="P50"/>
      <c r="Q50"/>
      <c r="R50"/>
      <c r="S50"/>
      <c r="T50"/>
      <c r="U50"/>
      <c r="V50"/>
      <c r="W50"/>
      <c r="X50"/>
      <c r="Y50"/>
      <c r="Z50"/>
    </row>
    <row r="51" spans="1:26" ht="18.75" customHeight="1">
      <c r="A51" s="13" t="s">
        <v>62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  <c r="O51" s="24">
        <f t="shared" si="17"/>
        <v>0</v>
      </c>
      <c r="P51"/>
      <c r="Q51"/>
      <c r="R51"/>
      <c r="S51"/>
      <c r="T51"/>
      <c r="U51"/>
      <c r="V51"/>
      <c r="W51"/>
      <c r="X51"/>
      <c r="Y51"/>
      <c r="Z51"/>
    </row>
    <row r="52" spans="1:26" ht="18.75" customHeight="1">
      <c r="A52" s="16" t="s">
        <v>63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v>0</v>
      </c>
      <c r="O52" s="24">
        <f t="shared" si="17"/>
        <v>0</v>
      </c>
      <c r="P52"/>
      <c r="Q52"/>
      <c r="R52"/>
      <c r="S52"/>
      <c r="T52"/>
      <c r="U52"/>
      <c r="V52"/>
      <c r="W52"/>
      <c r="X52"/>
      <c r="Y52"/>
      <c r="Z52"/>
    </row>
    <row r="53" spans="1:26" ht="18.75" customHeight="1">
      <c r="A53" s="16" t="s">
        <v>64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  <c r="O53" s="24">
        <f t="shared" si="17"/>
        <v>0</v>
      </c>
      <c r="P53"/>
      <c r="Q53"/>
      <c r="R53"/>
      <c r="S53"/>
      <c r="T53"/>
      <c r="U53"/>
      <c r="V53"/>
      <c r="W53"/>
      <c r="X53"/>
      <c r="Y53"/>
      <c r="Z53"/>
    </row>
    <row r="54" spans="1:26" ht="18.75" customHeight="1">
      <c r="A54" s="16" t="s">
        <v>98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  <c r="O54" s="24">
        <f t="shared" si="17"/>
        <v>0</v>
      </c>
      <c r="P54"/>
      <c r="Q54"/>
      <c r="R54"/>
      <c r="S54"/>
      <c r="T54"/>
      <c r="U54"/>
      <c r="V54"/>
      <c r="W54"/>
      <c r="X54"/>
      <c r="Y54"/>
      <c r="Z54"/>
    </row>
    <row r="55" spans="1:26" ht="18.75" customHeight="1">
      <c r="A55" s="16" t="s">
        <v>99</v>
      </c>
      <c r="B55" s="24">
        <v>0</v>
      </c>
      <c r="C55" s="24">
        <v>0</v>
      </c>
      <c r="D55" s="24">
        <v>0</v>
      </c>
      <c r="E55" s="24">
        <v>0</v>
      </c>
      <c r="F55" s="24">
        <v>0</v>
      </c>
      <c r="G55" s="24">
        <v>0</v>
      </c>
      <c r="H55" s="24">
        <v>0</v>
      </c>
      <c r="I55" s="24">
        <v>0</v>
      </c>
      <c r="J55" s="24">
        <v>0</v>
      </c>
      <c r="K55" s="24">
        <v>0</v>
      </c>
      <c r="L55" s="24">
        <v>0</v>
      </c>
      <c r="M55" s="24">
        <v>0</v>
      </c>
      <c r="N55" s="24">
        <v>0</v>
      </c>
      <c r="O55" s="24">
        <f t="shared" si="17"/>
        <v>0</v>
      </c>
      <c r="P55"/>
      <c r="Q55"/>
      <c r="R55"/>
      <c r="S55"/>
      <c r="T55"/>
      <c r="U55"/>
      <c r="V55"/>
      <c r="W55"/>
      <c r="X55"/>
      <c r="Y55"/>
      <c r="Z55"/>
    </row>
    <row r="56" spans="1:26" ht="18.75" customHeight="1">
      <c r="A56" s="16" t="s">
        <v>100</v>
      </c>
      <c r="B56" s="24">
        <v>0</v>
      </c>
      <c r="C56" s="24">
        <v>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  <c r="O56" s="24">
        <f t="shared" si="17"/>
        <v>0</v>
      </c>
      <c r="P56"/>
      <c r="Q56"/>
      <c r="R56"/>
      <c r="S56"/>
      <c r="T56"/>
      <c r="U56"/>
      <c r="V56"/>
      <c r="W56"/>
      <c r="X56"/>
      <c r="Y56"/>
      <c r="Z56"/>
    </row>
    <row r="57" spans="1:26" ht="18.75" customHeight="1">
      <c r="A57" s="16" t="s">
        <v>101</v>
      </c>
      <c r="B57" s="24">
        <v>0</v>
      </c>
      <c r="C57" s="24">
        <v>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  <c r="O57" s="24">
        <f t="shared" si="17"/>
        <v>0</v>
      </c>
      <c r="P57"/>
      <c r="Q57"/>
      <c r="R57"/>
      <c r="S57"/>
      <c r="T57"/>
      <c r="U57"/>
      <c r="V57"/>
      <c r="W57"/>
      <c r="X57"/>
      <c r="Y57"/>
      <c r="Z57"/>
    </row>
    <row r="58" spans="1:26" ht="18.75" customHeight="1">
      <c r="A58" s="17" t="s">
        <v>65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4">
        <f t="shared" si="17"/>
        <v>0</v>
      </c>
      <c r="P58"/>
      <c r="Q58"/>
      <c r="R58"/>
      <c r="S58"/>
      <c r="T58"/>
      <c r="U58"/>
      <c r="V58"/>
      <c r="W58"/>
      <c r="X58"/>
      <c r="Y58"/>
      <c r="Z58"/>
    </row>
    <row r="59" spans="1:26" ht="18.75" customHeight="1">
      <c r="A59" s="17" t="s">
        <v>66</v>
      </c>
      <c r="B59" s="27">
        <v>0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4">
        <f t="shared" si="17"/>
        <v>0</v>
      </c>
      <c r="P59"/>
      <c r="Q59"/>
      <c r="R59"/>
      <c r="S59"/>
      <c r="T59"/>
      <c r="U59"/>
      <c r="V59"/>
      <c r="W59"/>
      <c r="X59"/>
      <c r="Y59"/>
      <c r="Z59"/>
    </row>
    <row r="60" spans="1:15" ht="15" customHeight="1">
      <c r="A60" s="3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20"/>
    </row>
    <row r="61" spans="1:26" ht="15.75">
      <c r="A61" s="2" t="s">
        <v>67</v>
      </c>
      <c r="B61" s="29">
        <f aca="true" t="shared" si="21" ref="B61:N61">+B36+B42</f>
        <v>929813.1788</v>
      </c>
      <c r="C61" s="29">
        <f t="shared" si="21"/>
        <v>690861.8454999999</v>
      </c>
      <c r="D61" s="29">
        <f t="shared" si="21"/>
        <v>632397.2116</v>
      </c>
      <c r="E61" s="29">
        <f t="shared" si="21"/>
        <v>169938.7013</v>
      </c>
      <c r="F61" s="29">
        <f t="shared" si="21"/>
        <v>630711.0380000001</v>
      </c>
      <c r="G61" s="29">
        <f t="shared" si="21"/>
        <v>747780.2374</v>
      </c>
      <c r="H61" s="29">
        <f t="shared" si="21"/>
        <v>633932.6148000001</v>
      </c>
      <c r="I61" s="29">
        <f t="shared" si="21"/>
        <v>159716.0184</v>
      </c>
      <c r="J61" s="29">
        <f>+J36+J42</f>
        <v>809745.5738</v>
      </c>
      <c r="K61" s="29">
        <f>+K36+K42</f>
        <v>669196.7428</v>
      </c>
      <c r="L61" s="29">
        <f>+L36+L42</f>
        <v>754479.3398</v>
      </c>
      <c r="M61" s="29">
        <f t="shared" si="21"/>
        <v>406688.4975</v>
      </c>
      <c r="N61" s="29">
        <f t="shared" si="21"/>
        <v>207874.9252</v>
      </c>
      <c r="O61" s="29">
        <f>SUM(B61:N61)</f>
        <v>7443135.924900001</v>
      </c>
      <c r="P61"/>
      <c r="Q61"/>
      <c r="R61"/>
      <c r="S61"/>
      <c r="T61"/>
      <c r="U61"/>
      <c r="V61"/>
      <c r="W61"/>
      <c r="X61"/>
      <c r="Y61"/>
      <c r="Z61"/>
    </row>
    <row r="62" spans="1:17" ht="15" customHeight="1">
      <c r="A62" s="34"/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8"/>
      <c r="Q62" s="76"/>
    </row>
    <row r="63" spans="1:15" ht="15" customHeight="1">
      <c r="A63" s="28"/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1"/>
    </row>
    <row r="64" spans="1:15" ht="18.75" customHeight="1">
      <c r="A64" s="2" t="s">
        <v>68</v>
      </c>
      <c r="B64" s="36">
        <f>SUM(B65:B78)</f>
        <v>929813.1900000001</v>
      </c>
      <c r="C64" s="36">
        <f aca="true" t="shared" si="22" ref="C64:N64">SUM(C65:C78)</f>
        <v>690861.85</v>
      </c>
      <c r="D64" s="36">
        <f t="shared" si="22"/>
        <v>632397.21</v>
      </c>
      <c r="E64" s="36">
        <f t="shared" si="22"/>
        <v>169938.7</v>
      </c>
      <c r="F64" s="36">
        <f t="shared" si="22"/>
        <v>630711.04</v>
      </c>
      <c r="G64" s="36">
        <f t="shared" si="22"/>
        <v>747780.24</v>
      </c>
      <c r="H64" s="36">
        <f t="shared" si="22"/>
        <v>633932.62</v>
      </c>
      <c r="I64" s="36">
        <f t="shared" si="22"/>
        <v>159716.02</v>
      </c>
      <c r="J64" s="36">
        <f t="shared" si="22"/>
        <v>809745.57</v>
      </c>
      <c r="K64" s="36">
        <f t="shared" si="22"/>
        <v>669196.74</v>
      </c>
      <c r="L64" s="36">
        <f t="shared" si="22"/>
        <v>754479.34</v>
      </c>
      <c r="M64" s="36">
        <f t="shared" si="22"/>
        <v>406688.5</v>
      </c>
      <c r="N64" s="36">
        <f t="shared" si="22"/>
        <v>207874.93</v>
      </c>
      <c r="O64" s="29">
        <f>SUM(O65:O78)</f>
        <v>7443135.95</v>
      </c>
    </row>
    <row r="65" spans="1:16" ht="18.75" customHeight="1">
      <c r="A65" s="17" t="s">
        <v>69</v>
      </c>
      <c r="B65" s="36">
        <v>180028.52</v>
      </c>
      <c r="C65" s="36">
        <v>197437.29</v>
      </c>
      <c r="D65" s="35">
        <v>0</v>
      </c>
      <c r="E65" s="35">
        <v>0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35">
        <v>0</v>
      </c>
      <c r="O65" s="29">
        <f>SUM(B65:N65)</f>
        <v>377465.81</v>
      </c>
      <c r="P65"/>
    </row>
    <row r="66" spans="1:16" ht="18.75" customHeight="1">
      <c r="A66" s="17" t="s">
        <v>70</v>
      </c>
      <c r="B66" s="36">
        <v>749784.67</v>
      </c>
      <c r="C66" s="36">
        <v>493424.56</v>
      </c>
      <c r="D66" s="35">
        <v>0</v>
      </c>
      <c r="E66" s="35">
        <v>0</v>
      </c>
      <c r="F66" s="35">
        <v>0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35">
        <v>0</v>
      </c>
      <c r="O66" s="29">
        <f aca="true" t="shared" si="23" ref="O66:O77">SUM(B66:N66)</f>
        <v>1243209.23</v>
      </c>
      <c r="P66"/>
    </row>
    <row r="67" spans="1:17" ht="18.75" customHeight="1">
      <c r="A67" s="17" t="s">
        <v>71</v>
      </c>
      <c r="B67" s="35">
        <v>0</v>
      </c>
      <c r="C67" s="35">
        <v>0</v>
      </c>
      <c r="D67" s="26">
        <v>632397.21</v>
      </c>
      <c r="E67" s="35">
        <v>0</v>
      </c>
      <c r="F67" s="35">
        <v>0</v>
      </c>
      <c r="G67" s="35">
        <v>0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35">
        <v>0</v>
      </c>
      <c r="O67" s="26">
        <f t="shared" si="23"/>
        <v>632397.21</v>
      </c>
      <c r="Q67"/>
    </row>
    <row r="68" spans="1:18" ht="18.75" customHeight="1">
      <c r="A68" s="17" t="s">
        <v>108</v>
      </c>
      <c r="B68" s="35">
        <v>0</v>
      </c>
      <c r="C68" s="35">
        <v>0</v>
      </c>
      <c r="D68" s="35">
        <v>0</v>
      </c>
      <c r="E68" s="26">
        <v>169938.7</v>
      </c>
      <c r="F68" s="35">
        <v>0</v>
      </c>
      <c r="G68" s="35">
        <v>0</v>
      </c>
      <c r="H68" s="35">
        <v>0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35">
        <v>0</v>
      </c>
      <c r="O68" s="29">
        <f t="shared" si="23"/>
        <v>169938.7</v>
      </c>
      <c r="R68"/>
    </row>
    <row r="69" spans="1:19" ht="18.75" customHeight="1">
      <c r="A69" s="17" t="s">
        <v>72</v>
      </c>
      <c r="B69" s="35">
        <v>0</v>
      </c>
      <c r="C69" s="35">
        <v>0</v>
      </c>
      <c r="D69" s="35">
        <v>0</v>
      </c>
      <c r="E69" s="35">
        <v>0</v>
      </c>
      <c r="F69" s="26">
        <v>630711.04</v>
      </c>
      <c r="G69" s="35">
        <v>0</v>
      </c>
      <c r="H69" s="35">
        <v>0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35">
        <v>0</v>
      </c>
      <c r="O69" s="26">
        <f t="shared" si="23"/>
        <v>630711.04</v>
      </c>
      <c r="S69"/>
    </row>
    <row r="70" spans="1:20" ht="18.75" customHeight="1">
      <c r="A70" s="17" t="s">
        <v>73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6">
        <v>747780.24</v>
      </c>
      <c r="H70" s="35">
        <v>0</v>
      </c>
      <c r="I70" s="35">
        <v>0</v>
      </c>
      <c r="J70" s="35">
        <v>0</v>
      </c>
      <c r="K70" s="35">
        <v>0</v>
      </c>
      <c r="L70" s="35">
        <v>0</v>
      </c>
      <c r="M70" s="35">
        <v>0</v>
      </c>
      <c r="N70" s="35">
        <v>0</v>
      </c>
      <c r="O70" s="29">
        <f t="shared" si="23"/>
        <v>747780.24</v>
      </c>
      <c r="T70"/>
    </row>
    <row r="71" spans="1:21" ht="18.75" customHeight="1">
      <c r="A71" s="17" t="s">
        <v>97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6">
        <v>633932.62</v>
      </c>
      <c r="I71" s="35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29">
        <f t="shared" si="23"/>
        <v>633932.62</v>
      </c>
      <c r="U71"/>
    </row>
    <row r="72" spans="1:21" ht="18.75" customHeight="1">
      <c r="A72" s="17" t="s">
        <v>74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6">
        <v>159716.02</v>
      </c>
      <c r="J72" s="35">
        <v>0</v>
      </c>
      <c r="K72" s="35">
        <v>0</v>
      </c>
      <c r="L72" s="35">
        <v>0</v>
      </c>
      <c r="M72" s="35">
        <v>0</v>
      </c>
      <c r="N72" s="35">
        <v>0</v>
      </c>
      <c r="O72" s="29">
        <f t="shared" si="23"/>
        <v>159716.02</v>
      </c>
      <c r="U72"/>
    </row>
    <row r="73" spans="1:22" ht="18.75" customHeight="1">
      <c r="A73" s="17" t="s">
        <v>75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26">
        <v>809745.57</v>
      </c>
      <c r="K73" s="35">
        <v>0</v>
      </c>
      <c r="L73" s="35">
        <v>0</v>
      </c>
      <c r="M73" s="35">
        <v>0</v>
      </c>
      <c r="N73" s="35">
        <v>0</v>
      </c>
      <c r="O73" s="26">
        <f t="shared" si="23"/>
        <v>809745.57</v>
      </c>
      <c r="V73"/>
    </row>
    <row r="74" spans="1:23" ht="18.75" customHeight="1">
      <c r="A74" s="17" t="s">
        <v>76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26">
        <v>669196.74</v>
      </c>
      <c r="L74" s="35">
        <v>0</v>
      </c>
      <c r="M74" s="35">
        <v>0</v>
      </c>
      <c r="N74" s="35">
        <v>0</v>
      </c>
      <c r="O74" s="29">
        <f t="shared" si="23"/>
        <v>669196.74</v>
      </c>
      <c r="W74"/>
    </row>
    <row r="75" spans="1:24" ht="18.75" customHeight="1">
      <c r="A75" s="17" t="s">
        <v>77</v>
      </c>
      <c r="B75" s="35">
        <v>0</v>
      </c>
      <c r="C75" s="35">
        <v>0</v>
      </c>
      <c r="D75" s="35">
        <v>0</v>
      </c>
      <c r="E75" s="35">
        <v>0</v>
      </c>
      <c r="F75" s="35">
        <v>0</v>
      </c>
      <c r="G75" s="35">
        <v>0</v>
      </c>
      <c r="H75" s="35">
        <v>0</v>
      </c>
      <c r="I75" s="35">
        <v>0</v>
      </c>
      <c r="J75" s="35">
        <v>0</v>
      </c>
      <c r="K75" s="35">
        <v>0</v>
      </c>
      <c r="L75" s="26">
        <v>754479.34</v>
      </c>
      <c r="M75" s="35">
        <v>0</v>
      </c>
      <c r="N75" s="35">
        <v>0</v>
      </c>
      <c r="O75" s="26">
        <f t="shared" si="23"/>
        <v>754479.34</v>
      </c>
      <c r="X75"/>
    </row>
    <row r="76" spans="1:25" ht="18.75" customHeight="1">
      <c r="A76" s="17" t="s">
        <v>78</v>
      </c>
      <c r="B76" s="35">
        <v>0</v>
      </c>
      <c r="C76" s="35">
        <v>0</v>
      </c>
      <c r="D76" s="35">
        <v>0</v>
      </c>
      <c r="E76" s="35">
        <v>0</v>
      </c>
      <c r="F76" s="35">
        <v>0</v>
      </c>
      <c r="G76" s="35">
        <v>0</v>
      </c>
      <c r="H76" s="35">
        <v>0</v>
      </c>
      <c r="I76" s="35">
        <v>0</v>
      </c>
      <c r="J76" s="35">
        <v>0</v>
      </c>
      <c r="K76" s="35">
        <v>0</v>
      </c>
      <c r="L76" s="35">
        <v>0</v>
      </c>
      <c r="M76" s="26">
        <v>406688.5</v>
      </c>
      <c r="N76" s="35">
        <v>0</v>
      </c>
      <c r="O76" s="29">
        <f t="shared" si="23"/>
        <v>406688.5</v>
      </c>
      <c r="Y76"/>
    </row>
    <row r="77" spans="1:26" ht="18.75" customHeight="1">
      <c r="A77" s="17" t="s">
        <v>79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6">
        <v>207874.93</v>
      </c>
      <c r="O77" s="26">
        <f t="shared" si="23"/>
        <v>207874.93</v>
      </c>
      <c r="P77"/>
      <c r="Z77"/>
    </row>
    <row r="78" spans="1:26" ht="18.75" customHeight="1">
      <c r="A78" s="34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/>
      <c r="Q78"/>
      <c r="R78"/>
      <c r="S78"/>
      <c r="T78"/>
      <c r="U78"/>
      <c r="V78"/>
      <c r="W78"/>
      <c r="X78"/>
      <c r="Y78"/>
      <c r="Z78"/>
    </row>
    <row r="79" spans="1:15" ht="17.25" customHeight="1">
      <c r="A79" s="70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</row>
    <row r="80" spans="1:15" ht="15" customHeight="1">
      <c r="A80" s="37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9"/>
    </row>
    <row r="81" spans="1:15" ht="18.75" customHeight="1">
      <c r="A81" s="2" t="s">
        <v>105</v>
      </c>
      <c r="B81" s="35">
        <v>0</v>
      </c>
      <c r="C81" s="35">
        <v>0</v>
      </c>
      <c r="D81" s="35">
        <v>0</v>
      </c>
      <c r="E81" s="35">
        <v>0</v>
      </c>
      <c r="F81" s="35">
        <v>0</v>
      </c>
      <c r="G81" s="35">
        <v>0</v>
      </c>
      <c r="H81" s="35">
        <v>0</v>
      </c>
      <c r="I81" s="35">
        <v>0</v>
      </c>
      <c r="J81" s="35">
        <v>0</v>
      </c>
      <c r="K81" s="35">
        <v>0</v>
      </c>
      <c r="L81" s="35">
        <v>0</v>
      </c>
      <c r="M81" s="35">
        <v>0</v>
      </c>
      <c r="N81" s="35">
        <v>0</v>
      </c>
      <c r="O81" s="29"/>
    </row>
    <row r="82" spans="1:16" ht="18.75" customHeight="1">
      <c r="A82" s="17" t="s">
        <v>80</v>
      </c>
      <c r="B82" s="44">
        <v>2.454167043361129</v>
      </c>
      <c r="C82" s="44">
        <v>2.599808386774975</v>
      </c>
      <c r="D82" s="44">
        <v>0</v>
      </c>
      <c r="E82" s="44">
        <v>0</v>
      </c>
      <c r="F82" s="35">
        <v>0</v>
      </c>
      <c r="G82" s="35">
        <v>0</v>
      </c>
      <c r="H82" s="44">
        <v>0</v>
      </c>
      <c r="I82" s="44">
        <v>0</v>
      </c>
      <c r="J82" s="44">
        <v>0</v>
      </c>
      <c r="K82" s="44">
        <v>0</v>
      </c>
      <c r="L82" s="35">
        <v>0</v>
      </c>
      <c r="M82" s="44">
        <v>0</v>
      </c>
      <c r="N82" s="44">
        <v>0</v>
      </c>
      <c r="O82" s="29"/>
      <c r="P82"/>
    </row>
    <row r="83" spans="1:16" ht="18.75" customHeight="1">
      <c r="A83" s="17" t="s">
        <v>81</v>
      </c>
      <c r="B83" s="44">
        <v>2.13049</v>
      </c>
      <c r="C83" s="44">
        <v>2.1951</v>
      </c>
      <c r="D83" s="44">
        <v>0</v>
      </c>
      <c r="E83" s="44">
        <v>0</v>
      </c>
      <c r="F83" s="35">
        <v>0</v>
      </c>
      <c r="G83" s="35">
        <v>0</v>
      </c>
      <c r="H83" s="44">
        <v>0</v>
      </c>
      <c r="I83" s="44">
        <v>0</v>
      </c>
      <c r="J83" s="44">
        <v>0</v>
      </c>
      <c r="K83" s="44">
        <v>0</v>
      </c>
      <c r="L83" s="35">
        <v>0</v>
      </c>
      <c r="M83" s="44">
        <v>0</v>
      </c>
      <c r="N83" s="44">
        <v>0</v>
      </c>
      <c r="O83" s="29"/>
      <c r="P83"/>
    </row>
    <row r="84" spans="1:17" ht="18.75" customHeight="1">
      <c r="A84" s="17" t="s">
        <v>82</v>
      </c>
      <c r="B84" s="44">
        <v>0</v>
      </c>
      <c r="C84" s="44">
        <v>0</v>
      </c>
      <c r="D84" s="22">
        <f>(D$37+D$38+D$39)/D$7</f>
        <v>1.9607</v>
      </c>
      <c r="E84" s="44">
        <v>0</v>
      </c>
      <c r="F84" s="35">
        <v>0</v>
      </c>
      <c r="G84" s="35">
        <v>0</v>
      </c>
      <c r="H84" s="44">
        <v>0</v>
      </c>
      <c r="I84" s="44">
        <v>0</v>
      </c>
      <c r="J84" s="44">
        <v>0</v>
      </c>
      <c r="K84" s="44">
        <v>0</v>
      </c>
      <c r="L84" s="35">
        <v>0</v>
      </c>
      <c r="M84" s="44">
        <v>0</v>
      </c>
      <c r="N84" s="44">
        <v>0</v>
      </c>
      <c r="O84" s="26"/>
      <c r="Q84"/>
    </row>
    <row r="85" spans="1:18" ht="18.75" customHeight="1">
      <c r="A85" s="17" t="s">
        <v>107</v>
      </c>
      <c r="B85" s="44">
        <v>0</v>
      </c>
      <c r="C85" s="44">
        <v>0</v>
      </c>
      <c r="D85" s="44">
        <v>0</v>
      </c>
      <c r="E85" s="22">
        <f>(E$37+E$38+E$39)/E$7</f>
        <v>2.9593</v>
      </c>
      <c r="F85" s="35">
        <v>0</v>
      </c>
      <c r="G85" s="35">
        <v>0</v>
      </c>
      <c r="H85" s="44">
        <v>0</v>
      </c>
      <c r="I85" s="44">
        <v>0</v>
      </c>
      <c r="J85" s="44">
        <v>0</v>
      </c>
      <c r="K85" s="44">
        <v>0</v>
      </c>
      <c r="L85" s="35">
        <v>0</v>
      </c>
      <c r="M85" s="44">
        <v>0</v>
      </c>
      <c r="N85" s="44">
        <v>0</v>
      </c>
      <c r="O85" s="29"/>
      <c r="R85"/>
    </row>
    <row r="86" spans="1:19" ht="18.75" customHeight="1">
      <c r="A86" s="17" t="s">
        <v>83</v>
      </c>
      <c r="B86" s="44">
        <v>0</v>
      </c>
      <c r="C86" s="44">
        <v>0</v>
      </c>
      <c r="D86" s="44">
        <v>0</v>
      </c>
      <c r="E86" s="44">
        <v>0</v>
      </c>
      <c r="F86" s="44">
        <f>(F$37+F$38+F$39)/F$7</f>
        <v>2.2515</v>
      </c>
      <c r="G86" s="35">
        <v>0</v>
      </c>
      <c r="H86" s="44">
        <v>0</v>
      </c>
      <c r="I86" s="44">
        <v>0</v>
      </c>
      <c r="J86" s="44">
        <v>0</v>
      </c>
      <c r="K86" s="44">
        <v>0</v>
      </c>
      <c r="L86" s="35">
        <v>0</v>
      </c>
      <c r="M86" s="44">
        <v>0</v>
      </c>
      <c r="N86" s="44">
        <v>0</v>
      </c>
      <c r="O86" s="26"/>
      <c r="S86"/>
    </row>
    <row r="87" spans="1:20" ht="18.75" customHeight="1">
      <c r="A87" s="17" t="s">
        <v>84</v>
      </c>
      <c r="B87" s="44">
        <v>0</v>
      </c>
      <c r="C87" s="44">
        <v>0</v>
      </c>
      <c r="D87" s="44">
        <v>0</v>
      </c>
      <c r="E87" s="44">
        <v>0</v>
      </c>
      <c r="F87" s="35">
        <v>0</v>
      </c>
      <c r="G87" s="44">
        <f>(G$37+G$38+G$39)/G$7</f>
        <v>1.7706</v>
      </c>
      <c r="H87" s="44">
        <v>0</v>
      </c>
      <c r="I87" s="44">
        <v>0</v>
      </c>
      <c r="J87" s="44">
        <v>0</v>
      </c>
      <c r="K87" s="44">
        <v>0</v>
      </c>
      <c r="L87" s="35">
        <v>0</v>
      </c>
      <c r="M87" s="44">
        <v>0</v>
      </c>
      <c r="N87" s="44">
        <v>0</v>
      </c>
      <c r="O87" s="29"/>
      <c r="T87"/>
    </row>
    <row r="88" spans="1:21" ht="18.75" customHeight="1">
      <c r="A88" s="17" t="s">
        <v>85</v>
      </c>
      <c r="B88" s="44">
        <v>0</v>
      </c>
      <c r="C88" s="44">
        <v>0</v>
      </c>
      <c r="D88" s="44">
        <v>0</v>
      </c>
      <c r="E88" s="44">
        <v>0</v>
      </c>
      <c r="F88" s="35">
        <v>0</v>
      </c>
      <c r="G88" s="35">
        <v>0</v>
      </c>
      <c r="H88" s="44">
        <f>(H$37+H$38+H$39)/H$7</f>
        <v>2.1676</v>
      </c>
      <c r="I88" s="44">
        <v>0</v>
      </c>
      <c r="J88" s="44">
        <v>0</v>
      </c>
      <c r="K88" s="44">
        <v>0</v>
      </c>
      <c r="L88" s="35">
        <v>0</v>
      </c>
      <c r="M88" s="44">
        <v>0</v>
      </c>
      <c r="N88" s="44">
        <v>0</v>
      </c>
      <c r="O88" s="29"/>
      <c r="U88"/>
    </row>
    <row r="89" spans="1:21" ht="18.75" customHeight="1">
      <c r="A89" s="17" t="s">
        <v>86</v>
      </c>
      <c r="B89" s="44">
        <v>0</v>
      </c>
      <c r="C89" s="44">
        <v>0</v>
      </c>
      <c r="D89" s="44">
        <v>0</v>
      </c>
      <c r="E89" s="44">
        <v>0</v>
      </c>
      <c r="F89" s="35">
        <v>0</v>
      </c>
      <c r="G89" s="35">
        <v>0</v>
      </c>
      <c r="H89" s="44">
        <v>0</v>
      </c>
      <c r="I89" s="44">
        <f>(I$37+I$38+I$39)/I$7</f>
        <v>2.1884</v>
      </c>
      <c r="J89" s="44">
        <v>0</v>
      </c>
      <c r="K89" s="44">
        <v>0</v>
      </c>
      <c r="L89" s="35">
        <v>0</v>
      </c>
      <c r="M89" s="44">
        <v>0</v>
      </c>
      <c r="N89" s="44">
        <v>0</v>
      </c>
      <c r="O89" s="29"/>
      <c r="U89"/>
    </row>
    <row r="90" spans="1:22" ht="18.75" customHeight="1">
      <c r="A90" s="17" t="s">
        <v>87</v>
      </c>
      <c r="B90" s="44">
        <v>0</v>
      </c>
      <c r="C90" s="44">
        <v>0</v>
      </c>
      <c r="D90" s="44">
        <v>0</v>
      </c>
      <c r="E90" s="44">
        <v>0</v>
      </c>
      <c r="F90" s="35">
        <v>0</v>
      </c>
      <c r="G90" s="35">
        <v>0</v>
      </c>
      <c r="H90" s="44">
        <v>0</v>
      </c>
      <c r="I90" s="44">
        <v>0</v>
      </c>
      <c r="J90" s="44">
        <f>(J$37+J$38+J$39)/J$7</f>
        <v>2.1734</v>
      </c>
      <c r="K90" s="44">
        <v>0</v>
      </c>
      <c r="L90" s="35">
        <v>0</v>
      </c>
      <c r="M90" s="44">
        <v>0</v>
      </c>
      <c r="N90" s="44">
        <v>0</v>
      </c>
      <c r="O90" s="26"/>
      <c r="V90"/>
    </row>
    <row r="91" spans="1:23" ht="18.75" customHeight="1">
      <c r="A91" s="17" t="s">
        <v>88</v>
      </c>
      <c r="B91" s="44">
        <v>0</v>
      </c>
      <c r="C91" s="44">
        <v>0</v>
      </c>
      <c r="D91" s="44">
        <v>0</v>
      </c>
      <c r="E91" s="44">
        <v>0</v>
      </c>
      <c r="F91" s="35">
        <v>0</v>
      </c>
      <c r="G91" s="35">
        <v>0</v>
      </c>
      <c r="H91" s="44">
        <v>0</v>
      </c>
      <c r="I91" s="44">
        <v>0</v>
      </c>
      <c r="J91" s="44">
        <v>0</v>
      </c>
      <c r="K91" s="44">
        <f>(K$37+K$38+K$39)/K$7</f>
        <v>2.4846</v>
      </c>
      <c r="L91" s="35">
        <v>0</v>
      </c>
      <c r="M91" s="44">
        <v>0</v>
      </c>
      <c r="N91" s="44">
        <v>0</v>
      </c>
      <c r="O91" s="29"/>
      <c r="W91"/>
    </row>
    <row r="92" spans="1:24" ht="18.75" customHeight="1">
      <c r="A92" s="17" t="s">
        <v>89</v>
      </c>
      <c r="B92" s="44">
        <v>0</v>
      </c>
      <c r="C92" s="44">
        <v>0</v>
      </c>
      <c r="D92" s="44">
        <v>0</v>
      </c>
      <c r="E92" s="44">
        <v>0</v>
      </c>
      <c r="F92" s="35">
        <v>0</v>
      </c>
      <c r="G92" s="35">
        <v>0</v>
      </c>
      <c r="H92" s="44">
        <v>0</v>
      </c>
      <c r="I92" s="44">
        <v>0</v>
      </c>
      <c r="J92" s="44">
        <v>0</v>
      </c>
      <c r="K92" s="44">
        <v>0</v>
      </c>
      <c r="L92" s="44">
        <f>(L$37+L$38+L$39)/L$7</f>
        <v>2.4314</v>
      </c>
      <c r="M92" s="44">
        <v>0</v>
      </c>
      <c r="N92" s="44">
        <v>0</v>
      </c>
      <c r="O92" s="26"/>
      <c r="X92"/>
    </row>
    <row r="93" spans="1:25" ht="18.75" customHeight="1">
      <c r="A93" s="17" t="s">
        <v>90</v>
      </c>
      <c r="B93" s="44">
        <v>0</v>
      </c>
      <c r="C93" s="44">
        <v>0</v>
      </c>
      <c r="D93" s="44">
        <v>0</v>
      </c>
      <c r="E93" s="44">
        <v>0</v>
      </c>
      <c r="F93" s="35">
        <v>0</v>
      </c>
      <c r="G93" s="35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f>(M$37+M$38+M$39)/M$7</f>
        <v>3.0665</v>
      </c>
      <c r="N93" s="44">
        <v>0</v>
      </c>
      <c r="O93" s="61"/>
      <c r="Y93"/>
    </row>
    <row r="94" spans="1:26" ht="18.75" customHeight="1">
      <c r="A94" s="34" t="s">
        <v>91</v>
      </c>
      <c r="B94" s="45">
        <v>0</v>
      </c>
      <c r="C94" s="45">
        <v>0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0</v>
      </c>
      <c r="J94" s="45">
        <v>0</v>
      </c>
      <c r="K94" s="45">
        <v>0</v>
      </c>
      <c r="L94" s="45">
        <v>0</v>
      </c>
      <c r="M94" s="45">
        <v>0</v>
      </c>
      <c r="N94" s="49">
        <f>(N$37+N$38+N$39)/N$7</f>
        <v>2.6231</v>
      </c>
      <c r="O94" s="50"/>
      <c r="P94"/>
      <c r="Z94"/>
    </row>
    <row r="95" spans="1:14" ht="21" customHeight="1">
      <c r="A95" s="66" t="s">
        <v>102</v>
      </c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8"/>
    </row>
    <row r="96" spans="1:14" ht="15.75">
      <c r="A96" s="69" t="s">
        <v>104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</row>
    <row r="98" ht="14.25">
      <c r="B98" s="40"/>
    </row>
    <row r="99" spans="8:9" ht="14.25">
      <c r="H99" s="41"/>
      <c r="I99" s="41"/>
    </row>
    <row r="100" ht="14.25"/>
    <row r="101" spans="8:12" ht="14.25">
      <c r="H101" s="42"/>
      <c r="I101" s="42"/>
      <c r="J101" s="43"/>
      <c r="K101" s="43"/>
      <c r="L101" s="43"/>
    </row>
  </sheetData>
  <sheetProtection/>
  <mergeCells count="7">
    <mergeCell ref="A96:N96"/>
    <mergeCell ref="A79:O79"/>
    <mergeCell ref="A1:O1"/>
    <mergeCell ref="A2:O2"/>
    <mergeCell ref="A4:A6"/>
    <mergeCell ref="B4:N4"/>
    <mergeCell ref="O4:O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2018-10-22T13:30:12Z</dcterms:modified>
  <cp:category/>
  <cp:version/>
  <cp:contentType/>
  <cp:contentStatus/>
</cp:coreProperties>
</file>