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<sst xmlns="http://schemas.openxmlformats.org/spreadsheetml/2006/main" count="114" uniqueCount="112">
  <si>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</si>
  <si>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</si>
  <si>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</si>
  <si>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</si>
  <si>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</si>
  <si>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</si>
  <si>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</si>
  <si>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</si>
  <si>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</si>
  <si>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</si>
  <si>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</si>
  <si>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</si>
  <si>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</si>
  <si>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</si>
  <si>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</si>
  <si>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</si>
  <si>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</si>
  <si>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</si>
  <si>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</si>
  <si>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</si>
  <si>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</si>
  <si>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</si>
  <si>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</si>
  <si>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</si>
  <si>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</si>
  <si>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</si>
  <si>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</si>
  <si>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</si>
  <si>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</si>
  <si>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</si>
  <si>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</si>
  <si>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</si>
  <si>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</si>
  <si>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</si>
  <si>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</si>
  <si>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</si>
  <si>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</si>
  <si>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</si>
  <si>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</si>
  <si>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</si>
  <si>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</si>
  <si>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</si>
  <si>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</si>
  <si>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</si>
  <si>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</si>
  <si>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</si>
  <si>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</si>
  <si>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</si>
  <si>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</si>
  <si>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</si>
  <si>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</si>
  <si>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</si>
  <si>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</si>
  <si>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</si>
  <si>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</si>
  <si>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</si>
  <si>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</si>
  <si>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</si>
  <si>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</si>
  <si>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</si>
  <si>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</si>
  <si>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</si>
  <si>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</si>
  <si>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</si>
  <si>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</si>
  <si>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</si>
  <si>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</si>
  <si>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</si>
  <si>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</si>
  <si>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</si>
  <si>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</si>
  <si>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</si>
  <si>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</si>
  <si>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</si>
  <si>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</si>
  <si>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</si>
  <si>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</si>
  <si>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</si>
  <si>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</si>
  <si>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</si>
  <si>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</si>
  <si>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</si>
  <si>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</si>
  <si>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</si>
  <si>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</si>
  <si>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</si>
  <si>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</si>
  <si>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</si>
  <si>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</si>
  <si>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</si>
  <si>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</si>
  <si>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</si>
  <si>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</si>
  <si>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</si>
  <si>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</si>
  <si>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</si>
  <si>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</si>
  <si>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</si>
  <si>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</si>
  <si>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</si>
  <si>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</si>
  <si>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</si>
  <si>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</si>
  <si>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</si>
  <si>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</si>
  <si>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</si>
  <si>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</si>
  <si>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</si>
  <si>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</si>
  <si>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12/10/18 - VENCIMENTO 19/10/18</t>
  </si>
  <si>
    <t>5.5. Saldo Inicial</t>
  </si>
  <si>
    <t>6.1. Saldo final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</si>
</sst>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5" t="s">
        <v>29</v>
      </c>
      <c r="I6" s="65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254784</v>
      </c>
      <c r="C7" s="10">
        <f>C8+C20+C24</f>
        <v>160972</v>
      </c>
      <c r="D7" s="10">
        <f>D8+D20+D24</f>
        <v>211591</v>
      </c>
      <c r="E7" s="10">
        <f>E8+E20+E24</f>
        <v>32362</v>
      </c>
      <c r="F7" s="10">
        <f aca="true" t="shared" si="0" ref="F7:N7">F8+F20+F24</f>
        <v>180771</v>
      </c>
      <c r="G7" s="10">
        <f t="shared" si="0"/>
        <v>251786</v>
      </c>
      <c r="H7" s="10">
        <f>H8+H20+H24</f>
        <v>162924</v>
      </c>
      <c r="I7" s="10">
        <f>I8+I20+I24</f>
        <v>38156</v>
      </c>
      <c r="J7" s="10">
        <f>J8+J20+J24</f>
        <v>213682</v>
      </c>
      <c r="K7" s="10">
        <f>K8+K20+K24</f>
        <v>154919</v>
      </c>
      <c r="L7" s="10">
        <f>L8+L20+L24</f>
        <v>206291</v>
      </c>
      <c r="M7" s="10">
        <f t="shared" si="0"/>
        <v>65325</v>
      </c>
      <c r="N7" s="10">
        <f t="shared" si="0"/>
        <v>40081</v>
      </c>
      <c r="O7" s="10">
        <f>+O8+O20+O24</f>
        <v>1973644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116750</v>
      </c>
      <c r="C8" s="12">
        <f>+C9+C12+C16</f>
        <v>77467</v>
      </c>
      <c r="D8" s="12">
        <f>+D9+D12+D16</f>
        <v>104923</v>
      </c>
      <c r="E8" s="12">
        <f>+E9+E12+E16</f>
        <v>14606</v>
      </c>
      <c r="F8" s="12">
        <f aca="true" t="shared" si="1" ref="F8:N8">+F9+F12+F16</f>
        <v>85427</v>
      </c>
      <c r="G8" s="12">
        <f t="shared" si="1"/>
        <v>121132</v>
      </c>
      <c r="H8" s="12">
        <f>+H9+H12+H16</f>
        <v>79294</v>
      </c>
      <c r="I8" s="12">
        <f>+I9+I12+I16</f>
        <v>18404</v>
      </c>
      <c r="J8" s="12">
        <f>+J9+J12+J16</f>
        <v>103571</v>
      </c>
      <c r="K8" s="12">
        <f>+K9+K12+K16</f>
        <v>74587</v>
      </c>
      <c r="L8" s="12">
        <f>+L9+L12+L16</f>
        <v>99141</v>
      </c>
      <c r="M8" s="12">
        <f t="shared" si="1"/>
        <v>34511</v>
      </c>
      <c r="N8" s="12">
        <f t="shared" si="1"/>
        <v>22130</v>
      </c>
      <c r="O8" s="12">
        <f>SUM(B8:N8)</f>
        <v>951943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16029</v>
      </c>
      <c r="C9" s="14">
        <v>13300</v>
      </c>
      <c r="D9" s="14">
        <v>12024</v>
      </c>
      <c r="E9" s="14">
        <v>1829</v>
      </c>
      <c r="F9" s="14">
        <v>10902</v>
      </c>
      <c r="G9" s="14">
        <v>16711</v>
      </c>
      <c r="H9" s="14">
        <v>14199</v>
      </c>
      <c r="I9" s="14">
        <v>3017</v>
      </c>
      <c r="J9" s="14">
        <v>10238</v>
      </c>
      <c r="K9" s="14">
        <v>11673</v>
      </c>
      <c r="L9" s="14">
        <v>11006</v>
      </c>
      <c r="M9" s="14">
        <v>4949</v>
      </c>
      <c r="N9" s="14">
        <v>3084</v>
      </c>
      <c r="O9" s="12">
        <f aca="true" t="shared" si="2" ref="O9:O19">SUM(B9:N9)</f>
        <v>128961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16029</v>
      </c>
      <c r="C10" s="14">
        <f>+C9-C11</f>
        <v>13300</v>
      </c>
      <c r="D10" s="14">
        <f>+D9-D11</f>
        <v>12024</v>
      </c>
      <c r="E10" s="14">
        <f>+E9-E11</f>
        <v>1829</v>
      </c>
      <c r="F10" s="14">
        <f aca="true" t="shared" si="3" ref="F10:N10">+F9-F11</f>
        <v>10902</v>
      </c>
      <c r="G10" s="14">
        <f t="shared" si="3"/>
        <v>16711</v>
      </c>
      <c r="H10" s="14">
        <f>+H9-H11</f>
        <v>14199</v>
      </c>
      <c r="I10" s="14">
        <f>+I9-I11</f>
        <v>3017</v>
      </c>
      <c r="J10" s="14">
        <f>+J9-J11</f>
        <v>10238</v>
      </c>
      <c r="K10" s="14">
        <f>+K9-K11</f>
        <v>11673</v>
      </c>
      <c r="L10" s="14">
        <f>+L9-L11</f>
        <v>11006</v>
      </c>
      <c r="M10" s="14">
        <f t="shared" si="3"/>
        <v>4949</v>
      </c>
      <c r="N10" s="14">
        <f t="shared" si="3"/>
        <v>3084</v>
      </c>
      <c r="O10" s="12">
        <f t="shared" si="2"/>
        <v>128961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95456</v>
      </c>
      <c r="C12" s="14">
        <f>C13+C14+C15</f>
        <v>60638</v>
      </c>
      <c r="D12" s="14">
        <f>D13+D14+D15</f>
        <v>88686</v>
      </c>
      <c r="E12" s="14">
        <f>E13+E14+E15</f>
        <v>12161</v>
      </c>
      <c r="F12" s="14">
        <f aca="true" t="shared" si="4" ref="F12:N12">F13+F14+F15</f>
        <v>70577</v>
      </c>
      <c r="G12" s="14">
        <f t="shared" si="4"/>
        <v>98687</v>
      </c>
      <c r="H12" s="14">
        <f>H13+H14+H15</f>
        <v>61728</v>
      </c>
      <c r="I12" s="14">
        <f>I13+I14+I15</f>
        <v>14596</v>
      </c>
      <c r="J12" s="14">
        <f>J13+J14+J15</f>
        <v>88023</v>
      </c>
      <c r="K12" s="14">
        <f>K13+K14+K15</f>
        <v>59388</v>
      </c>
      <c r="L12" s="14">
        <f>L13+L14+L15</f>
        <v>82828</v>
      </c>
      <c r="M12" s="14">
        <f t="shared" si="4"/>
        <v>28200</v>
      </c>
      <c r="N12" s="14">
        <f t="shared" si="4"/>
        <v>18322</v>
      </c>
      <c r="O12" s="12">
        <f t="shared" si="2"/>
        <v>779290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43818</v>
      </c>
      <c r="C13" s="14">
        <v>28360</v>
      </c>
      <c r="D13" s="14">
        <v>41398</v>
      </c>
      <c r="E13" s="14">
        <v>5621</v>
      </c>
      <c r="F13" s="14">
        <v>32710</v>
      </c>
      <c r="G13" s="14">
        <v>45235</v>
      </c>
      <c r="H13" s="14">
        <v>29086</v>
      </c>
      <c r="I13" s="14">
        <v>6925</v>
      </c>
      <c r="J13" s="14">
        <v>40305</v>
      </c>
      <c r="K13" s="14">
        <v>25818</v>
      </c>
      <c r="L13" s="14">
        <v>35308</v>
      </c>
      <c r="M13" s="14">
        <v>11402</v>
      </c>
      <c r="N13" s="14">
        <v>7217</v>
      </c>
      <c r="O13" s="12">
        <f t="shared" si="2"/>
        <v>353203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48338</v>
      </c>
      <c r="C14" s="14">
        <v>29365</v>
      </c>
      <c r="D14" s="14">
        <v>45085</v>
      </c>
      <c r="E14" s="14">
        <v>6121</v>
      </c>
      <c r="F14" s="14">
        <v>35145</v>
      </c>
      <c r="G14" s="14">
        <v>48596</v>
      </c>
      <c r="H14" s="14">
        <v>30332</v>
      </c>
      <c r="I14" s="14">
        <v>7114</v>
      </c>
      <c r="J14" s="14">
        <v>45581</v>
      </c>
      <c r="K14" s="14">
        <v>31748</v>
      </c>
      <c r="L14" s="14">
        <v>44987</v>
      </c>
      <c r="M14" s="14">
        <v>15862</v>
      </c>
      <c r="N14" s="14">
        <v>10626</v>
      </c>
      <c r="O14" s="12">
        <f t="shared" si="2"/>
        <v>398900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3300</v>
      </c>
      <c r="C15" s="14">
        <v>2913</v>
      </c>
      <c r="D15" s="14">
        <v>2203</v>
      </c>
      <c r="E15" s="14">
        <v>419</v>
      </c>
      <c r="F15" s="14">
        <v>2722</v>
      </c>
      <c r="G15" s="14">
        <v>4856</v>
      </c>
      <c r="H15" s="14">
        <v>2310</v>
      </c>
      <c r="I15" s="14">
        <v>557</v>
      </c>
      <c r="J15" s="14">
        <v>2137</v>
      </c>
      <c r="K15" s="14">
        <v>1822</v>
      </c>
      <c r="L15" s="14">
        <v>2533</v>
      </c>
      <c r="M15" s="14">
        <v>936</v>
      </c>
      <c r="N15" s="14">
        <v>479</v>
      </c>
      <c r="O15" s="12">
        <f t="shared" si="2"/>
        <v>27187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5265</v>
      </c>
      <c r="C16" s="14">
        <f>C17+C18+C19</f>
        <v>3529</v>
      </c>
      <c r="D16" s="14">
        <f>D17+D18+D19</f>
        <v>4213</v>
      </c>
      <c r="E16" s="14">
        <f>E17+E18+E19</f>
        <v>616</v>
      </c>
      <c r="F16" s="14">
        <f aca="true" t="shared" si="5" ref="F16:N16">F17+F18+F19</f>
        <v>3948</v>
      </c>
      <c r="G16" s="14">
        <f t="shared" si="5"/>
        <v>5734</v>
      </c>
      <c r="H16" s="14">
        <f>H17+H18+H19</f>
        <v>3367</v>
      </c>
      <c r="I16" s="14">
        <f>I17+I18+I19</f>
        <v>791</v>
      </c>
      <c r="J16" s="14">
        <f>J17+J18+J19</f>
        <v>5310</v>
      </c>
      <c r="K16" s="14">
        <f>K17+K18+K19</f>
        <v>3526</v>
      </c>
      <c r="L16" s="14">
        <f>L17+L18+L19</f>
        <v>5307</v>
      </c>
      <c r="M16" s="14">
        <f t="shared" si="5"/>
        <v>1362</v>
      </c>
      <c r="N16" s="14">
        <f t="shared" si="5"/>
        <v>724</v>
      </c>
      <c r="O16" s="12">
        <f t="shared" si="2"/>
        <v>43692</v>
      </c>
    </row>
    <row r="17" spans="1:26" ht="18.75" customHeight="1">
      <c r="A17" s="15" t="s">
        <v>16</v>
      </c>
      <c r="B17" s="14">
        <v>5248</v>
      </c>
      <c r="C17" s="14">
        <v>3525</v>
      </c>
      <c r="D17" s="14">
        <v>4212</v>
      </c>
      <c r="E17" s="14">
        <v>616</v>
      </c>
      <c r="F17" s="14">
        <v>3944</v>
      </c>
      <c r="G17" s="14">
        <v>5725</v>
      </c>
      <c r="H17" s="14">
        <v>3356</v>
      </c>
      <c r="I17" s="14">
        <v>789</v>
      </c>
      <c r="J17" s="14">
        <v>5293</v>
      </c>
      <c r="K17" s="14">
        <v>3517</v>
      </c>
      <c r="L17" s="14">
        <v>5297</v>
      </c>
      <c r="M17" s="14">
        <v>1351</v>
      </c>
      <c r="N17" s="14">
        <v>723</v>
      </c>
      <c r="O17" s="12">
        <f t="shared" si="2"/>
        <v>43596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11</v>
      </c>
      <c r="C18" s="14">
        <v>2</v>
      </c>
      <c r="D18" s="14">
        <v>1</v>
      </c>
      <c r="E18" s="14">
        <v>0</v>
      </c>
      <c r="F18" s="14">
        <v>2</v>
      </c>
      <c r="G18" s="14">
        <v>6</v>
      </c>
      <c r="H18" s="14">
        <v>9</v>
      </c>
      <c r="I18" s="14">
        <v>2</v>
      </c>
      <c r="J18" s="14">
        <v>11</v>
      </c>
      <c r="K18" s="14">
        <v>6</v>
      </c>
      <c r="L18" s="14">
        <v>8</v>
      </c>
      <c r="M18" s="14">
        <v>7</v>
      </c>
      <c r="N18" s="14">
        <v>0</v>
      </c>
      <c r="O18" s="12">
        <f t="shared" si="2"/>
        <v>65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6</v>
      </c>
      <c r="C19" s="14">
        <v>2</v>
      </c>
      <c r="D19" s="14">
        <v>0</v>
      </c>
      <c r="E19" s="14">
        <v>0</v>
      </c>
      <c r="F19" s="14">
        <v>2</v>
      </c>
      <c r="G19" s="14">
        <v>3</v>
      </c>
      <c r="H19" s="14">
        <v>2</v>
      </c>
      <c r="I19" s="14">
        <v>0</v>
      </c>
      <c r="J19" s="14">
        <v>6</v>
      </c>
      <c r="K19" s="14">
        <v>3</v>
      </c>
      <c r="L19" s="14">
        <v>2</v>
      </c>
      <c r="M19" s="14">
        <v>4</v>
      </c>
      <c r="N19" s="14">
        <v>1</v>
      </c>
      <c r="O19" s="12">
        <f t="shared" si="2"/>
        <v>31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66496</v>
      </c>
      <c r="C20" s="18">
        <f>C21+C22+C23</f>
        <v>36886</v>
      </c>
      <c r="D20" s="18">
        <f>D21+D22+D23</f>
        <v>47232</v>
      </c>
      <c r="E20" s="18">
        <f>E21+E22+E23</f>
        <v>7334</v>
      </c>
      <c r="F20" s="18">
        <f aca="true" t="shared" si="6" ref="F20:N20">F21+F22+F23</f>
        <v>41546</v>
      </c>
      <c r="G20" s="18">
        <f t="shared" si="6"/>
        <v>55052</v>
      </c>
      <c r="H20" s="18">
        <f>H21+H22+H23</f>
        <v>38800</v>
      </c>
      <c r="I20" s="18">
        <f>I21+I22+I23</f>
        <v>9285</v>
      </c>
      <c r="J20" s="18">
        <f>J21+J22+J23</f>
        <v>56487</v>
      </c>
      <c r="K20" s="18">
        <f>K21+K22+K23</f>
        <v>36057</v>
      </c>
      <c r="L20" s="18">
        <f>L21+L22+L23</f>
        <v>63106</v>
      </c>
      <c r="M20" s="18">
        <f t="shared" si="6"/>
        <v>17946</v>
      </c>
      <c r="N20" s="18">
        <f t="shared" si="6"/>
        <v>10777</v>
      </c>
      <c r="O20" s="12">
        <f aca="true" t="shared" si="7" ref="O20:O26">SUM(B20:N20)</f>
        <v>487004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33886</v>
      </c>
      <c r="C21" s="14">
        <v>20604</v>
      </c>
      <c r="D21" s="14">
        <v>23251</v>
      </c>
      <c r="E21" s="14">
        <v>3772</v>
      </c>
      <c r="F21" s="14">
        <v>21923</v>
      </c>
      <c r="G21" s="14">
        <v>27809</v>
      </c>
      <c r="H21" s="14">
        <v>21256</v>
      </c>
      <c r="I21" s="14">
        <v>5083</v>
      </c>
      <c r="J21" s="14">
        <v>28755</v>
      </c>
      <c r="K21" s="14">
        <v>18023</v>
      </c>
      <c r="L21" s="14">
        <v>30572</v>
      </c>
      <c r="M21" s="14">
        <v>8705</v>
      </c>
      <c r="N21" s="14">
        <v>4945</v>
      </c>
      <c r="O21" s="12">
        <f t="shared" si="7"/>
        <v>248584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30969</v>
      </c>
      <c r="C22" s="14">
        <v>15146</v>
      </c>
      <c r="D22" s="14">
        <v>23060</v>
      </c>
      <c r="E22" s="14">
        <v>3377</v>
      </c>
      <c r="F22" s="14">
        <v>18517</v>
      </c>
      <c r="G22" s="14">
        <v>25509</v>
      </c>
      <c r="H22" s="14">
        <v>16604</v>
      </c>
      <c r="I22" s="14">
        <v>3961</v>
      </c>
      <c r="J22" s="14">
        <v>26686</v>
      </c>
      <c r="K22" s="14">
        <v>17221</v>
      </c>
      <c r="L22" s="14">
        <v>31115</v>
      </c>
      <c r="M22" s="14">
        <v>8853</v>
      </c>
      <c r="N22" s="14">
        <v>5625</v>
      </c>
      <c r="O22" s="12">
        <f t="shared" si="7"/>
        <v>226643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1641</v>
      </c>
      <c r="C23" s="14">
        <v>1136</v>
      </c>
      <c r="D23" s="14">
        <v>921</v>
      </c>
      <c r="E23" s="14">
        <v>185</v>
      </c>
      <c r="F23" s="14">
        <v>1106</v>
      </c>
      <c r="G23" s="14">
        <v>1734</v>
      </c>
      <c r="H23" s="14">
        <v>940</v>
      </c>
      <c r="I23" s="14">
        <v>241</v>
      </c>
      <c r="J23" s="14">
        <v>1046</v>
      </c>
      <c r="K23" s="14">
        <v>813</v>
      </c>
      <c r="L23" s="14">
        <v>1419</v>
      </c>
      <c r="M23" s="14">
        <v>388</v>
      </c>
      <c r="N23" s="14">
        <v>207</v>
      </c>
      <c r="O23" s="12">
        <f t="shared" si="7"/>
        <v>11777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71538</v>
      </c>
      <c r="C24" s="14">
        <f>C25+C26</f>
        <v>46619</v>
      </c>
      <c r="D24" s="14">
        <f>D25+D26</f>
        <v>59436</v>
      </c>
      <c r="E24" s="14">
        <f>E25+E26</f>
        <v>10422</v>
      </c>
      <c r="F24" s="14">
        <f aca="true" t="shared" si="8" ref="F24:N24">F25+F26</f>
        <v>53798</v>
      </c>
      <c r="G24" s="14">
        <f t="shared" si="8"/>
        <v>75602</v>
      </c>
      <c r="H24" s="14">
        <f>H25+H26</f>
        <v>44830</v>
      </c>
      <c r="I24" s="14">
        <f>I25+I26</f>
        <v>10467</v>
      </c>
      <c r="J24" s="14">
        <f>J25+J26</f>
        <v>53624</v>
      </c>
      <c r="K24" s="14">
        <f>K25+K26</f>
        <v>44275</v>
      </c>
      <c r="L24" s="14">
        <f>L25+L26</f>
        <v>44044</v>
      </c>
      <c r="M24" s="14">
        <f t="shared" si="8"/>
        <v>12868</v>
      </c>
      <c r="N24" s="14">
        <f t="shared" si="8"/>
        <v>7174</v>
      </c>
      <c r="O24" s="12">
        <f t="shared" si="7"/>
        <v>534697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40558</v>
      </c>
      <c r="C25" s="14">
        <v>29942</v>
      </c>
      <c r="D25" s="14">
        <v>36100</v>
      </c>
      <c r="E25" s="14">
        <v>6860</v>
      </c>
      <c r="F25" s="14">
        <v>34277</v>
      </c>
      <c r="G25" s="14">
        <v>49273</v>
      </c>
      <c r="H25" s="14">
        <v>30110</v>
      </c>
      <c r="I25" s="14">
        <v>7331</v>
      </c>
      <c r="J25" s="14">
        <v>29982</v>
      </c>
      <c r="K25" s="14">
        <v>27428</v>
      </c>
      <c r="L25" s="14">
        <v>27379</v>
      </c>
      <c r="M25" s="14">
        <v>7713</v>
      </c>
      <c r="N25" s="14">
        <v>4081</v>
      </c>
      <c r="O25" s="12">
        <f t="shared" si="7"/>
        <v>331034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30980</v>
      </c>
      <c r="C26" s="14">
        <v>16677</v>
      </c>
      <c r="D26" s="14">
        <v>23336</v>
      </c>
      <c r="E26" s="14">
        <v>3562</v>
      </c>
      <c r="F26" s="14">
        <v>19521</v>
      </c>
      <c r="G26" s="14">
        <v>26329</v>
      </c>
      <c r="H26" s="14">
        <v>14720</v>
      </c>
      <c r="I26" s="14">
        <v>3136</v>
      </c>
      <c r="J26" s="14">
        <v>23642</v>
      </c>
      <c r="K26" s="14">
        <v>16847</v>
      </c>
      <c r="L26" s="14">
        <v>16665</v>
      </c>
      <c r="M26" s="14">
        <v>5155</v>
      </c>
      <c r="N26" s="14">
        <v>3093</v>
      </c>
      <c r="O26" s="12">
        <f t="shared" si="7"/>
        <v>203663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45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46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47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48</v>
      </c>
      <c r="B36" s="60">
        <f>B37+B38+B39+B40</f>
        <v>561507.1404</v>
      </c>
      <c r="C36" s="60">
        <f aca="true" t="shared" si="11" ref="C36:N36">C37+C38+C39+C40</f>
        <v>376949.72319999995</v>
      </c>
      <c r="D36" s="60">
        <f t="shared" si="11"/>
        <v>426488.5237</v>
      </c>
      <c r="E36" s="60">
        <f t="shared" si="11"/>
        <v>95768.8666</v>
      </c>
      <c r="F36" s="60">
        <f t="shared" si="11"/>
        <v>410523.9265</v>
      </c>
      <c r="G36" s="60">
        <f t="shared" si="11"/>
        <v>450479.9416</v>
      </c>
      <c r="H36" s="60">
        <f t="shared" si="11"/>
        <v>356654.04240000003</v>
      </c>
      <c r="I36" s="60">
        <f>I37+I38+I39+I40</f>
        <v>83500.5904</v>
      </c>
      <c r="J36" s="60">
        <f>J37+J38+J39+J40</f>
        <v>474956.85880000005</v>
      </c>
      <c r="K36" s="60">
        <f>K37+K38+K39+K40</f>
        <v>398936.1174</v>
      </c>
      <c r="L36" s="60">
        <f>L37+L38+L39+L40</f>
        <v>511497.2574</v>
      </c>
      <c r="M36" s="60">
        <f t="shared" si="11"/>
        <v>205569.13249999998</v>
      </c>
      <c r="N36" s="60">
        <f t="shared" si="11"/>
        <v>106875.3011</v>
      </c>
      <c r="O36" s="60">
        <f>O37+O38+O39+O40</f>
        <v>4459707.422</v>
      </c>
    </row>
    <row r="37" spans="1:15" ht="18.75" customHeight="1">
      <c r="A37" s="57" t="s">
        <v>49</v>
      </c>
      <c r="B37" s="54">
        <f aca="true" t="shared" si="12" ref="B37:N37">B29*B7</f>
        <v>556855.9104</v>
      </c>
      <c r="C37" s="54">
        <f t="shared" si="12"/>
        <v>369929.7532</v>
      </c>
      <c r="D37" s="54">
        <f t="shared" si="12"/>
        <v>414866.47370000003</v>
      </c>
      <c r="E37" s="54">
        <f t="shared" si="12"/>
        <v>95768.8666</v>
      </c>
      <c r="F37" s="54">
        <f t="shared" si="12"/>
        <v>407005.9065</v>
      </c>
      <c r="G37" s="54">
        <f t="shared" si="12"/>
        <v>445812.2916</v>
      </c>
      <c r="H37" s="54">
        <f t="shared" si="12"/>
        <v>353154.06240000005</v>
      </c>
      <c r="I37" s="54">
        <f>I29*I7</f>
        <v>83500.5904</v>
      </c>
      <c r="J37" s="54">
        <f>J29*J7</f>
        <v>464416.4588</v>
      </c>
      <c r="K37" s="54">
        <f>K29*K7</f>
        <v>384911.7474</v>
      </c>
      <c r="L37" s="54">
        <f>L29*L7</f>
        <v>501575.9374</v>
      </c>
      <c r="M37" s="54">
        <f t="shared" si="12"/>
        <v>200319.1125</v>
      </c>
      <c r="N37" s="54">
        <f t="shared" si="12"/>
        <v>105136.4711</v>
      </c>
      <c r="O37" s="56">
        <f>SUM(B37:N37)</f>
        <v>4383253.582</v>
      </c>
    </row>
    <row r="38" spans="1:15" ht="18.75" customHeight="1">
      <c r="A38" s="57" t="s">
        <v>50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51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52</v>
      </c>
      <c r="B40" s="54">
        <v>4651.23</v>
      </c>
      <c r="C40" s="54">
        <v>7019.97</v>
      </c>
      <c r="D40" s="54">
        <v>11622.05</v>
      </c>
      <c r="E40" s="54">
        <v>0</v>
      </c>
      <c r="F40" s="54">
        <v>3518.02</v>
      </c>
      <c r="G40" s="54">
        <v>4667.65</v>
      </c>
      <c r="H40" s="54">
        <v>3499.98</v>
      </c>
      <c r="I40" s="54">
        <v>0</v>
      </c>
      <c r="J40" s="54">
        <v>10540.4</v>
      </c>
      <c r="K40" s="54">
        <v>14024.37</v>
      </c>
      <c r="L40" s="54">
        <v>9921.32</v>
      </c>
      <c r="M40" s="54">
        <v>5250.02</v>
      </c>
      <c r="N40" s="54">
        <v>1738.83</v>
      </c>
      <c r="O40" s="56">
        <f>SUM(B40:N40)</f>
        <v>76453.84000000001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53</v>
      </c>
      <c r="B42" s="25">
        <f>+B43+B46+B58+B59</f>
        <v>-64116</v>
      </c>
      <c r="C42" s="25">
        <f aca="true" t="shared" si="15" ref="C42:N42">+C43+C46+C58+C59</f>
        <v>-53200</v>
      </c>
      <c r="D42" s="25">
        <f t="shared" si="15"/>
        <v>-61041.99</v>
      </c>
      <c r="E42" s="25">
        <f t="shared" si="15"/>
        <v>-7316</v>
      </c>
      <c r="F42" s="25">
        <f t="shared" si="15"/>
        <v>-44108</v>
      </c>
      <c r="G42" s="25">
        <f t="shared" si="15"/>
        <v>-67344</v>
      </c>
      <c r="H42" s="25">
        <f t="shared" si="15"/>
        <v>-56796</v>
      </c>
      <c r="I42" s="25">
        <f>+I43+I46+I58+I59+I60</f>
        <v>-67375.28</v>
      </c>
      <c r="J42" s="25">
        <f>+J43+J46+J58+J59</f>
        <v>-40952</v>
      </c>
      <c r="K42" s="25">
        <f>+K43+K46+K58+K59</f>
        <v>-46692</v>
      </c>
      <c r="L42" s="25">
        <f>+L43+L46+L58+L59</f>
        <v>-44024</v>
      </c>
      <c r="M42" s="25">
        <f t="shared" si="15"/>
        <v>-19796</v>
      </c>
      <c r="N42" s="25">
        <f t="shared" si="15"/>
        <v>-12336</v>
      </c>
      <c r="O42" s="25">
        <f>+O43+O46+O58+O59</f>
        <v>-531289.99</v>
      </c>
    </row>
    <row r="43" spans="1:15" ht="18.75" customHeight="1">
      <c r="A43" s="17" t="s">
        <v>54</v>
      </c>
      <c r="B43" s="26">
        <f>B44+B45</f>
        <v>-64116</v>
      </c>
      <c r="C43" s="26">
        <f>C44+C45</f>
        <v>-53200</v>
      </c>
      <c r="D43" s="26">
        <f>D44+D45</f>
        <v>-48096</v>
      </c>
      <c r="E43" s="26">
        <f>E44+E45</f>
        <v>-7316</v>
      </c>
      <c r="F43" s="26">
        <f aca="true" t="shared" si="16" ref="F43:N43">F44+F45</f>
        <v>-43608</v>
      </c>
      <c r="G43" s="26">
        <f t="shared" si="16"/>
        <v>-66844</v>
      </c>
      <c r="H43" s="26">
        <f t="shared" si="16"/>
        <v>-56796</v>
      </c>
      <c r="I43" s="26">
        <f>I44+I45</f>
        <v>-12068</v>
      </c>
      <c r="J43" s="26">
        <f>J44+J45</f>
        <v>-40952</v>
      </c>
      <c r="K43" s="26">
        <f>K44+K45</f>
        <v>-46692</v>
      </c>
      <c r="L43" s="26">
        <f>L44+L45</f>
        <v>-44024</v>
      </c>
      <c r="M43" s="26">
        <f t="shared" si="16"/>
        <v>-19796</v>
      </c>
      <c r="N43" s="26">
        <f t="shared" si="16"/>
        <v>-12336</v>
      </c>
      <c r="O43" s="25">
        <f aca="true" t="shared" si="17" ref="O43:O59">SUM(B43:N43)</f>
        <v>-515844</v>
      </c>
    </row>
    <row r="44" spans="1:26" ht="18.75" customHeight="1">
      <c r="A44" s="13" t="s">
        <v>55</v>
      </c>
      <c r="B44" s="20">
        <f>ROUND(-B9*$D$3,2)</f>
        <v>-64116</v>
      </c>
      <c r="C44" s="20">
        <f>ROUND(-C9*$D$3,2)</f>
        <v>-53200</v>
      </c>
      <c r="D44" s="20">
        <f>ROUND(-D9*$D$3,2)</f>
        <v>-48096</v>
      </c>
      <c r="E44" s="20">
        <f>ROUND(-E9*$D$3,2)</f>
        <v>-7316</v>
      </c>
      <c r="F44" s="20">
        <f aca="true" t="shared" si="18" ref="F44:N44">ROUND(-F9*$D$3,2)</f>
        <v>-43608</v>
      </c>
      <c r="G44" s="20">
        <f t="shared" si="18"/>
        <v>-66844</v>
      </c>
      <c r="H44" s="20">
        <f t="shared" si="18"/>
        <v>-56796</v>
      </c>
      <c r="I44" s="20">
        <f>ROUND(-I9*$D$3,2)</f>
        <v>-12068</v>
      </c>
      <c r="J44" s="20">
        <f>ROUND(-J9*$D$3,2)</f>
        <v>-40952</v>
      </c>
      <c r="K44" s="20">
        <f>ROUND(-K9*$D$3,2)</f>
        <v>-46692</v>
      </c>
      <c r="L44" s="20">
        <f>ROUND(-L9*$D$3,2)</f>
        <v>-44024</v>
      </c>
      <c r="M44" s="20">
        <f t="shared" si="18"/>
        <v>-19796</v>
      </c>
      <c r="N44" s="20">
        <f t="shared" si="18"/>
        <v>-12336</v>
      </c>
      <c r="O44" s="46">
        <f t="shared" si="17"/>
        <v>-515844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-12945.99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-15445.99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-500-12445.99</f>
        <v>-12945.99</v>
      </c>
      <c r="E49" s="24">
        <v>0</v>
      </c>
      <c r="F49" s="24">
        <v>-500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-15445.99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 t="s">
        <v>110</v>
      </c>
      <c r="B60" s="62"/>
      <c r="C60" s="62"/>
      <c r="D60" s="62"/>
      <c r="E60" s="62"/>
      <c r="F60" s="62"/>
      <c r="G60" s="62"/>
      <c r="H60" s="62"/>
      <c r="I60" s="24">
        <v>-53807.28</v>
      </c>
      <c r="J60" s="62"/>
      <c r="K60" s="62"/>
      <c r="L60" s="62"/>
      <c r="M60" s="62"/>
      <c r="N60" s="62"/>
      <c r="O60" s="20"/>
    </row>
    <row r="61" spans="1:26" ht="15.75">
      <c r="A61" s="2" t="s">
        <v>67</v>
      </c>
      <c r="B61" s="29">
        <f aca="true" t="shared" si="21" ref="B61:N61">+B36+B42</f>
        <v>497391.14040000003</v>
      </c>
      <c r="C61" s="29">
        <f t="shared" si="21"/>
        <v>323749.72319999995</v>
      </c>
      <c r="D61" s="29">
        <f t="shared" si="21"/>
        <v>365446.5337</v>
      </c>
      <c r="E61" s="29">
        <f t="shared" si="21"/>
        <v>88452.8666</v>
      </c>
      <c r="F61" s="29">
        <f t="shared" si="21"/>
        <v>366415.9265</v>
      </c>
      <c r="G61" s="29">
        <f t="shared" si="21"/>
        <v>383135.9416</v>
      </c>
      <c r="H61" s="29">
        <f t="shared" si="21"/>
        <v>299858.04240000003</v>
      </c>
      <c r="I61" s="29">
        <f t="shared" si="21"/>
        <v>16125.310400000002</v>
      </c>
      <c r="J61" s="29">
        <f>+J36+J42</f>
        <v>434004.85880000005</v>
      </c>
      <c r="K61" s="29">
        <f>+K36+K42</f>
        <v>352244.1174</v>
      </c>
      <c r="L61" s="29">
        <f>+L36+L42</f>
        <v>467473.2574</v>
      </c>
      <c r="M61" s="29">
        <f t="shared" si="21"/>
        <v>185773.13249999998</v>
      </c>
      <c r="N61" s="29">
        <f t="shared" si="21"/>
        <v>94539.3011</v>
      </c>
      <c r="O61" s="29">
        <f>SUM(B61:N61)</f>
        <v>3874610.152</v>
      </c>
      <c r="P61"/>
      <c r="Q61"/>
      <c r="R61"/>
      <c r="S61"/>
      <c r="T61"/>
      <c r="U61"/>
      <c r="V61"/>
      <c r="W61"/>
      <c r="X61"/>
      <c r="Y61"/>
      <c r="Z61"/>
    </row>
    <row r="62" spans="1:18" ht="15" customHeight="1">
      <c r="A62" s="34" t="s">
        <v>111</v>
      </c>
      <c r="B62" s="47"/>
      <c r="C62" s="47"/>
      <c r="D62" s="47"/>
      <c r="E62" s="47"/>
      <c r="F62" s="47"/>
      <c r="G62" s="47"/>
      <c r="H62" s="47"/>
      <c r="I62" s="76"/>
      <c r="J62" s="47"/>
      <c r="K62" s="47"/>
      <c r="L62" s="47"/>
      <c r="M62" s="47"/>
      <c r="N62" s="47"/>
      <c r="O62" s="48"/>
      <c r="Q62" s="77"/>
      <c r="R62" s="77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497391.14</v>
      </c>
      <c r="C64" s="36">
        <f aca="true" t="shared" si="22" ref="C64:N64">SUM(C65:C78)</f>
        <v>323749.73</v>
      </c>
      <c r="D64" s="36">
        <f t="shared" si="22"/>
        <v>365446.53</v>
      </c>
      <c r="E64" s="36">
        <f t="shared" si="22"/>
        <v>88452.87</v>
      </c>
      <c r="F64" s="36">
        <f t="shared" si="22"/>
        <v>366415.93</v>
      </c>
      <c r="G64" s="36">
        <f t="shared" si="22"/>
        <v>383135.94</v>
      </c>
      <c r="H64" s="36">
        <f t="shared" si="22"/>
        <v>299858.04</v>
      </c>
      <c r="I64" s="36">
        <f t="shared" si="22"/>
        <v>16125.31</v>
      </c>
      <c r="J64" s="36">
        <f t="shared" si="22"/>
        <v>434004.86</v>
      </c>
      <c r="K64" s="36">
        <f t="shared" si="22"/>
        <v>352244.12</v>
      </c>
      <c r="L64" s="36">
        <f t="shared" si="22"/>
        <v>467473.26</v>
      </c>
      <c r="M64" s="36">
        <f t="shared" si="22"/>
        <v>185773.13</v>
      </c>
      <c r="N64" s="36">
        <f t="shared" si="22"/>
        <v>94539.3</v>
      </c>
      <c r="O64" s="29">
        <f>SUM(O65:O78)</f>
        <v>3874610.159999999</v>
      </c>
    </row>
    <row r="65" spans="1:16" ht="18.75" customHeight="1">
      <c r="A65" s="17" t="s">
        <v>69</v>
      </c>
      <c r="B65" s="36">
        <v>99842.25</v>
      </c>
      <c r="C65" s="36">
        <v>89956.47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189798.72</v>
      </c>
      <c r="P65"/>
    </row>
    <row r="66" spans="1:16" ht="18.75" customHeight="1">
      <c r="A66" s="17" t="s">
        <v>70</v>
      </c>
      <c r="B66" s="36">
        <v>397548.89</v>
      </c>
      <c r="C66" s="36">
        <v>233793.26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631342.15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365446.53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365446.53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88452.87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88452.87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366415.93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366415.93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383135.94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383135.94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299858.04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299858.04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16125.31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16125.31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434004.86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434004.86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352244.12</v>
      </c>
      <c r="L74" s="35">
        <v>0</v>
      </c>
      <c r="M74" s="35">
        <v>0</v>
      </c>
      <c r="N74" s="35">
        <v>0</v>
      </c>
      <c r="O74" s="29">
        <f t="shared" si="23"/>
        <v>352244.12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467473.26</v>
      </c>
      <c r="M75" s="35">
        <v>0</v>
      </c>
      <c r="N75" s="35">
        <v>0</v>
      </c>
      <c r="O75" s="26">
        <f t="shared" si="23"/>
        <v>467473.26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185773.13</v>
      </c>
      <c r="N76" s="35">
        <v>0</v>
      </c>
      <c r="O76" s="29">
        <f t="shared" si="23"/>
        <v>185773.13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94539.3</v>
      </c>
      <c r="O77" s="26">
        <f t="shared" si="23"/>
        <v>94539.3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2.443642822159775</v>
      </c>
      <c r="C82" s="44">
        <v>2.614584275774826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6" t="s">
        <v>102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15.75">
      <c r="A96" s="69" t="s">
        <v>104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2018-10-18T14:23:05Z</dcterms:modified>
  <cp:category/>
  <cp:version/>
  <cp:contentType/>
  <cp:contentStatus/>
</cp:coreProperties>
</file>