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<sst xmlns="http://schemas.openxmlformats.org/spreadsheetml/2006/main" count="114" uniqueCount="112">
  <si>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</si>
  <si>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</si>
  <si>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</si>
  <si>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</si>
  <si>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</si>
  <si>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</si>
  <si>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</si>
  <si>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</si>
  <si>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</si>
  <si>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</si>
  <si>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</si>
  <si>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</si>
  <si>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</si>
  <si>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</si>
  <si>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</si>
  <si>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</si>
  <si>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</si>
  <si>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</si>
  <si>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</si>
  <si>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</si>
  <si>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</si>
  <si>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</si>
  <si>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</si>
  <si>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</si>
  <si>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</si>
  <si>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</si>
  <si>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</si>
  <si>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</si>
  <si>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</si>
  <si>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</si>
  <si>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</si>
  <si>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</si>
  <si>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</si>
  <si>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</si>
  <si>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</si>
  <si>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</si>
  <si>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</si>
  <si>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</si>
  <si>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</si>
  <si>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</si>
  <si>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</si>
  <si>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</si>
  <si>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</si>
  <si>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</si>
  <si>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</si>
  <si>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</si>
  <si>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</si>
  <si>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</si>
  <si>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</si>
  <si>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</si>
  <si>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</si>
  <si>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</si>
  <si>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</si>
  <si>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</si>
  <si>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</si>
  <si>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</si>
  <si>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</si>
  <si>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</si>
  <si>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</si>
  <si>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</si>
  <si>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</si>
  <si>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</si>
  <si>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</si>
  <si>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</si>
  <si>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</si>
  <si>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</si>
  <si>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</si>
  <si>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</si>
  <si>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</si>
  <si>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</si>
  <si>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</si>
  <si>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</si>
  <si>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</si>
  <si>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</si>
  <si>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</si>
  <si>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</si>
  <si>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</si>
  <si>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</si>
  <si>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</si>
  <si>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</si>
  <si>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</si>
  <si>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</si>
  <si>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</si>
  <si>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</si>
  <si>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</si>
  <si>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</si>
  <si>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</si>
  <si>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</si>
  <si>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</si>
  <si>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</si>
  <si>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</si>
  <si>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</si>
  <si>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</si>
  <si>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</si>
  <si>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</si>
  <si>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</si>
  <si>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</si>
  <si>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</si>
  <si>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</si>
  <si>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</si>
  <si>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</si>
  <si>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</si>
  <si>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</si>
  <si>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</si>
  <si>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</si>
  <si>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</si>
  <si>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</si>
  <si>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</si>
  <si>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</si>
  <si>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11/10/18 - VENCIMENTO 19/10/18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</si>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</sst>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19.375" style="1" customWidth="1"/>
    <col min="16" max="16" width="9.00390625" style="1" customWidth="1"/>
    <col min="17" max="17" width="13.8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518589</v>
      </c>
      <c r="C7" s="10">
        <f>C8+C20+C24</f>
        <v>371982</v>
      </c>
      <c r="D7" s="10">
        <f>D8+D20+D24</f>
        <v>397970</v>
      </c>
      <c r="E7" s="10">
        <f>E8+E20+E24</f>
        <v>69817</v>
      </c>
      <c r="F7" s="10">
        <f aca="true" t="shared" si="0" ref="F7:N7">F8+F20+F24</f>
        <v>344588</v>
      </c>
      <c r="G7" s="10">
        <f t="shared" si="0"/>
        <v>539617</v>
      </c>
      <c r="H7" s="10">
        <f>H8+H20+H24</f>
        <v>374069</v>
      </c>
      <c r="I7" s="10">
        <f>I8+I20+I24</f>
        <v>95082</v>
      </c>
      <c r="J7" s="10">
        <f>J8+J20+J24</f>
        <v>429642</v>
      </c>
      <c r="K7" s="10">
        <f>K8+K20+K24</f>
        <v>320594</v>
      </c>
      <c r="L7" s="10">
        <f>L8+L20+L24</f>
        <v>369083</v>
      </c>
      <c r="M7" s="10">
        <f t="shared" si="0"/>
        <v>155359</v>
      </c>
      <c r="N7" s="10">
        <f t="shared" si="0"/>
        <v>96717</v>
      </c>
      <c r="O7" s="10">
        <f>+O8+O20+O24</f>
        <v>4083109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233592</v>
      </c>
      <c r="C8" s="12">
        <f>+C9+C12+C16</f>
        <v>177794</v>
      </c>
      <c r="D8" s="12">
        <f>+D9+D12+D16</f>
        <v>204267</v>
      </c>
      <c r="E8" s="12">
        <f>+E9+E12+E16</f>
        <v>32267</v>
      </c>
      <c r="F8" s="12">
        <f aca="true" t="shared" si="1" ref="F8:N8">+F9+F12+F16</f>
        <v>165474</v>
      </c>
      <c r="G8" s="12">
        <f t="shared" si="1"/>
        <v>263851</v>
      </c>
      <c r="H8" s="12">
        <f>+H9+H12+H16</f>
        <v>176478</v>
      </c>
      <c r="I8" s="12">
        <f>+I9+I12+I16</f>
        <v>46012</v>
      </c>
      <c r="J8" s="12">
        <f>+J9+J12+J16</f>
        <v>210426</v>
      </c>
      <c r="K8" s="12">
        <f>+K9+K12+K16</f>
        <v>152668</v>
      </c>
      <c r="L8" s="12">
        <f>+L9+L12+L16</f>
        <v>172544</v>
      </c>
      <c r="M8" s="12">
        <f t="shared" si="1"/>
        <v>80913</v>
      </c>
      <c r="N8" s="12">
        <f t="shared" si="1"/>
        <v>52289</v>
      </c>
      <c r="O8" s="12">
        <f>SUM(B8:N8)</f>
        <v>1968575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21127</v>
      </c>
      <c r="C9" s="14">
        <v>20588</v>
      </c>
      <c r="D9" s="14">
        <v>14753</v>
      </c>
      <c r="E9" s="14">
        <v>2759</v>
      </c>
      <c r="F9" s="14">
        <v>12986</v>
      </c>
      <c r="G9" s="14">
        <v>22558</v>
      </c>
      <c r="H9" s="14">
        <v>20684</v>
      </c>
      <c r="I9" s="14">
        <v>5054</v>
      </c>
      <c r="J9" s="14">
        <v>12707</v>
      </c>
      <c r="K9" s="14">
        <v>15973</v>
      </c>
      <c r="L9" s="14">
        <v>12419</v>
      </c>
      <c r="M9" s="14">
        <v>8656</v>
      </c>
      <c r="N9" s="14">
        <v>5898</v>
      </c>
      <c r="O9" s="12">
        <f aca="true" t="shared" si="2" ref="O9:O19">SUM(B9:N9)</f>
        <v>176162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21127</v>
      </c>
      <c r="C10" s="14">
        <f>+C9-C11</f>
        <v>20588</v>
      </c>
      <c r="D10" s="14">
        <f>+D9-D11</f>
        <v>14753</v>
      </c>
      <c r="E10" s="14">
        <f>+E9-E11</f>
        <v>2759</v>
      </c>
      <c r="F10" s="14">
        <f aca="true" t="shared" si="3" ref="F10:N10">+F9-F11</f>
        <v>12986</v>
      </c>
      <c r="G10" s="14">
        <f t="shared" si="3"/>
        <v>22558</v>
      </c>
      <c r="H10" s="14">
        <f>+H9-H11</f>
        <v>20684</v>
      </c>
      <c r="I10" s="14">
        <f>+I9-I11</f>
        <v>5054</v>
      </c>
      <c r="J10" s="14">
        <f>+J9-J11</f>
        <v>12707</v>
      </c>
      <c r="K10" s="14">
        <f>+K9-K11</f>
        <v>15973</v>
      </c>
      <c r="L10" s="14">
        <f>+L9-L11</f>
        <v>12419</v>
      </c>
      <c r="M10" s="14">
        <f t="shared" si="3"/>
        <v>8656</v>
      </c>
      <c r="N10" s="14">
        <f t="shared" si="3"/>
        <v>5898</v>
      </c>
      <c r="O10" s="12">
        <f t="shared" si="2"/>
        <v>176162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202785</v>
      </c>
      <c r="C12" s="14">
        <f>C13+C14+C15</f>
        <v>149786</v>
      </c>
      <c r="D12" s="14">
        <f>D13+D14+D15</f>
        <v>181743</v>
      </c>
      <c r="E12" s="14">
        <f>E13+E14+E15</f>
        <v>28313</v>
      </c>
      <c r="F12" s="14">
        <f aca="true" t="shared" si="4" ref="F12:N12">F13+F14+F15</f>
        <v>145359</v>
      </c>
      <c r="G12" s="14">
        <f t="shared" si="4"/>
        <v>229433</v>
      </c>
      <c r="H12" s="14">
        <f>H13+H14+H15</f>
        <v>148829</v>
      </c>
      <c r="I12" s="14">
        <f>I13+I14+I15</f>
        <v>39057</v>
      </c>
      <c r="J12" s="14">
        <f>J13+J14+J15</f>
        <v>188050</v>
      </c>
      <c r="K12" s="14">
        <f>K13+K14+K15</f>
        <v>130330</v>
      </c>
      <c r="L12" s="14">
        <f>L13+L14+L15</f>
        <v>151828</v>
      </c>
      <c r="M12" s="14">
        <f t="shared" si="4"/>
        <v>69079</v>
      </c>
      <c r="N12" s="14">
        <f t="shared" si="4"/>
        <v>44666</v>
      </c>
      <c r="O12" s="12">
        <f t="shared" si="2"/>
        <v>1709258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94921</v>
      </c>
      <c r="C13" s="14">
        <v>70829</v>
      </c>
      <c r="D13" s="14">
        <v>84221</v>
      </c>
      <c r="E13" s="14">
        <v>13384</v>
      </c>
      <c r="F13" s="14">
        <v>65785</v>
      </c>
      <c r="G13" s="14">
        <v>105518</v>
      </c>
      <c r="H13" s="14">
        <v>71467</v>
      </c>
      <c r="I13" s="14">
        <v>19079</v>
      </c>
      <c r="J13" s="14">
        <v>89096</v>
      </c>
      <c r="K13" s="14">
        <v>59891</v>
      </c>
      <c r="L13" s="14">
        <v>69595</v>
      </c>
      <c r="M13" s="14">
        <v>31349</v>
      </c>
      <c r="N13" s="14">
        <v>19798</v>
      </c>
      <c r="O13" s="12">
        <f t="shared" si="2"/>
        <v>794933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98557</v>
      </c>
      <c r="C14" s="14">
        <v>68672</v>
      </c>
      <c r="D14" s="14">
        <v>91185</v>
      </c>
      <c r="E14" s="14">
        <v>13394</v>
      </c>
      <c r="F14" s="14">
        <v>71146</v>
      </c>
      <c r="G14" s="14">
        <v>108795</v>
      </c>
      <c r="H14" s="14">
        <v>68922</v>
      </c>
      <c r="I14" s="14">
        <v>17794</v>
      </c>
      <c r="J14" s="14">
        <v>92566</v>
      </c>
      <c r="K14" s="14">
        <v>64307</v>
      </c>
      <c r="L14" s="14">
        <v>75307</v>
      </c>
      <c r="M14" s="14">
        <v>34492</v>
      </c>
      <c r="N14" s="14">
        <v>23040</v>
      </c>
      <c r="O14" s="12">
        <f t="shared" si="2"/>
        <v>828177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9307</v>
      </c>
      <c r="C15" s="14">
        <v>10285</v>
      </c>
      <c r="D15" s="14">
        <v>6337</v>
      </c>
      <c r="E15" s="14">
        <v>1535</v>
      </c>
      <c r="F15" s="14">
        <v>8428</v>
      </c>
      <c r="G15" s="14">
        <v>15120</v>
      </c>
      <c r="H15" s="14">
        <v>8440</v>
      </c>
      <c r="I15" s="14">
        <v>2184</v>
      </c>
      <c r="J15" s="14">
        <v>6388</v>
      </c>
      <c r="K15" s="14">
        <v>6132</v>
      </c>
      <c r="L15" s="14">
        <v>6926</v>
      </c>
      <c r="M15" s="14">
        <v>3238</v>
      </c>
      <c r="N15" s="14">
        <v>1828</v>
      </c>
      <c r="O15" s="12">
        <f t="shared" si="2"/>
        <v>86148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9680</v>
      </c>
      <c r="C16" s="14">
        <f>C17+C18+C19</f>
        <v>7420</v>
      </c>
      <c r="D16" s="14">
        <f>D17+D18+D19</f>
        <v>7771</v>
      </c>
      <c r="E16" s="14">
        <f>E17+E18+E19</f>
        <v>1195</v>
      </c>
      <c r="F16" s="14">
        <f aca="true" t="shared" si="5" ref="F16:N16">F17+F18+F19</f>
        <v>7129</v>
      </c>
      <c r="G16" s="14">
        <f t="shared" si="5"/>
        <v>11860</v>
      </c>
      <c r="H16" s="14">
        <f>H17+H18+H19</f>
        <v>6965</v>
      </c>
      <c r="I16" s="14">
        <f>I17+I18+I19</f>
        <v>1901</v>
      </c>
      <c r="J16" s="14">
        <f>J17+J18+J19</f>
        <v>9669</v>
      </c>
      <c r="K16" s="14">
        <f>K17+K18+K19</f>
        <v>6365</v>
      </c>
      <c r="L16" s="14">
        <f>L17+L18+L19</f>
        <v>8297</v>
      </c>
      <c r="M16" s="14">
        <f t="shared" si="5"/>
        <v>3178</v>
      </c>
      <c r="N16" s="14">
        <f t="shared" si="5"/>
        <v>1725</v>
      </c>
      <c r="O16" s="12">
        <f t="shared" si="2"/>
        <v>83155</v>
      </c>
    </row>
    <row r="17" spans="1:26" ht="18.75" customHeight="1">
      <c r="A17" s="15" t="s">
        <v>16</v>
      </c>
      <c r="B17" s="14">
        <v>9655</v>
      </c>
      <c r="C17" s="14">
        <v>7400</v>
      </c>
      <c r="D17" s="14">
        <v>7763</v>
      </c>
      <c r="E17" s="14">
        <v>1195</v>
      </c>
      <c r="F17" s="14">
        <v>7119</v>
      </c>
      <c r="G17" s="14">
        <v>11835</v>
      </c>
      <c r="H17" s="14">
        <v>6946</v>
      </c>
      <c r="I17" s="14">
        <v>1897</v>
      </c>
      <c r="J17" s="14">
        <v>9645</v>
      </c>
      <c r="K17" s="14">
        <v>6350</v>
      </c>
      <c r="L17" s="14">
        <v>8281</v>
      </c>
      <c r="M17" s="14">
        <v>3175</v>
      </c>
      <c r="N17" s="14">
        <v>1723</v>
      </c>
      <c r="O17" s="12">
        <f t="shared" si="2"/>
        <v>82984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11</v>
      </c>
      <c r="D18" s="14">
        <v>6</v>
      </c>
      <c r="E18" s="14">
        <v>0</v>
      </c>
      <c r="F18" s="14">
        <v>3</v>
      </c>
      <c r="G18" s="14">
        <v>18</v>
      </c>
      <c r="H18" s="14">
        <v>14</v>
      </c>
      <c r="I18" s="14">
        <v>3</v>
      </c>
      <c r="J18" s="14">
        <v>19</v>
      </c>
      <c r="K18" s="14">
        <v>8</v>
      </c>
      <c r="L18" s="14">
        <v>13</v>
      </c>
      <c r="M18" s="14">
        <v>2</v>
      </c>
      <c r="N18" s="14">
        <v>1</v>
      </c>
      <c r="O18" s="12">
        <f t="shared" si="2"/>
        <v>120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9</v>
      </c>
      <c r="D19" s="14">
        <v>2</v>
      </c>
      <c r="E19" s="14">
        <v>0</v>
      </c>
      <c r="F19" s="14">
        <v>7</v>
      </c>
      <c r="G19" s="14">
        <v>7</v>
      </c>
      <c r="H19" s="14">
        <v>5</v>
      </c>
      <c r="I19" s="14">
        <v>1</v>
      </c>
      <c r="J19" s="14">
        <v>5</v>
      </c>
      <c r="K19" s="14">
        <v>7</v>
      </c>
      <c r="L19" s="14">
        <v>3</v>
      </c>
      <c r="M19" s="14">
        <v>1</v>
      </c>
      <c r="N19" s="14">
        <v>1</v>
      </c>
      <c r="O19" s="12">
        <f t="shared" si="2"/>
        <v>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143436</v>
      </c>
      <c r="C20" s="18">
        <f>C21+C22+C23</f>
        <v>87607</v>
      </c>
      <c r="D20" s="18">
        <f>D21+D22+D23</f>
        <v>82913</v>
      </c>
      <c r="E20" s="18">
        <f>E21+E22+E23</f>
        <v>14939</v>
      </c>
      <c r="F20" s="18">
        <f aca="true" t="shared" si="6" ref="F20:N20">F21+F22+F23</f>
        <v>75855</v>
      </c>
      <c r="G20" s="18">
        <f t="shared" si="6"/>
        <v>118989</v>
      </c>
      <c r="H20" s="18">
        <f>H21+H22+H23</f>
        <v>95552</v>
      </c>
      <c r="I20" s="18">
        <f>I21+I22+I23</f>
        <v>23920</v>
      </c>
      <c r="J20" s="18">
        <f>J21+J22+J23</f>
        <v>109258</v>
      </c>
      <c r="K20" s="18">
        <f>K21+K22+K23</f>
        <v>77133</v>
      </c>
      <c r="L20" s="18">
        <f>L21+L22+L23</f>
        <v>113678</v>
      </c>
      <c r="M20" s="18">
        <f t="shared" si="6"/>
        <v>43772</v>
      </c>
      <c r="N20" s="18">
        <f t="shared" si="6"/>
        <v>26252</v>
      </c>
      <c r="O20" s="12">
        <f aca="true" t="shared" si="7" ref="O20:O26">SUM(B20:N20)</f>
        <v>1013304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73566</v>
      </c>
      <c r="C21" s="14">
        <v>47921</v>
      </c>
      <c r="D21" s="14">
        <v>43977</v>
      </c>
      <c r="E21" s="14">
        <v>8082</v>
      </c>
      <c r="F21" s="14">
        <v>39399</v>
      </c>
      <c r="G21" s="14">
        <v>62032</v>
      </c>
      <c r="H21" s="14">
        <v>51945</v>
      </c>
      <c r="I21" s="14">
        <v>13443</v>
      </c>
      <c r="J21" s="14">
        <v>57973</v>
      </c>
      <c r="K21" s="14">
        <v>39907</v>
      </c>
      <c r="L21" s="14">
        <v>58487</v>
      </c>
      <c r="M21" s="14">
        <v>22299</v>
      </c>
      <c r="N21" s="14">
        <v>12923</v>
      </c>
      <c r="O21" s="12">
        <f t="shared" si="7"/>
        <v>531954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65052</v>
      </c>
      <c r="C22" s="14">
        <v>35588</v>
      </c>
      <c r="D22" s="14">
        <v>36659</v>
      </c>
      <c r="E22" s="14">
        <v>6257</v>
      </c>
      <c r="F22" s="14">
        <v>33354</v>
      </c>
      <c r="G22" s="14">
        <v>51613</v>
      </c>
      <c r="H22" s="14">
        <v>40256</v>
      </c>
      <c r="I22" s="14">
        <v>9674</v>
      </c>
      <c r="J22" s="14">
        <v>48037</v>
      </c>
      <c r="K22" s="14">
        <v>34636</v>
      </c>
      <c r="L22" s="14">
        <v>51431</v>
      </c>
      <c r="M22" s="14">
        <v>19964</v>
      </c>
      <c r="N22" s="14">
        <v>12519</v>
      </c>
      <c r="O22" s="12">
        <f t="shared" si="7"/>
        <v>445040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4818</v>
      </c>
      <c r="C23" s="14">
        <v>4098</v>
      </c>
      <c r="D23" s="14">
        <v>2277</v>
      </c>
      <c r="E23" s="14">
        <v>600</v>
      </c>
      <c r="F23" s="14">
        <v>3102</v>
      </c>
      <c r="G23" s="14">
        <v>5344</v>
      </c>
      <c r="H23" s="14">
        <v>3351</v>
      </c>
      <c r="I23" s="14">
        <v>803</v>
      </c>
      <c r="J23" s="14">
        <v>3248</v>
      </c>
      <c r="K23" s="14">
        <v>2590</v>
      </c>
      <c r="L23" s="14">
        <v>3760</v>
      </c>
      <c r="M23" s="14">
        <v>1509</v>
      </c>
      <c r="N23" s="14">
        <v>810</v>
      </c>
      <c r="O23" s="12">
        <f t="shared" si="7"/>
        <v>36310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141561</v>
      </c>
      <c r="C24" s="14">
        <f>C25+C26</f>
        <v>106581</v>
      </c>
      <c r="D24" s="14">
        <f>D25+D26</f>
        <v>110790</v>
      </c>
      <c r="E24" s="14">
        <f>E25+E26</f>
        <v>22611</v>
      </c>
      <c r="F24" s="14">
        <f aca="true" t="shared" si="8" ref="F24:N24">F25+F26</f>
        <v>103259</v>
      </c>
      <c r="G24" s="14">
        <f t="shared" si="8"/>
        <v>156777</v>
      </c>
      <c r="H24" s="14">
        <f>H25+H26</f>
        <v>102039</v>
      </c>
      <c r="I24" s="14">
        <f>I25+I26</f>
        <v>25150</v>
      </c>
      <c r="J24" s="14">
        <f>J25+J26</f>
        <v>109958</v>
      </c>
      <c r="K24" s="14">
        <f>K25+K26</f>
        <v>90793</v>
      </c>
      <c r="L24" s="14">
        <f>L25+L26</f>
        <v>82861</v>
      </c>
      <c r="M24" s="14">
        <f t="shared" si="8"/>
        <v>30674</v>
      </c>
      <c r="N24" s="14">
        <f t="shared" si="8"/>
        <v>18176</v>
      </c>
      <c r="O24" s="12">
        <f t="shared" si="7"/>
        <v>1101230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76750</v>
      </c>
      <c r="C25" s="14">
        <v>63141</v>
      </c>
      <c r="D25" s="14">
        <v>61681</v>
      </c>
      <c r="E25" s="14">
        <v>14046</v>
      </c>
      <c r="F25" s="14">
        <v>59818</v>
      </c>
      <c r="G25" s="14">
        <v>95877</v>
      </c>
      <c r="H25" s="14">
        <v>62918</v>
      </c>
      <c r="I25" s="14">
        <v>16366</v>
      </c>
      <c r="J25" s="14">
        <v>56483</v>
      </c>
      <c r="K25" s="14">
        <v>51180</v>
      </c>
      <c r="L25" s="14">
        <v>47427</v>
      </c>
      <c r="M25" s="14">
        <v>16909</v>
      </c>
      <c r="N25" s="14">
        <v>9164</v>
      </c>
      <c r="O25" s="12">
        <f t="shared" si="7"/>
        <v>631760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64811</v>
      </c>
      <c r="C26" s="14">
        <v>43440</v>
      </c>
      <c r="D26" s="14">
        <v>49109</v>
      </c>
      <c r="E26" s="14">
        <v>8565</v>
      </c>
      <c r="F26" s="14">
        <v>43441</v>
      </c>
      <c r="G26" s="14">
        <v>60900</v>
      </c>
      <c r="H26" s="14">
        <v>39121</v>
      </c>
      <c r="I26" s="14">
        <v>8784</v>
      </c>
      <c r="J26" s="14">
        <v>53475</v>
      </c>
      <c r="K26" s="14">
        <v>39613</v>
      </c>
      <c r="L26" s="14">
        <v>35434</v>
      </c>
      <c r="M26" s="14">
        <v>13765</v>
      </c>
      <c r="N26" s="14">
        <v>9012</v>
      </c>
      <c r="O26" s="12">
        <f t="shared" si="7"/>
        <v>469470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1138079.3484</v>
      </c>
      <c r="C36" s="60">
        <f aca="true" t="shared" si="11" ref="C36:N36">C37+C38+C39+C40</f>
        <v>861871.8041999999</v>
      </c>
      <c r="D36" s="60">
        <f t="shared" si="11"/>
        <v>791921.8290000001</v>
      </c>
      <c r="E36" s="60">
        <f t="shared" si="11"/>
        <v>206609.44809999998</v>
      </c>
      <c r="F36" s="60">
        <f t="shared" si="11"/>
        <v>779357.902</v>
      </c>
      <c r="G36" s="60">
        <f t="shared" si="11"/>
        <v>960113.5102</v>
      </c>
      <c r="H36" s="60">
        <f t="shared" si="11"/>
        <v>814331.9444</v>
      </c>
      <c r="I36" s="60">
        <f>I37+I38+I39+I40</f>
        <v>208077.4488</v>
      </c>
      <c r="J36" s="60">
        <f>J37+J38+J39+J40</f>
        <v>944324.3228</v>
      </c>
      <c r="K36" s="60">
        <f>K37+K38+K39+K40</f>
        <v>810572.2224</v>
      </c>
      <c r="L36" s="60">
        <f>L37+L38+L39+L40</f>
        <v>907309.7261999999</v>
      </c>
      <c r="M36" s="60">
        <f t="shared" si="11"/>
        <v>481658.3935</v>
      </c>
      <c r="N36" s="60">
        <f t="shared" si="11"/>
        <v>255437.19269999999</v>
      </c>
      <c r="O36" s="60">
        <f>O37+O38+O39+O40</f>
        <v>9159665.0927</v>
      </c>
    </row>
    <row r="37" spans="1:15" ht="18.75" customHeight="1">
      <c r="A37" s="57" t="s">
        <v>49</v>
      </c>
      <c r="B37" s="54">
        <f aca="true" t="shared" si="12" ref="B37:N37">B29*B7</f>
        <v>1133428.1184</v>
      </c>
      <c r="C37" s="54">
        <f t="shared" si="12"/>
        <v>854851.8341999999</v>
      </c>
      <c r="D37" s="54">
        <f t="shared" si="12"/>
        <v>780299.7790000001</v>
      </c>
      <c r="E37" s="54">
        <f t="shared" si="12"/>
        <v>206609.44809999998</v>
      </c>
      <c r="F37" s="54">
        <f t="shared" si="12"/>
        <v>775839.882</v>
      </c>
      <c r="G37" s="54">
        <f t="shared" si="12"/>
        <v>955445.8602</v>
      </c>
      <c r="H37" s="54">
        <f t="shared" si="12"/>
        <v>810831.9644</v>
      </c>
      <c r="I37" s="54">
        <f>I29*I7</f>
        <v>208077.4488</v>
      </c>
      <c r="J37" s="54">
        <f>J29*J7</f>
        <v>933783.9228</v>
      </c>
      <c r="K37" s="54">
        <f>K29*K7</f>
        <v>796547.8524</v>
      </c>
      <c r="L37" s="54">
        <f>L29*L7</f>
        <v>897388.4062</v>
      </c>
      <c r="M37" s="54">
        <f t="shared" si="12"/>
        <v>476408.3735</v>
      </c>
      <c r="N37" s="54">
        <f t="shared" si="12"/>
        <v>253698.3627</v>
      </c>
      <c r="O37" s="56">
        <f>SUM(B37:N37)</f>
        <v>9083211.252700001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76453.84000000001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-130402.6</v>
      </c>
      <c r="C42" s="25">
        <f aca="true" t="shared" si="15" ref="C42:N42">+C43+C46+C58+C59</f>
        <v>-113963.57</v>
      </c>
      <c r="D42" s="25">
        <f t="shared" si="15"/>
        <v>-116172.78</v>
      </c>
      <c r="E42" s="25">
        <f t="shared" si="15"/>
        <v>-41851.58</v>
      </c>
      <c r="F42" s="25">
        <f t="shared" si="15"/>
        <v>-78040.59</v>
      </c>
      <c r="G42" s="25">
        <f t="shared" si="15"/>
        <v>-155671.15</v>
      </c>
      <c r="H42" s="25">
        <f t="shared" si="15"/>
        <v>-108555.01</v>
      </c>
      <c r="I42" s="25">
        <f>+I43+I46+I58+I59-I62</f>
        <v>-208077.45</v>
      </c>
      <c r="J42" s="25">
        <f>+J43+J46+J58+J59</f>
        <v>-61564.56</v>
      </c>
      <c r="K42" s="25">
        <f>+K43+K46+K58+K59</f>
        <v>-98743.76000000001</v>
      </c>
      <c r="L42" s="25">
        <f>+L43+L46+L58+L59</f>
        <v>-54319.04</v>
      </c>
      <c r="M42" s="25">
        <f t="shared" si="15"/>
        <v>-54885.770000000004</v>
      </c>
      <c r="N42" s="25">
        <f t="shared" si="15"/>
        <v>-31899.58</v>
      </c>
      <c r="O42" s="25">
        <f>+O43+O46+O58+O59</f>
        <v>-1307954.72</v>
      </c>
    </row>
    <row r="43" spans="1:15" ht="18.75" customHeight="1">
      <c r="A43" s="17" t="s">
        <v>54</v>
      </c>
      <c r="B43" s="26">
        <f>B44+B45</f>
        <v>-84508</v>
      </c>
      <c r="C43" s="26">
        <f>C44+C45</f>
        <v>-82352</v>
      </c>
      <c r="D43" s="26">
        <f>D44+D45</f>
        <v>-59012</v>
      </c>
      <c r="E43" s="26">
        <f>E44+E45</f>
        <v>-11036</v>
      </c>
      <c r="F43" s="26">
        <f aca="true" t="shared" si="16" ref="F43:N43">F44+F45</f>
        <v>-51944</v>
      </c>
      <c r="G43" s="26">
        <f t="shared" si="16"/>
        <v>-90232</v>
      </c>
      <c r="H43" s="26">
        <f t="shared" si="16"/>
        <v>-82736</v>
      </c>
      <c r="I43" s="26">
        <f>I44+I45</f>
        <v>-20216</v>
      </c>
      <c r="J43" s="26">
        <f>J44+J45</f>
        <v>-50828</v>
      </c>
      <c r="K43" s="26">
        <f>K44+K45</f>
        <v>-63892</v>
      </c>
      <c r="L43" s="26">
        <f>L44+L45</f>
        <v>-49676</v>
      </c>
      <c r="M43" s="26">
        <f t="shared" si="16"/>
        <v>-34624</v>
      </c>
      <c r="N43" s="26">
        <f t="shared" si="16"/>
        <v>-23592</v>
      </c>
      <c r="O43" s="25">
        <f aca="true" t="shared" si="17" ref="O43:O59">SUM(B43:N43)</f>
        <v>-704648</v>
      </c>
    </row>
    <row r="44" spans="1:26" ht="18.75" customHeight="1">
      <c r="A44" s="13" t="s">
        <v>55</v>
      </c>
      <c r="B44" s="20">
        <f>ROUND(-B9*$D$3,2)</f>
        <v>-84508</v>
      </c>
      <c r="C44" s="20">
        <f>ROUND(-C9*$D$3,2)</f>
        <v>-82352</v>
      </c>
      <c r="D44" s="20">
        <f>ROUND(-D9*$D$3,2)</f>
        <v>-59012</v>
      </c>
      <c r="E44" s="20">
        <f>ROUND(-E9*$D$3,2)</f>
        <v>-11036</v>
      </c>
      <c r="F44" s="20">
        <f aca="true" t="shared" si="18" ref="F44:N44">ROUND(-F9*$D$3,2)</f>
        <v>-51944</v>
      </c>
      <c r="G44" s="20">
        <f t="shared" si="18"/>
        <v>-90232</v>
      </c>
      <c r="H44" s="20">
        <f t="shared" si="18"/>
        <v>-82736</v>
      </c>
      <c r="I44" s="20">
        <f>ROUND(-I9*$D$3,2)</f>
        <v>-20216</v>
      </c>
      <c r="J44" s="20">
        <f>ROUND(-J9*$D$3,2)</f>
        <v>-50828</v>
      </c>
      <c r="K44" s="20">
        <f>ROUND(-K9*$D$3,2)</f>
        <v>-63892</v>
      </c>
      <c r="L44" s="20">
        <f>ROUND(-L9*$D$3,2)</f>
        <v>-49676</v>
      </c>
      <c r="M44" s="20">
        <f t="shared" si="18"/>
        <v>-34624</v>
      </c>
      <c r="N44" s="20">
        <f t="shared" si="18"/>
        <v>-23592</v>
      </c>
      <c r="O44" s="46">
        <f t="shared" si="17"/>
        <v>-704648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-45894.6</v>
      </c>
      <c r="C46" s="26">
        <f aca="true" t="shared" si="20" ref="C46:O46">SUM(C47:C57)</f>
        <v>-31611.57</v>
      </c>
      <c r="D46" s="26">
        <f t="shared" si="20"/>
        <v>-57160.78</v>
      </c>
      <c r="E46" s="26">
        <f t="shared" si="20"/>
        <v>-30815.58</v>
      </c>
      <c r="F46" s="26">
        <f t="shared" si="20"/>
        <v>-26096.59</v>
      </c>
      <c r="G46" s="26">
        <f t="shared" si="20"/>
        <v>-65439.15</v>
      </c>
      <c r="H46" s="26">
        <f t="shared" si="20"/>
        <v>-25819.01</v>
      </c>
      <c r="I46" s="26">
        <f t="shared" si="20"/>
        <v>-241668.73</v>
      </c>
      <c r="J46" s="26">
        <f t="shared" si="20"/>
        <v>-10736.56</v>
      </c>
      <c r="K46" s="26">
        <f t="shared" si="20"/>
        <v>-34851.76</v>
      </c>
      <c r="L46" s="26">
        <f t="shared" si="20"/>
        <v>-4643.04</v>
      </c>
      <c r="M46" s="26">
        <f t="shared" si="20"/>
        <v>-20261.77</v>
      </c>
      <c r="N46" s="26">
        <f t="shared" si="20"/>
        <v>-8307.58</v>
      </c>
      <c r="O46" s="26">
        <f t="shared" si="20"/>
        <v>-603306.72</v>
      </c>
    </row>
    <row r="47" spans="1:26" ht="18.75" customHeight="1">
      <c r="A47" s="13" t="s">
        <v>58</v>
      </c>
      <c r="B47" s="24">
        <v>-45894.6</v>
      </c>
      <c r="C47" s="24">
        <v>-31611.57</v>
      </c>
      <c r="D47" s="24">
        <v>-33251.79</v>
      </c>
      <c r="E47" s="24">
        <v>-30815.58</v>
      </c>
      <c r="F47" s="24">
        <v>-25596.59</v>
      </c>
      <c r="G47" s="24">
        <v>-64939.15</v>
      </c>
      <c r="H47" s="24">
        <v>-25819.01</v>
      </c>
      <c r="I47" s="24">
        <v>-15168.73</v>
      </c>
      <c r="J47" s="24">
        <v>-10736.56</v>
      </c>
      <c r="K47" s="24">
        <v>-34851.76</v>
      </c>
      <c r="L47" s="24">
        <v>-4643.04</v>
      </c>
      <c r="M47" s="24">
        <v>-20261.77</v>
      </c>
      <c r="N47" s="24">
        <v>-8307.58</v>
      </c>
      <c r="O47" s="24">
        <f t="shared" si="17"/>
        <v>-351897.73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-500-23408.99</f>
        <v>-23908.99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-26408.99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-225000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-225000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2.5" customHeight="1">
      <c r="A60" s="32" t="s">
        <v>110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22.5" customHeight="1">
      <c r="A61" s="2" t="s">
        <v>67</v>
      </c>
      <c r="B61" s="29">
        <f aca="true" t="shared" si="21" ref="B61:N61">+B36+B42</f>
        <v>1007676.7484</v>
      </c>
      <c r="C61" s="29">
        <f t="shared" si="21"/>
        <v>747908.2341999998</v>
      </c>
      <c r="D61" s="29">
        <f t="shared" si="21"/>
        <v>675749.0490000001</v>
      </c>
      <c r="E61" s="29">
        <f t="shared" si="21"/>
        <v>164757.86809999996</v>
      </c>
      <c r="F61" s="29">
        <f t="shared" si="21"/>
        <v>701317.312</v>
      </c>
      <c r="G61" s="29">
        <f t="shared" si="21"/>
        <v>804442.3602</v>
      </c>
      <c r="H61" s="29">
        <f t="shared" si="21"/>
        <v>705776.9344</v>
      </c>
      <c r="I61" s="29">
        <f t="shared" si="21"/>
        <v>-0.0011999999987892807</v>
      </c>
      <c r="J61" s="29">
        <f>+J36+J42</f>
        <v>882759.7627999999</v>
      </c>
      <c r="K61" s="29">
        <f>+K36+K42</f>
        <v>711828.4624</v>
      </c>
      <c r="L61" s="29">
        <f>+L36+L42</f>
        <v>852990.6861999999</v>
      </c>
      <c r="M61" s="29">
        <f t="shared" si="21"/>
        <v>426772.6235</v>
      </c>
      <c r="N61" s="29">
        <f t="shared" si="21"/>
        <v>223537.6127</v>
      </c>
      <c r="O61" s="29">
        <f>SUM(B61:N61)</f>
        <v>7905517.652699999</v>
      </c>
      <c r="P61"/>
      <c r="Q61" s="76"/>
      <c r="R61"/>
      <c r="S61"/>
      <c r="T61"/>
      <c r="U61"/>
      <c r="V61"/>
      <c r="W61"/>
      <c r="X61"/>
      <c r="Y61"/>
      <c r="Z61"/>
    </row>
    <row r="62" spans="1:15" ht="22.5" customHeight="1">
      <c r="A62" s="34" t="s">
        <v>111</v>
      </c>
      <c r="B62" s="47"/>
      <c r="C62" s="47"/>
      <c r="D62" s="47"/>
      <c r="E62" s="47"/>
      <c r="F62" s="47"/>
      <c r="G62" s="47"/>
      <c r="H62" s="47"/>
      <c r="I62" s="48">
        <v>-53807.28</v>
      </c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1007676.75</v>
      </c>
      <c r="C64" s="36">
        <f aca="true" t="shared" si="22" ref="C64:N64">SUM(C65:C78)</f>
        <v>747908.24</v>
      </c>
      <c r="D64" s="36">
        <f t="shared" si="22"/>
        <v>675749.05</v>
      </c>
      <c r="E64" s="36">
        <f t="shared" si="22"/>
        <v>164757.87</v>
      </c>
      <c r="F64" s="36">
        <f t="shared" si="22"/>
        <v>701317.31</v>
      </c>
      <c r="G64" s="36">
        <f t="shared" si="22"/>
        <v>804442.36</v>
      </c>
      <c r="H64" s="36">
        <f t="shared" si="22"/>
        <v>705776.94</v>
      </c>
      <c r="I64" s="36">
        <f t="shared" si="22"/>
        <v>0</v>
      </c>
      <c r="J64" s="36">
        <f t="shared" si="22"/>
        <v>882759.76</v>
      </c>
      <c r="K64" s="36">
        <f t="shared" si="22"/>
        <v>711828.46</v>
      </c>
      <c r="L64" s="36">
        <f t="shared" si="22"/>
        <v>852990.69</v>
      </c>
      <c r="M64" s="36">
        <f t="shared" si="22"/>
        <v>426772.62</v>
      </c>
      <c r="N64" s="36">
        <f t="shared" si="22"/>
        <v>223537.61</v>
      </c>
      <c r="O64" s="29">
        <f>SUM(O65:O78)</f>
        <v>7905517.66</v>
      </c>
    </row>
    <row r="65" spans="1:16" ht="18.75" customHeight="1">
      <c r="A65" s="17" t="s">
        <v>69</v>
      </c>
      <c r="B65" s="36">
        <v>187324.55</v>
      </c>
      <c r="C65" s="36">
        <v>218806.41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406130.95999999996</v>
      </c>
      <c r="P65"/>
    </row>
    <row r="66" spans="1:16" ht="18.75" customHeight="1">
      <c r="A66" s="17" t="s">
        <v>70</v>
      </c>
      <c r="B66" s="36">
        <v>820352.2</v>
      </c>
      <c r="C66" s="36">
        <v>529101.83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1349454.0299999998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675749.05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675749.05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36">
        <v>164757.87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164757.87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701317.31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701317.31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804442.36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804442.36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705776.94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705776.94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0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882759.76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882759.76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711828.46</v>
      </c>
      <c r="L74" s="35">
        <v>0</v>
      </c>
      <c r="M74" s="35">
        <v>0</v>
      </c>
      <c r="N74" s="35">
        <v>0</v>
      </c>
      <c r="O74" s="29">
        <f t="shared" si="23"/>
        <v>711828.46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852990.69</v>
      </c>
      <c r="M75" s="35">
        <v>0</v>
      </c>
      <c r="N75" s="35">
        <v>0</v>
      </c>
      <c r="O75" s="26">
        <f t="shared" si="23"/>
        <v>852990.69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426772.62</v>
      </c>
      <c r="N76" s="35">
        <v>0</v>
      </c>
      <c r="O76" s="29">
        <f t="shared" si="23"/>
        <v>426772.62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223537.61</v>
      </c>
      <c r="O77" s="26">
        <f t="shared" si="23"/>
        <v>223537.61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2.4550571950166944</v>
      </c>
      <c r="C82" s="44">
        <v>2.5987126959379743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2018-10-18T13:54:16Z</dcterms:modified>
  <cp:category/>
  <cp:version/>
  <cp:contentType/>
  <cp:contentStatus/>
</cp:coreProperties>
</file>