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<sst xmlns="http://schemas.openxmlformats.org/spreadsheetml/2006/main" count="112" uniqueCount="110">
  <si>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</si>
  <si>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</si>
  <si>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</si>
  <si>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</si>
  <si>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</si>
  <si>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</si>
  <si>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</si>
  <si>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</si>
  <si>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</si>
  <si>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</si>
  <si>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</si>
  <si>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</si>
  <si>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</si>
  <si>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</si>
  <si>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</si>
  <si>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</si>
  <si>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</si>
  <si>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</si>
  <si>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</si>
  <si>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</si>
  <si>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</si>
  <si>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</si>
  <si>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</si>
  <si>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</si>
  <si>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</si>
  <si>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</si>
  <si>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</si>
  <si>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</si>
  <si>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</si>
  <si>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</si>
  <si>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</si>
  <si>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</si>
  <si>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</si>
  <si>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</si>
  <si>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</si>
  <si>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</si>
  <si>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</si>
  <si>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</si>
  <si>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</si>
  <si>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</si>
  <si>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</si>
  <si>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</si>
  <si>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</si>
  <si>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</si>
  <si>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</si>
  <si>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</si>
  <si>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</si>
  <si>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</si>
  <si>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</si>
  <si>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</si>
  <si>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</si>
  <si>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</si>
  <si>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</si>
  <si>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</si>
  <si>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</si>
  <si>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</si>
  <si>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</si>
  <si>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</si>
  <si>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</si>
  <si>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</si>
  <si>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</si>
  <si>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</si>
  <si>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</si>
  <si>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</si>
  <si>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</si>
  <si>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</si>
  <si>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</si>
  <si>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</si>
  <si>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</si>
  <si>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</si>
  <si>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</si>
  <si>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</si>
  <si>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</si>
  <si>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</si>
  <si>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</si>
  <si>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</si>
  <si>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</si>
  <si>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</si>
  <si>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</si>
  <si>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</si>
  <si>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</si>
  <si>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</si>
  <si>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</si>
  <si>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</si>
  <si>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</si>
  <si>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</si>
  <si>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</si>
  <si>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</si>
  <si>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</si>
  <si>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</si>
  <si>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</si>
  <si>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</si>
  <si>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</si>
  <si>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</si>
  <si>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</si>
  <si>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</si>
  <si>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</si>
  <si>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</si>
  <si>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</si>
  <si>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</si>
  <si>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</si>
  <si>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</si>
  <si>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</si>
  <si>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</si>
  <si>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</si>
  <si>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</si>
  <si>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UPBus Qualidade em Transportes S/A</t>
  </si>
  <si>
    <t>8.4. UPBus</t>
  </si>
  <si>
    <t>7.4. UPBus</t>
  </si>
  <si>
    <t>OPERAÇÃO 05/10/18 - VENCIMENTO 15/10/18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</si>
</sst>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2" t="s">
        <v>31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109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38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37</v>
      </c>
      <c r="C5" s="4" t="s">
        <v>37</v>
      </c>
      <c r="D5" s="4" t="s">
        <v>30</v>
      </c>
      <c r="E5" s="4" t="s">
        <v>106</v>
      </c>
      <c r="F5" s="4" t="s">
        <v>32</v>
      </c>
      <c r="G5" s="4" t="s">
        <v>39</v>
      </c>
      <c r="H5" s="4" t="s">
        <v>103</v>
      </c>
      <c r="I5" s="4" t="s">
        <v>96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4"/>
    </row>
    <row r="6" spans="1:15" ht="20.25" customHeight="1">
      <c r="A6" s="74"/>
      <c r="B6" s="3" t="s">
        <v>21</v>
      </c>
      <c r="C6" s="3" t="s">
        <v>22</v>
      </c>
      <c r="D6" s="3" t="s">
        <v>23</v>
      </c>
      <c r="E6" s="3" t="s">
        <v>92</v>
      </c>
      <c r="F6" s="3" t="s">
        <v>93</v>
      </c>
      <c r="G6" s="3" t="s">
        <v>94</v>
      </c>
      <c r="H6" s="65" t="s">
        <v>29</v>
      </c>
      <c r="I6" s="65" t="s">
        <v>95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4"/>
    </row>
    <row r="7" spans="1:26" ht="18.75" customHeight="1">
      <c r="A7" s="9" t="s">
        <v>3</v>
      </c>
      <c r="B7" s="10">
        <f>B8+B20+B24</f>
        <v>515340</v>
      </c>
      <c r="C7" s="10">
        <f>C8+C20+C24</f>
        <v>378288</v>
      </c>
      <c r="D7" s="10">
        <f>D8+D20+D24</f>
        <v>401905</v>
      </c>
      <c r="E7" s="10">
        <f>E8+E20+E24</f>
        <v>70362</v>
      </c>
      <c r="F7" s="10">
        <f aca="true" t="shared" si="0" ref="F7:N7">F8+F20+F24</f>
        <v>354578</v>
      </c>
      <c r="G7" s="10">
        <f t="shared" si="0"/>
        <v>539247</v>
      </c>
      <c r="H7" s="10">
        <f>H8+H20+H24</f>
        <v>371067</v>
      </c>
      <c r="I7" s="10">
        <f>I8+I20+I24</f>
        <v>93003</v>
      </c>
      <c r="J7" s="10">
        <f>J8+J20+J24</f>
        <v>426304</v>
      </c>
      <c r="K7" s="10">
        <f>K8+K20+K24</f>
        <v>315012</v>
      </c>
      <c r="L7" s="10">
        <f>L8+L20+L24</f>
        <v>374857</v>
      </c>
      <c r="M7" s="10">
        <f t="shared" si="0"/>
        <v>152371</v>
      </c>
      <c r="N7" s="10">
        <f t="shared" si="0"/>
        <v>93758</v>
      </c>
      <c r="O7" s="10">
        <f>+O8+O20+O24</f>
        <v>4086092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231288</v>
      </c>
      <c r="C8" s="12">
        <f>+C9+C12+C16</f>
        <v>180395</v>
      </c>
      <c r="D8" s="12">
        <f>+D9+D12+D16</f>
        <v>204804</v>
      </c>
      <c r="E8" s="12">
        <f>+E9+E12+E16</f>
        <v>32197</v>
      </c>
      <c r="F8" s="12">
        <f aca="true" t="shared" si="1" ref="F8:N8">+F9+F12+F16</f>
        <v>169950</v>
      </c>
      <c r="G8" s="12">
        <f t="shared" si="1"/>
        <v>263883</v>
      </c>
      <c r="H8" s="12">
        <f>+H9+H12+H16</f>
        <v>174772</v>
      </c>
      <c r="I8" s="12">
        <f>+I9+I12+I16</f>
        <v>45249</v>
      </c>
      <c r="J8" s="12">
        <f>+J9+J12+J16</f>
        <v>208213</v>
      </c>
      <c r="K8" s="12">
        <f>+K9+K12+K16</f>
        <v>150416</v>
      </c>
      <c r="L8" s="12">
        <f>+L9+L12+L16</f>
        <v>173595</v>
      </c>
      <c r="M8" s="12">
        <f t="shared" si="1"/>
        <v>79360</v>
      </c>
      <c r="N8" s="12">
        <f t="shared" si="1"/>
        <v>51031</v>
      </c>
      <c r="O8" s="12">
        <f>SUM(B8:N8)</f>
        <v>1965153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21264</v>
      </c>
      <c r="C9" s="14">
        <v>21569</v>
      </c>
      <c r="D9" s="14">
        <v>15538</v>
      </c>
      <c r="E9" s="14">
        <v>2855</v>
      </c>
      <c r="F9" s="14">
        <v>14113</v>
      </c>
      <c r="G9" s="14">
        <v>23780</v>
      </c>
      <c r="H9" s="14">
        <v>20802</v>
      </c>
      <c r="I9" s="14">
        <v>5303</v>
      </c>
      <c r="J9" s="14">
        <v>12684</v>
      </c>
      <c r="K9" s="14">
        <v>16169</v>
      </c>
      <c r="L9" s="14">
        <v>13260</v>
      </c>
      <c r="M9" s="14">
        <v>8530</v>
      </c>
      <c r="N9" s="14">
        <v>5606</v>
      </c>
      <c r="O9" s="12">
        <f aca="true" t="shared" si="2" ref="O9:O19">SUM(B9:N9)</f>
        <v>181473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21264</v>
      </c>
      <c r="C10" s="14">
        <f>+C9-C11</f>
        <v>21569</v>
      </c>
      <c r="D10" s="14">
        <f>+D9-D11</f>
        <v>15538</v>
      </c>
      <c r="E10" s="14">
        <f>+E9-E11</f>
        <v>2855</v>
      </c>
      <c r="F10" s="14">
        <f aca="true" t="shared" si="3" ref="F10:N10">+F9-F11</f>
        <v>14113</v>
      </c>
      <c r="G10" s="14">
        <f t="shared" si="3"/>
        <v>23780</v>
      </c>
      <c r="H10" s="14">
        <f>+H9-H11</f>
        <v>20802</v>
      </c>
      <c r="I10" s="14">
        <f>+I9-I11</f>
        <v>5303</v>
      </c>
      <c r="J10" s="14">
        <f>+J9-J11</f>
        <v>12684</v>
      </c>
      <c r="K10" s="14">
        <f>+K9-K11</f>
        <v>16169</v>
      </c>
      <c r="L10" s="14">
        <f>+L9-L11</f>
        <v>13260</v>
      </c>
      <c r="M10" s="14">
        <f t="shared" si="3"/>
        <v>8530</v>
      </c>
      <c r="N10" s="14">
        <f t="shared" si="3"/>
        <v>5606</v>
      </c>
      <c r="O10" s="12">
        <f t="shared" si="2"/>
        <v>181473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200373</v>
      </c>
      <c r="C12" s="14">
        <f>C13+C14+C15</f>
        <v>151191</v>
      </c>
      <c r="D12" s="14">
        <f>D13+D14+D15</f>
        <v>181550</v>
      </c>
      <c r="E12" s="14">
        <f>E13+E14+E15</f>
        <v>28126</v>
      </c>
      <c r="F12" s="14">
        <f aca="true" t="shared" si="4" ref="F12:N12">F13+F14+F15</f>
        <v>148522</v>
      </c>
      <c r="G12" s="14">
        <f t="shared" si="4"/>
        <v>227934</v>
      </c>
      <c r="H12" s="14">
        <f>H13+H14+H15</f>
        <v>147014</v>
      </c>
      <c r="I12" s="14">
        <f>I13+I14+I15</f>
        <v>38060</v>
      </c>
      <c r="J12" s="14">
        <f>J13+J14+J15</f>
        <v>185857</v>
      </c>
      <c r="K12" s="14">
        <f>K13+K14+K15</f>
        <v>127793</v>
      </c>
      <c r="L12" s="14">
        <f>L13+L14+L15</f>
        <v>151846</v>
      </c>
      <c r="M12" s="14">
        <f t="shared" si="4"/>
        <v>67675</v>
      </c>
      <c r="N12" s="14">
        <f t="shared" si="4"/>
        <v>43698</v>
      </c>
      <c r="O12" s="12">
        <f t="shared" si="2"/>
        <v>1699639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93261</v>
      </c>
      <c r="C13" s="14">
        <v>70596</v>
      </c>
      <c r="D13" s="14">
        <v>83419</v>
      </c>
      <c r="E13" s="14">
        <v>13163</v>
      </c>
      <c r="F13" s="14">
        <v>67111</v>
      </c>
      <c r="G13" s="14">
        <v>104217</v>
      </c>
      <c r="H13" s="14">
        <v>69689</v>
      </c>
      <c r="I13" s="14">
        <v>18366</v>
      </c>
      <c r="J13" s="14">
        <v>87317</v>
      </c>
      <c r="K13" s="14">
        <v>58252</v>
      </c>
      <c r="L13" s="14">
        <v>69196</v>
      </c>
      <c r="M13" s="14">
        <v>30444</v>
      </c>
      <c r="N13" s="14">
        <v>19089</v>
      </c>
      <c r="O13" s="12">
        <f t="shared" si="2"/>
        <v>784120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98435</v>
      </c>
      <c r="C14" s="14">
        <v>70692</v>
      </c>
      <c r="D14" s="14">
        <v>91951</v>
      </c>
      <c r="E14" s="14">
        <v>13489</v>
      </c>
      <c r="F14" s="14">
        <v>73100</v>
      </c>
      <c r="G14" s="14">
        <v>109211</v>
      </c>
      <c r="H14" s="14">
        <v>69290</v>
      </c>
      <c r="I14" s="14">
        <v>17681</v>
      </c>
      <c r="J14" s="14">
        <v>92364</v>
      </c>
      <c r="K14" s="14">
        <v>63800</v>
      </c>
      <c r="L14" s="14">
        <v>76442</v>
      </c>
      <c r="M14" s="14">
        <v>34241</v>
      </c>
      <c r="N14" s="14">
        <v>22855</v>
      </c>
      <c r="O14" s="12">
        <f t="shared" si="2"/>
        <v>833551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8677</v>
      </c>
      <c r="C15" s="14">
        <v>9903</v>
      </c>
      <c r="D15" s="14">
        <v>6180</v>
      </c>
      <c r="E15" s="14">
        <v>1474</v>
      </c>
      <c r="F15" s="14">
        <v>8311</v>
      </c>
      <c r="G15" s="14">
        <v>14506</v>
      </c>
      <c r="H15" s="14">
        <v>8035</v>
      </c>
      <c r="I15" s="14">
        <v>2013</v>
      </c>
      <c r="J15" s="14">
        <v>6176</v>
      </c>
      <c r="K15" s="14">
        <v>5741</v>
      </c>
      <c r="L15" s="14">
        <v>6208</v>
      </c>
      <c r="M15" s="14">
        <v>2990</v>
      </c>
      <c r="N15" s="14">
        <v>1754</v>
      </c>
      <c r="O15" s="12">
        <f t="shared" si="2"/>
        <v>81968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9651</v>
      </c>
      <c r="C16" s="14">
        <f>C17+C18+C19</f>
        <v>7635</v>
      </c>
      <c r="D16" s="14">
        <f>D17+D18+D19</f>
        <v>7716</v>
      </c>
      <c r="E16" s="14">
        <f>E17+E18+E19</f>
        <v>1216</v>
      </c>
      <c r="F16" s="14">
        <f aca="true" t="shared" si="5" ref="F16:N16">F17+F18+F19</f>
        <v>7315</v>
      </c>
      <c r="G16" s="14">
        <f t="shared" si="5"/>
        <v>12169</v>
      </c>
      <c r="H16" s="14">
        <f>H17+H18+H19</f>
        <v>6956</v>
      </c>
      <c r="I16" s="14">
        <f>I17+I18+I19</f>
        <v>1886</v>
      </c>
      <c r="J16" s="14">
        <f>J17+J18+J19</f>
        <v>9672</v>
      </c>
      <c r="K16" s="14">
        <f>K17+K18+K19</f>
        <v>6454</v>
      </c>
      <c r="L16" s="14">
        <f>L17+L18+L19</f>
        <v>8489</v>
      </c>
      <c r="M16" s="14">
        <f t="shared" si="5"/>
        <v>3155</v>
      </c>
      <c r="N16" s="14">
        <f t="shared" si="5"/>
        <v>1727</v>
      </c>
      <c r="O16" s="12">
        <f t="shared" si="2"/>
        <v>84041</v>
      </c>
    </row>
    <row r="17" spans="1:26" ht="18.75" customHeight="1">
      <c r="A17" s="15" t="s">
        <v>16</v>
      </c>
      <c r="B17" s="14">
        <v>9617</v>
      </c>
      <c r="C17" s="14">
        <v>7614</v>
      </c>
      <c r="D17" s="14">
        <v>7706</v>
      </c>
      <c r="E17" s="14">
        <v>1216</v>
      </c>
      <c r="F17" s="14">
        <v>7307</v>
      </c>
      <c r="G17" s="14">
        <v>12147</v>
      </c>
      <c r="H17" s="14">
        <v>6944</v>
      </c>
      <c r="I17" s="14">
        <v>1883</v>
      </c>
      <c r="J17" s="14">
        <v>9652</v>
      </c>
      <c r="K17" s="14">
        <v>6443</v>
      </c>
      <c r="L17" s="14">
        <v>8464</v>
      </c>
      <c r="M17" s="14">
        <v>3145</v>
      </c>
      <c r="N17" s="14">
        <v>1720</v>
      </c>
      <c r="O17" s="12">
        <f t="shared" si="2"/>
        <v>83858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23</v>
      </c>
      <c r="C18" s="14">
        <v>12</v>
      </c>
      <c r="D18" s="14">
        <v>4</v>
      </c>
      <c r="E18" s="14">
        <v>0</v>
      </c>
      <c r="F18" s="14">
        <v>2</v>
      </c>
      <c r="G18" s="14">
        <v>13</v>
      </c>
      <c r="H18" s="14">
        <v>11</v>
      </c>
      <c r="I18" s="14">
        <v>1</v>
      </c>
      <c r="J18" s="14">
        <v>17</v>
      </c>
      <c r="K18" s="14">
        <v>6</v>
      </c>
      <c r="L18" s="14">
        <v>15</v>
      </c>
      <c r="M18" s="14">
        <v>6</v>
      </c>
      <c r="N18" s="14">
        <v>3</v>
      </c>
      <c r="O18" s="12">
        <f t="shared" si="2"/>
        <v>113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11</v>
      </c>
      <c r="C19" s="14">
        <v>9</v>
      </c>
      <c r="D19" s="14">
        <v>6</v>
      </c>
      <c r="E19" s="14">
        <v>0</v>
      </c>
      <c r="F19" s="14">
        <v>6</v>
      </c>
      <c r="G19" s="14">
        <v>9</v>
      </c>
      <c r="H19" s="14">
        <v>1</v>
      </c>
      <c r="I19" s="14">
        <v>2</v>
      </c>
      <c r="J19" s="14">
        <v>3</v>
      </c>
      <c r="K19" s="14">
        <v>5</v>
      </c>
      <c r="L19" s="14">
        <v>10</v>
      </c>
      <c r="M19" s="14">
        <v>4</v>
      </c>
      <c r="N19" s="14">
        <v>4</v>
      </c>
      <c r="O19" s="12">
        <f t="shared" si="2"/>
        <v>70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141726</v>
      </c>
      <c r="C20" s="18">
        <f>C21+C22+C23</f>
        <v>88238</v>
      </c>
      <c r="D20" s="18">
        <f>D21+D22+D23</f>
        <v>83194</v>
      </c>
      <c r="E20" s="18">
        <f>E21+E22+E23</f>
        <v>14736</v>
      </c>
      <c r="F20" s="18">
        <f aca="true" t="shared" si="6" ref="F20:N20">F21+F22+F23</f>
        <v>77785</v>
      </c>
      <c r="G20" s="18">
        <f t="shared" si="6"/>
        <v>118674</v>
      </c>
      <c r="H20" s="18">
        <f>H21+H22+H23</f>
        <v>94610</v>
      </c>
      <c r="I20" s="18">
        <f>I21+I22+I23</f>
        <v>23136</v>
      </c>
      <c r="J20" s="18">
        <f>J21+J22+J23</f>
        <v>108281</v>
      </c>
      <c r="K20" s="18">
        <f>K21+K22+K23</f>
        <v>75985</v>
      </c>
      <c r="L20" s="18">
        <f>L21+L22+L23</f>
        <v>114928</v>
      </c>
      <c r="M20" s="18">
        <f t="shared" si="6"/>
        <v>43372</v>
      </c>
      <c r="N20" s="18">
        <f t="shared" si="6"/>
        <v>25430</v>
      </c>
      <c r="O20" s="12">
        <f aca="true" t="shared" si="7" ref="O20:O26">SUM(B20:N20)</f>
        <v>1010095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71313</v>
      </c>
      <c r="C21" s="14">
        <v>47432</v>
      </c>
      <c r="D21" s="14">
        <v>43177</v>
      </c>
      <c r="E21" s="14">
        <v>7928</v>
      </c>
      <c r="F21" s="14">
        <v>39968</v>
      </c>
      <c r="G21" s="14">
        <v>61308</v>
      </c>
      <c r="H21" s="14">
        <v>50828</v>
      </c>
      <c r="I21" s="14">
        <v>12683</v>
      </c>
      <c r="J21" s="14">
        <v>56320</v>
      </c>
      <c r="K21" s="14">
        <v>38645</v>
      </c>
      <c r="L21" s="14">
        <v>58397</v>
      </c>
      <c r="M21" s="14">
        <v>21925</v>
      </c>
      <c r="N21" s="14">
        <v>12435</v>
      </c>
      <c r="O21" s="12">
        <f t="shared" si="7"/>
        <v>522359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66005</v>
      </c>
      <c r="C22" s="14">
        <v>36947</v>
      </c>
      <c r="D22" s="14">
        <v>37833</v>
      </c>
      <c r="E22" s="14">
        <v>6228</v>
      </c>
      <c r="F22" s="14">
        <v>34761</v>
      </c>
      <c r="G22" s="14">
        <v>52354</v>
      </c>
      <c r="H22" s="14">
        <v>40739</v>
      </c>
      <c r="I22" s="14">
        <v>9694</v>
      </c>
      <c r="J22" s="14">
        <v>48905</v>
      </c>
      <c r="K22" s="14">
        <v>34939</v>
      </c>
      <c r="L22" s="14">
        <v>53181</v>
      </c>
      <c r="M22" s="14">
        <v>20093</v>
      </c>
      <c r="N22" s="14">
        <v>12275</v>
      </c>
      <c r="O22" s="12">
        <f t="shared" si="7"/>
        <v>453954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4408</v>
      </c>
      <c r="C23" s="14">
        <v>3859</v>
      </c>
      <c r="D23" s="14">
        <v>2184</v>
      </c>
      <c r="E23" s="14">
        <v>580</v>
      </c>
      <c r="F23" s="14">
        <v>3056</v>
      </c>
      <c r="G23" s="14">
        <v>5012</v>
      </c>
      <c r="H23" s="14">
        <v>3043</v>
      </c>
      <c r="I23" s="14">
        <v>759</v>
      </c>
      <c r="J23" s="14">
        <v>3056</v>
      </c>
      <c r="K23" s="14">
        <v>2401</v>
      </c>
      <c r="L23" s="14">
        <v>3350</v>
      </c>
      <c r="M23" s="14">
        <v>1354</v>
      </c>
      <c r="N23" s="14">
        <v>720</v>
      </c>
      <c r="O23" s="12">
        <f t="shared" si="7"/>
        <v>33782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142326</v>
      </c>
      <c r="C24" s="14">
        <f>C25+C26</f>
        <v>109655</v>
      </c>
      <c r="D24" s="14">
        <f>D25+D26</f>
        <v>113907</v>
      </c>
      <c r="E24" s="14">
        <f>E25+E26</f>
        <v>23429</v>
      </c>
      <c r="F24" s="14">
        <f aca="true" t="shared" si="8" ref="F24:N24">F25+F26</f>
        <v>106843</v>
      </c>
      <c r="G24" s="14">
        <f t="shared" si="8"/>
        <v>156690</v>
      </c>
      <c r="H24" s="14">
        <f>H25+H26</f>
        <v>101685</v>
      </c>
      <c r="I24" s="14">
        <f>I25+I26</f>
        <v>24618</v>
      </c>
      <c r="J24" s="14">
        <f>J25+J26</f>
        <v>109810</v>
      </c>
      <c r="K24" s="14">
        <f>K25+K26</f>
        <v>88611</v>
      </c>
      <c r="L24" s="14">
        <f>L25+L26</f>
        <v>86334</v>
      </c>
      <c r="M24" s="14">
        <f t="shared" si="8"/>
        <v>29639</v>
      </c>
      <c r="N24" s="14">
        <f t="shared" si="8"/>
        <v>17297</v>
      </c>
      <c r="O24" s="12">
        <f t="shared" si="7"/>
        <v>1110844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40</v>
      </c>
      <c r="B25" s="14">
        <v>80245</v>
      </c>
      <c r="C25" s="14">
        <v>66196</v>
      </c>
      <c r="D25" s="14">
        <v>66049</v>
      </c>
      <c r="E25" s="14">
        <v>15043</v>
      </c>
      <c r="F25" s="14">
        <v>63036</v>
      </c>
      <c r="G25" s="14">
        <v>98324</v>
      </c>
      <c r="H25" s="14">
        <v>64756</v>
      </c>
      <c r="I25" s="14">
        <v>16498</v>
      </c>
      <c r="J25" s="14">
        <v>59575</v>
      </c>
      <c r="K25" s="14">
        <v>52551</v>
      </c>
      <c r="L25" s="14">
        <v>51194</v>
      </c>
      <c r="M25" s="14">
        <v>16800</v>
      </c>
      <c r="N25" s="14">
        <v>9157</v>
      </c>
      <c r="O25" s="12">
        <f t="shared" si="7"/>
        <v>659424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41</v>
      </c>
      <c r="B26" s="14">
        <v>62081</v>
      </c>
      <c r="C26" s="14">
        <v>43459</v>
      </c>
      <c r="D26" s="14">
        <v>47858</v>
      </c>
      <c r="E26" s="14">
        <v>8386</v>
      </c>
      <c r="F26" s="14">
        <v>43807</v>
      </c>
      <c r="G26" s="14">
        <v>58366</v>
      </c>
      <c r="H26" s="14">
        <v>36929</v>
      </c>
      <c r="I26" s="14">
        <v>8120</v>
      </c>
      <c r="J26" s="14">
        <v>50235</v>
      </c>
      <c r="K26" s="14">
        <v>36060</v>
      </c>
      <c r="L26" s="14">
        <v>35140</v>
      </c>
      <c r="M26" s="14">
        <v>12839</v>
      </c>
      <c r="N26" s="14">
        <v>8140</v>
      </c>
      <c r="O26" s="12">
        <f t="shared" si="7"/>
        <v>451420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42</v>
      </c>
      <c r="B28" s="23">
        <f>B29+B30</f>
        <v>2.1856</v>
      </c>
      <c r="C28" s="23">
        <f aca="true" t="shared" si="9" ref="C28:N28">C29+C30</f>
        <v>2.2981</v>
      </c>
      <c r="D28" s="23">
        <f t="shared" si="9"/>
        <v>1.9607</v>
      </c>
      <c r="E28" s="23">
        <f t="shared" si="9"/>
        <v>2.9593</v>
      </c>
      <c r="F28" s="23">
        <f t="shared" si="9"/>
        <v>2.2515</v>
      </c>
      <c r="G28" s="23">
        <f t="shared" si="9"/>
        <v>1.7706</v>
      </c>
      <c r="H28" s="23">
        <f>H29+H30</f>
        <v>2.1676</v>
      </c>
      <c r="I28" s="23">
        <f>I29+I30</f>
        <v>2.1884</v>
      </c>
      <c r="J28" s="23">
        <f>J29+J30</f>
        <v>2.1734</v>
      </c>
      <c r="K28" s="23">
        <f>K29+K30</f>
        <v>2.4846</v>
      </c>
      <c r="L28" s="23">
        <f>L29+L30</f>
        <v>2.4314</v>
      </c>
      <c r="M28" s="23">
        <f t="shared" si="9"/>
        <v>3.0665</v>
      </c>
      <c r="N28" s="23">
        <f t="shared" si="9"/>
        <v>2.6231</v>
      </c>
      <c r="O28" s="63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43</v>
      </c>
      <c r="B29" s="23">
        <v>2.1856</v>
      </c>
      <c r="C29" s="23">
        <v>2.2981</v>
      </c>
      <c r="D29" s="23">
        <v>1.9607</v>
      </c>
      <c r="E29" s="23">
        <v>2.9593</v>
      </c>
      <c r="F29" s="23">
        <v>2.2515</v>
      </c>
      <c r="G29" s="23">
        <v>1.7706</v>
      </c>
      <c r="H29" s="23">
        <v>2.1676</v>
      </c>
      <c r="I29" s="23">
        <v>2.1884</v>
      </c>
      <c r="J29" s="23">
        <v>2.1734</v>
      </c>
      <c r="K29" s="23">
        <v>2.4846</v>
      </c>
      <c r="L29" s="23">
        <v>2.4314</v>
      </c>
      <c r="M29" s="23">
        <v>3.0665</v>
      </c>
      <c r="N29" s="23">
        <v>2.6231</v>
      </c>
      <c r="O29" s="24"/>
      <c r="P29"/>
    </row>
    <row r="30" spans="1:26" ht="18.75" customHeight="1">
      <c r="A30" s="52" t="s">
        <v>44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64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45</v>
      </c>
      <c r="B32" s="56">
        <f>B33*B34</f>
        <v>0</v>
      </c>
      <c r="C32" s="56">
        <f aca="true" t="shared" si="10" ref="C32:N32">C33*C34</f>
        <v>0</v>
      </c>
      <c r="D32" s="56">
        <f t="shared" si="10"/>
        <v>0</v>
      </c>
      <c r="E32" s="56">
        <f t="shared" si="10"/>
        <v>0</v>
      </c>
      <c r="F32" s="56">
        <f t="shared" si="10"/>
        <v>0</v>
      </c>
      <c r="G32" s="56">
        <f t="shared" si="10"/>
        <v>0</v>
      </c>
      <c r="H32" s="56">
        <f t="shared" si="10"/>
        <v>0</v>
      </c>
      <c r="I32" s="56">
        <f t="shared" si="10"/>
        <v>0</v>
      </c>
      <c r="J32" s="56">
        <f>J33*J34</f>
        <v>0</v>
      </c>
      <c r="K32" s="56">
        <f>K33*K34</f>
        <v>0</v>
      </c>
      <c r="L32" s="56">
        <f>L33*L34</f>
        <v>0</v>
      </c>
      <c r="M32" s="56">
        <f t="shared" si="10"/>
        <v>0</v>
      </c>
      <c r="N32" s="56">
        <f t="shared" si="10"/>
        <v>0</v>
      </c>
      <c r="O32" s="25">
        <f>SUM(B32:N32)</f>
        <v>0</v>
      </c>
    </row>
    <row r="33" spans="1:26" ht="18.75" customHeight="1">
      <c r="A33" s="52" t="s">
        <v>46</v>
      </c>
      <c r="B33" s="58">
        <v>0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47</v>
      </c>
      <c r="B34" s="54">
        <v>0</v>
      </c>
      <c r="C34" s="54">
        <v>0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48</v>
      </c>
      <c r="B36" s="60">
        <f>B37+B38+B39+B40</f>
        <v>1130978.334</v>
      </c>
      <c r="C36" s="60">
        <f aca="true" t="shared" si="11" ref="C36:N36">C37+C38+C39+C40</f>
        <v>876363.6227999999</v>
      </c>
      <c r="D36" s="60">
        <f t="shared" si="11"/>
        <v>798681.6635</v>
      </c>
      <c r="E36" s="60">
        <f t="shared" si="11"/>
        <v>208222.26659999997</v>
      </c>
      <c r="F36" s="60">
        <f t="shared" si="11"/>
        <v>801850.387</v>
      </c>
      <c r="G36" s="60">
        <f t="shared" si="11"/>
        <v>959458.3882</v>
      </c>
      <c r="H36" s="60">
        <f t="shared" si="11"/>
        <v>807824.8092</v>
      </c>
      <c r="I36" s="60">
        <f>I37+I38+I39+I40</f>
        <v>203527.76520000002</v>
      </c>
      <c r="J36" s="60">
        <f>J37+J38+J39+J40</f>
        <v>937069.5136000001</v>
      </c>
      <c r="K36" s="60">
        <f>K37+K38+K39+K40</f>
        <v>796703.1852</v>
      </c>
      <c r="L36" s="60">
        <f>L37+L38+L39+L40</f>
        <v>921348.6298</v>
      </c>
      <c r="M36" s="60">
        <f t="shared" si="11"/>
        <v>472495.6915</v>
      </c>
      <c r="N36" s="60">
        <f t="shared" si="11"/>
        <v>247675.4398</v>
      </c>
      <c r="O36" s="60">
        <f>O37+O38+O39+O40</f>
        <v>9162199.6964</v>
      </c>
    </row>
    <row r="37" spans="1:15" ht="18.75" customHeight="1">
      <c r="A37" s="57" t="s">
        <v>49</v>
      </c>
      <c r="B37" s="54">
        <f aca="true" t="shared" si="12" ref="B37:N37">B29*B7</f>
        <v>1126327.104</v>
      </c>
      <c r="C37" s="54">
        <f t="shared" si="12"/>
        <v>869343.6527999999</v>
      </c>
      <c r="D37" s="54">
        <f t="shared" si="12"/>
        <v>788015.1335</v>
      </c>
      <c r="E37" s="54">
        <f t="shared" si="12"/>
        <v>208222.26659999997</v>
      </c>
      <c r="F37" s="54">
        <f t="shared" si="12"/>
        <v>798332.367</v>
      </c>
      <c r="G37" s="54">
        <f t="shared" si="12"/>
        <v>954790.7382</v>
      </c>
      <c r="H37" s="54">
        <f t="shared" si="12"/>
        <v>804324.8292</v>
      </c>
      <c r="I37" s="54">
        <f>I29*I7</f>
        <v>203527.76520000002</v>
      </c>
      <c r="J37" s="54">
        <f>J29*J7</f>
        <v>926529.1136</v>
      </c>
      <c r="K37" s="54">
        <f>K29*K7</f>
        <v>782678.8152</v>
      </c>
      <c r="L37" s="54">
        <f>L29*L7</f>
        <v>911427.3098</v>
      </c>
      <c r="M37" s="54">
        <f t="shared" si="12"/>
        <v>467245.6715</v>
      </c>
      <c r="N37" s="54">
        <f t="shared" si="12"/>
        <v>245936.6098</v>
      </c>
      <c r="O37" s="56">
        <f>SUM(B37:N37)</f>
        <v>9086701.3764</v>
      </c>
    </row>
    <row r="38" spans="1:15" ht="18.75" customHeight="1">
      <c r="A38" s="57" t="s">
        <v>50</v>
      </c>
      <c r="B38" s="54">
        <f aca="true" t="shared" si="13" ref="B38:N38">B30*B7</f>
        <v>0</v>
      </c>
      <c r="C38" s="54">
        <f t="shared" si="13"/>
        <v>0</v>
      </c>
      <c r="D38" s="54">
        <f t="shared" si="13"/>
        <v>0</v>
      </c>
      <c r="E38" s="54">
        <f t="shared" si="13"/>
        <v>0</v>
      </c>
      <c r="F38" s="54">
        <f t="shared" si="13"/>
        <v>0</v>
      </c>
      <c r="G38" s="54">
        <f t="shared" si="13"/>
        <v>0</v>
      </c>
      <c r="H38" s="54">
        <f t="shared" si="13"/>
        <v>0</v>
      </c>
      <c r="I38" s="54">
        <f>I30*I7</f>
        <v>0</v>
      </c>
      <c r="J38" s="54">
        <f>J30*J7</f>
        <v>0</v>
      </c>
      <c r="K38" s="54">
        <f>K30*K7</f>
        <v>0</v>
      </c>
      <c r="L38" s="54">
        <f>L30*L7</f>
        <v>0</v>
      </c>
      <c r="M38" s="54">
        <f t="shared" si="13"/>
        <v>0</v>
      </c>
      <c r="N38" s="54">
        <f t="shared" si="13"/>
        <v>0</v>
      </c>
      <c r="O38" s="25">
        <f>SUM(B38:N38)</f>
        <v>0</v>
      </c>
    </row>
    <row r="39" spans="1:15" ht="18.75" customHeight="1">
      <c r="A39" s="57" t="s">
        <v>51</v>
      </c>
      <c r="B39" s="54">
        <f aca="true" t="shared" si="14" ref="B39:N39">B32</f>
        <v>0</v>
      </c>
      <c r="C39" s="54">
        <f t="shared" si="14"/>
        <v>0</v>
      </c>
      <c r="D39" s="54">
        <f t="shared" si="14"/>
        <v>0</v>
      </c>
      <c r="E39" s="54">
        <f t="shared" si="14"/>
        <v>0</v>
      </c>
      <c r="F39" s="54">
        <f t="shared" si="14"/>
        <v>0</v>
      </c>
      <c r="G39" s="54">
        <f t="shared" si="14"/>
        <v>0</v>
      </c>
      <c r="H39" s="54">
        <f t="shared" si="14"/>
        <v>0</v>
      </c>
      <c r="I39" s="54">
        <f>I32</f>
        <v>0</v>
      </c>
      <c r="J39" s="54">
        <f>J32</f>
        <v>0</v>
      </c>
      <c r="K39" s="54">
        <f>K32</f>
        <v>0</v>
      </c>
      <c r="L39" s="54">
        <f>L32</f>
        <v>0</v>
      </c>
      <c r="M39" s="54">
        <f t="shared" si="14"/>
        <v>0</v>
      </c>
      <c r="N39" s="54">
        <f t="shared" si="14"/>
        <v>0</v>
      </c>
      <c r="O39" s="56">
        <f>SUM(B39:N39)</f>
        <v>0</v>
      </c>
    </row>
    <row r="40" spans="1:26" ht="18.75" customHeight="1">
      <c r="A40" s="2" t="s">
        <v>52</v>
      </c>
      <c r="B40" s="54">
        <v>4651.23</v>
      </c>
      <c r="C40" s="54">
        <v>7019.97</v>
      </c>
      <c r="D40" s="54">
        <v>10666.53</v>
      </c>
      <c r="E40" s="54">
        <v>0</v>
      </c>
      <c r="F40" s="54">
        <v>3518.02</v>
      </c>
      <c r="G40" s="54">
        <v>4667.65</v>
      </c>
      <c r="H40" s="54">
        <v>3499.98</v>
      </c>
      <c r="I40" s="54">
        <v>0</v>
      </c>
      <c r="J40" s="54">
        <v>10540.4</v>
      </c>
      <c r="K40" s="54">
        <v>14024.37</v>
      </c>
      <c r="L40" s="54">
        <v>9921.32</v>
      </c>
      <c r="M40" s="54">
        <v>5250.02</v>
      </c>
      <c r="N40" s="54">
        <v>1738.83</v>
      </c>
      <c r="O40" s="56">
        <f>SUM(B40:N40)</f>
        <v>75498.32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53</v>
      </c>
      <c r="B42" s="25">
        <f>+B43+B46+B58+B59</f>
        <v>-94453.17</v>
      </c>
      <c r="C42" s="25">
        <f aca="true" t="shared" si="15" ref="C42:N42">+C43+C46+C58+C59</f>
        <v>-89156</v>
      </c>
      <c r="D42" s="25">
        <f t="shared" si="15"/>
        <v>-124261.57</v>
      </c>
      <c r="E42" s="25">
        <f t="shared" si="15"/>
        <v>-47739.51</v>
      </c>
      <c r="F42" s="25">
        <f t="shared" si="15"/>
        <v>-73341.97</v>
      </c>
      <c r="G42" s="25">
        <f t="shared" si="15"/>
        <v>-106707.82</v>
      </c>
      <c r="H42" s="25">
        <f t="shared" si="15"/>
        <v>-113313.59</v>
      </c>
      <c r="I42" s="25">
        <f>+I43+I46+I58+I59</f>
        <v>-198343.06</v>
      </c>
      <c r="J42" s="25">
        <f>+J43+J46+J58+J59</f>
        <v>-58429.66</v>
      </c>
      <c r="K42" s="25">
        <f>+K43+K46+K58+K59</f>
        <v>-70178.55</v>
      </c>
      <c r="L42" s="25">
        <f>+L43+L46+L58+L59</f>
        <v>-64293.86</v>
      </c>
      <c r="M42" s="25">
        <f t="shared" si="15"/>
        <v>-48419.82</v>
      </c>
      <c r="N42" s="25">
        <f t="shared" si="15"/>
        <v>-40455.32</v>
      </c>
      <c r="O42" s="25">
        <f>+O43+O46+O58+O59</f>
        <v>-1129093.9</v>
      </c>
    </row>
    <row r="43" spans="1:15" ht="18.75" customHeight="1">
      <c r="A43" s="17" t="s">
        <v>54</v>
      </c>
      <c r="B43" s="26">
        <f>B44+B45</f>
        <v>-85056</v>
      </c>
      <c r="C43" s="26">
        <f>C44+C45</f>
        <v>-86276</v>
      </c>
      <c r="D43" s="26">
        <f>D44+D45</f>
        <v>-62152</v>
      </c>
      <c r="E43" s="26">
        <f>E44+E45</f>
        <v>-11420</v>
      </c>
      <c r="F43" s="26">
        <f aca="true" t="shared" si="16" ref="F43:N43">F44+F45</f>
        <v>-56452</v>
      </c>
      <c r="G43" s="26">
        <f t="shared" si="16"/>
        <v>-95120</v>
      </c>
      <c r="H43" s="26">
        <f t="shared" si="16"/>
        <v>-83208</v>
      </c>
      <c r="I43" s="26">
        <f>I44+I45</f>
        <v>-21212</v>
      </c>
      <c r="J43" s="26">
        <f>J44+J45</f>
        <v>-50736</v>
      </c>
      <c r="K43" s="26">
        <f>K44+K45</f>
        <v>-64676</v>
      </c>
      <c r="L43" s="26">
        <f>L44+L45</f>
        <v>-53040</v>
      </c>
      <c r="M43" s="26">
        <f t="shared" si="16"/>
        <v>-34120</v>
      </c>
      <c r="N43" s="26">
        <f t="shared" si="16"/>
        <v>-22424</v>
      </c>
      <c r="O43" s="25">
        <f aca="true" t="shared" si="17" ref="O43:O59">SUM(B43:N43)</f>
        <v>-725892</v>
      </c>
    </row>
    <row r="44" spans="1:26" ht="18.75" customHeight="1">
      <c r="A44" s="13" t="s">
        <v>55</v>
      </c>
      <c r="B44" s="20">
        <f>ROUND(-B9*$D$3,2)</f>
        <v>-85056</v>
      </c>
      <c r="C44" s="20">
        <f>ROUND(-C9*$D$3,2)</f>
        <v>-86276</v>
      </c>
      <c r="D44" s="20">
        <f>ROUND(-D9*$D$3,2)</f>
        <v>-62152</v>
      </c>
      <c r="E44" s="20">
        <f>ROUND(-E9*$D$3,2)</f>
        <v>-11420</v>
      </c>
      <c r="F44" s="20">
        <f aca="true" t="shared" si="18" ref="F44:N44">ROUND(-F9*$D$3,2)</f>
        <v>-56452</v>
      </c>
      <c r="G44" s="20">
        <f t="shared" si="18"/>
        <v>-95120</v>
      </c>
      <c r="H44" s="20">
        <f t="shared" si="18"/>
        <v>-83208</v>
      </c>
      <c r="I44" s="20">
        <f>ROUND(-I9*$D$3,2)</f>
        <v>-21212</v>
      </c>
      <c r="J44" s="20">
        <f>ROUND(-J9*$D$3,2)</f>
        <v>-50736</v>
      </c>
      <c r="K44" s="20">
        <f>ROUND(-K9*$D$3,2)</f>
        <v>-64676</v>
      </c>
      <c r="L44" s="20">
        <f>ROUND(-L9*$D$3,2)</f>
        <v>-53040</v>
      </c>
      <c r="M44" s="20">
        <f t="shared" si="18"/>
        <v>-34120</v>
      </c>
      <c r="N44" s="20">
        <f t="shared" si="18"/>
        <v>-22424</v>
      </c>
      <c r="O44" s="46">
        <f t="shared" si="17"/>
        <v>-725892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56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57</v>
      </c>
      <c r="B46" s="26">
        <f>SUM(B47:B57)</f>
        <v>-9397.17</v>
      </c>
      <c r="C46" s="26">
        <f aca="true" t="shared" si="20" ref="C46:O46">SUM(C47:C57)</f>
        <v>-2880</v>
      </c>
      <c r="D46" s="26">
        <f t="shared" si="20"/>
        <v>-62109.57000000001</v>
      </c>
      <c r="E46" s="26">
        <f t="shared" si="20"/>
        <v>-36319.51</v>
      </c>
      <c r="F46" s="26">
        <f t="shared" si="20"/>
        <v>-16889.97</v>
      </c>
      <c r="G46" s="26">
        <f t="shared" si="20"/>
        <v>-11587.82</v>
      </c>
      <c r="H46" s="26">
        <f t="shared" si="20"/>
        <v>-30105.59</v>
      </c>
      <c r="I46" s="26">
        <f t="shared" si="20"/>
        <v>-177131.06</v>
      </c>
      <c r="J46" s="26">
        <f t="shared" si="20"/>
        <v>-7693.66</v>
      </c>
      <c r="K46" s="26">
        <f t="shared" si="20"/>
        <v>-5502.55</v>
      </c>
      <c r="L46" s="26">
        <f t="shared" si="20"/>
        <v>-11253.86</v>
      </c>
      <c r="M46" s="26">
        <f t="shared" si="20"/>
        <v>-14299.82</v>
      </c>
      <c r="N46" s="26">
        <f t="shared" si="20"/>
        <v>-18031.32</v>
      </c>
      <c r="O46" s="26">
        <f t="shared" si="20"/>
        <v>-403201.9</v>
      </c>
    </row>
    <row r="47" spans="1:26" ht="18.75" customHeight="1">
      <c r="A47" s="13" t="s">
        <v>58</v>
      </c>
      <c r="B47" s="24">
        <v>-9397.17</v>
      </c>
      <c r="C47" s="24">
        <v>-2880</v>
      </c>
      <c r="D47" s="24">
        <v>-37969.12</v>
      </c>
      <c r="E47" s="24">
        <v>-36319.51</v>
      </c>
      <c r="F47" s="24">
        <v>-16389.97</v>
      </c>
      <c r="G47" s="24">
        <v>-11087.82</v>
      </c>
      <c r="H47" s="24">
        <v>-30105.59</v>
      </c>
      <c r="I47" s="24">
        <v>-5631.06</v>
      </c>
      <c r="J47" s="24">
        <v>-7693.66</v>
      </c>
      <c r="K47" s="24">
        <v>-5502.55</v>
      </c>
      <c r="L47" s="24">
        <v>-11253.86</v>
      </c>
      <c r="M47" s="24">
        <v>-14299.82</v>
      </c>
      <c r="N47" s="24">
        <v>-18031.32</v>
      </c>
      <c r="O47" s="24">
        <f t="shared" si="17"/>
        <v>-206561.45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59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60</v>
      </c>
      <c r="B49" s="24">
        <v>0</v>
      </c>
      <c r="C49" s="24">
        <v>0</v>
      </c>
      <c r="D49" s="24">
        <f>-500-23640.45</f>
        <v>-24140.45</v>
      </c>
      <c r="E49" s="24">
        <v>0</v>
      </c>
      <c r="F49" s="24">
        <v>-500</v>
      </c>
      <c r="G49" s="24">
        <v>-500</v>
      </c>
      <c r="H49" s="24">
        <v>0</v>
      </c>
      <c r="I49" s="24">
        <v>-1500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-26640.45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61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62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63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-170000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-170000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64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98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99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100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101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65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66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20"/>
    </row>
    <row r="61" spans="1:26" ht="15.75">
      <c r="A61" s="2" t="s">
        <v>67</v>
      </c>
      <c r="B61" s="29">
        <f aca="true" t="shared" si="21" ref="B61:N61">+B36+B42</f>
        <v>1036525.164</v>
      </c>
      <c r="C61" s="29">
        <f t="shared" si="21"/>
        <v>787207.6227999999</v>
      </c>
      <c r="D61" s="29">
        <f t="shared" si="21"/>
        <v>674420.0935</v>
      </c>
      <c r="E61" s="29">
        <f t="shared" si="21"/>
        <v>160482.75659999996</v>
      </c>
      <c r="F61" s="29">
        <f t="shared" si="21"/>
        <v>728508.417</v>
      </c>
      <c r="G61" s="29">
        <f t="shared" si="21"/>
        <v>852750.5682000001</v>
      </c>
      <c r="H61" s="29">
        <f t="shared" si="21"/>
        <v>694511.2192</v>
      </c>
      <c r="I61" s="29">
        <f t="shared" si="21"/>
        <v>5184.705200000026</v>
      </c>
      <c r="J61" s="29">
        <f>+J36+J42</f>
        <v>878639.8536</v>
      </c>
      <c r="K61" s="29">
        <f>+K36+K42</f>
        <v>726524.6351999999</v>
      </c>
      <c r="L61" s="29">
        <f>+L36+L42</f>
        <v>857054.7698</v>
      </c>
      <c r="M61" s="29">
        <f t="shared" si="21"/>
        <v>424075.8715</v>
      </c>
      <c r="N61" s="29">
        <f t="shared" si="21"/>
        <v>207220.1198</v>
      </c>
      <c r="O61" s="29">
        <f>SUM(B61:N61)</f>
        <v>8033105.796399999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68</v>
      </c>
      <c r="B64" s="36">
        <f>SUM(B65:B78)</f>
        <v>1036525.17</v>
      </c>
      <c r="C64" s="36">
        <f aca="true" t="shared" si="22" ref="C64:N64">SUM(C65:C78)</f>
        <v>787207.62</v>
      </c>
      <c r="D64" s="36">
        <f t="shared" si="22"/>
        <v>674420.09</v>
      </c>
      <c r="E64" s="36">
        <f t="shared" si="22"/>
        <v>160482.76</v>
      </c>
      <c r="F64" s="36">
        <f t="shared" si="22"/>
        <v>728508.42</v>
      </c>
      <c r="G64" s="36">
        <f t="shared" si="22"/>
        <v>852750.57</v>
      </c>
      <c r="H64" s="36">
        <f t="shared" si="22"/>
        <v>694511.22</v>
      </c>
      <c r="I64" s="36">
        <f t="shared" si="22"/>
        <v>5184.71</v>
      </c>
      <c r="J64" s="36">
        <f t="shared" si="22"/>
        <v>878639.86</v>
      </c>
      <c r="K64" s="36">
        <f t="shared" si="22"/>
        <v>726524.64</v>
      </c>
      <c r="L64" s="36">
        <f t="shared" si="22"/>
        <v>857054.77</v>
      </c>
      <c r="M64" s="36">
        <f t="shared" si="22"/>
        <v>424075.87</v>
      </c>
      <c r="N64" s="36">
        <f t="shared" si="22"/>
        <v>207220.12</v>
      </c>
      <c r="O64" s="29">
        <f>SUM(O65:O78)</f>
        <v>8033105.82</v>
      </c>
    </row>
    <row r="65" spans="1:16" ht="18.75" customHeight="1">
      <c r="A65" s="17" t="s">
        <v>69</v>
      </c>
      <c r="B65" s="36">
        <v>201924.77</v>
      </c>
      <c r="C65" s="36">
        <v>217973.14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419897.91000000003</v>
      </c>
      <c r="P65"/>
    </row>
    <row r="66" spans="1:16" ht="18.75" customHeight="1">
      <c r="A66" s="17" t="s">
        <v>70</v>
      </c>
      <c r="B66" s="36">
        <v>834600.4</v>
      </c>
      <c r="C66" s="36">
        <v>569234.48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1403834.88</v>
      </c>
      <c r="P66"/>
    </row>
    <row r="67" spans="1:17" ht="18.75" customHeight="1">
      <c r="A67" s="17" t="s">
        <v>71</v>
      </c>
      <c r="B67" s="35">
        <v>0</v>
      </c>
      <c r="C67" s="35">
        <v>0</v>
      </c>
      <c r="D67" s="26">
        <v>674420.09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674420.09</v>
      </c>
      <c r="Q67"/>
    </row>
    <row r="68" spans="1:18" ht="18.75" customHeight="1">
      <c r="A68" s="17" t="s">
        <v>108</v>
      </c>
      <c r="B68" s="35">
        <v>0</v>
      </c>
      <c r="C68" s="35">
        <v>0</v>
      </c>
      <c r="D68" s="35">
        <v>0</v>
      </c>
      <c r="E68" s="26">
        <v>160482.76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160482.76</v>
      </c>
      <c r="R68"/>
    </row>
    <row r="69" spans="1:19" ht="18.75" customHeight="1">
      <c r="A69" s="17" t="s">
        <v>72</v>
      </c>
      <c r="B69" s="35">
        <v>0</v>
      </c>
      <c r="C69" s="35">
        <v>0</v>
      </c>
      <c r="D69" s="35">
        <v>0</v>
      </c>
      <c r="E69" s="35">
        <v>0</v>
      </c>
      <c r="F69" s="26">
        <v>728508.42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728508.42</v>
      </c>
      <c r="S69"/>
    </row>
    <row r="70" spans="1:20" ht="18.75" customHeight="1">
      <c r="A70" s="17" t="s">
        <v>73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852750.57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852750.57</v>
      </c>
      <c r="T70"/>
    </row>
    <row r="71" spans="1:21" ht="18.75" customHeight="1">
      <c r="A71" s="17" t="s">
        <v>97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694511.22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694511.22</v>
      </c>
      <c r="U71"/>
    </row>
    <row r="72" spans="1:21" ht="18.75" customHeight="1">
      <c r="A72" s="17" t="s">
        <v>74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5184.71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5184.71</v>
      </c>
      <c r="U72"/>
    </row>
    <row r="73" spans="1:22" ht="18.75" customHeight="1">
      <c r="A73" s="17" t="s">
        <v>75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878639.86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878639.86</v>
      </c>
      <c r="V73"/>
    </row>
    <row r="74" spans="1:23" ht="18.75" customHeight="1">
      <c r="A74" s="17" t="s">
        <v>76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726524.64</v>
      </c>
      <c r="L74" s="35">
        <v>0</v>
      </c>
      <c r="M74" s="35">
        <v>0</v>
      </c>
      <c r="N74" s="35">
        <v>0</v>
      </c>
      <c r="O74" s="29">
        <f t="shared" si="23"/>
        <v>726524.64</v>
      </c>
      <c r="W74"/>
    </row>
    <row r="75" spans="1:24" ht="18.75" customHeight="1">
      <c r="A75" s="17" t="s">
        <v>77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857054.77</v>
      </c>
      <c r="M75" s="35">
        <v>0</v>
      </c>
      <c r="N75" s="35">
        <v>0</v>
      </c>
      <c r="O75" s="26">
        <f t="shared" si="23"/>
        <v>857054.77</v>
      </c>
      <c r="X75"/>
    </row>
    <row r="76" spans="1:25" ht="18.75" customHeight="1">
      <c r="A76" s="17" t="s">
        <v>78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424075.87</v>
      </c>
      <c r="N76" s="35">
        <v>0</v>
      </c>
      <c r="O76" s="29">
        <f t="shared" si="23"/>
        <v>424075.87</v>
      </c>
      <c r="Y76"/>
    </row>
    <row r="77" spans="1:26" ht="18.75" customHeight="1">
      <c r="A77" s="17" t="s">
        <v>79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207220.12</v>
      </c>
      <c r="O77" s="26">
        <f t="shared" si="23"/>
        <v>207220.12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0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105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80</v>
      </c>
      <c r="B82" s="44">
        <v>2.451681416163398</v>
      </c>
      <c r="C82" s="44">
        <v>2.616055747623163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81</v>
      </c>
      <c r="B83" s="44">
        <v>2.13049</v>
      </c>
      <c r="C83" s="44">
        <v>2.1951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82</v>
      </c>
      <c r="B84" s="44">
        <v>0</v>
      </c>
      <c r="C84" s="44">
        <v>0</v>
      </c>
      <c r="D84" s="22">
        <f>(D$37+D$38+D$39)/D$7</f>
        <v>1.9606999999999999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107</v>
      </c>
      <c r="B85" s="44">
        <v>0</v>
      </c>
      <c r="C85" s="44">
        <v>0</v>
      </c>
      <c r="D85" s="44">
        <v>0</v>
      </c>
      <c r="E85" s="22">
        <f>(E$37+E$38+E$39)/E$7</f>
        <v>2.9593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83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2.2515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84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1.7706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85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2.1676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86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2.1884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87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2.1734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88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2.4846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89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2.4314</v>
      </c>
      <c r="M92" s="44">
        <v>0</v>
      </c>
      <c r="N92" s="44">
        <v>0</v>
      </c>
      <c r="O92" s="26"/>
      <c r="X92"/>
    </row>
    <row r="93" spans="1:25" ht="18.75" customHeight="1">
      <c r="A93" s="17" t="s">
        <v>90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3.0665</v>
      </c>
      <c r="N93" s="44">
        <v>0</v>
      </c>
      <c r="O93" s="61"/>
      <c r="Y93"/>
    </row>
    <row r="94" spans="1:26" ht="18.75" customHeight="1">
      <c r="A94" s="34" t="s">
        <v>91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2.6231</v>
      </c>
      <c r="O94" s="50"/>
      <c r="P94"/>
      <c r="Z94"/>
    </row>
    <row r="95" spans="1:14" ht="21" customHeight="1">
      <c r="A95" s="66" t="s">
        <v>102</v>
      </c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8"/>
    </row>
    <row r="96" spans="1:14" ht="15.75">
      <c r="A96" s="69" t="s">
        <v>104</v>
      </c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2018-10-11T16:54:13Z</dcterms:modified>
  <cp:category/>
  <cp:version/>
  <cp:contentType/>
  <cp:contentStatus/>
</cp:coreProperties>
</file>