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<sst xmlns="http://schemas.openxmlformats.org/spreadsheetml/2006/main" count="148" uniqueCount="148">
  <si>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</si>
  <si>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</si>
  <si>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</si>
  <si>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</si>
  <si>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</si>
  <si>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</si>
  <si>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</si>
  <si>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</si>
  <si>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</si>
  <si>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</si>
  <si>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</si>
  <si>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</si>
  <si>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</si>
  <si>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</si>
  <si>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</si>
  <si>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</si>
  <si>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</si>
  <si>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</si>
  <si>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</si>
  <si>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</si>
  <si>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</si>
  <si>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</si>
  <si>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</si>
  <si>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</si>
  <si>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</si>
  <si>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</si>
  <si>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</si>
  <si>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</si>
  <si>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</si>
  <si>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</si>
  <si>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</si>
  <si>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</si>
  <si>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</si>
  <si>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</si>
  <si>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</si>
  <si>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</si>
  <si>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</si>
  <si>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</si>
  <si>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</si>
  <si>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</si>
  <si>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</si>
  <si>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</si>
  <si>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</si>
  <si>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</si>
  <si>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</si>
  <si>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</si>
  <si>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</si>
  <si>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</si>
  <si>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</si>
  <si>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</si>
  <si>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</si>
  <si>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</si>
  <si>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</si>
  <si>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</si>
  <si>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</si>
  <si>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</si>
  <si>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</si>
  <si>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</si>
  <si>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</si>
  <si>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</si>
  <si>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</si>
  <si>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</si>
  <si>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</si>
  <si>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</si>
  <si>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</si>
  <si>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</si>
  <si>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</si>
  <si>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</si>
  <si>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</si>
  <si>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</si>
  <si>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</si>
  <si>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</si>
  <si>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</si>
  <si>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</si>
  <si>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</si>
  <si>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</si>
  <si>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</si>
  <si>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</si>
  <si>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</si>
  <si>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</si>
  <si>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</si>
  <si>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</si>
  <si>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</si>
  <si>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</si>
  <si>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</si>
  <si>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</si>
  <si>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</si>
  <si>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</si>
  <si>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</si>
  <si>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</si>
  <si>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</si>
  <si>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</si>
  <si>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</si>
  <si>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</si>
  <si>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</si>
  <si>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</si>
  <si>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</si>
  <si>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</si>
  <si>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</si>
  <si>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</si>
  <si>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</si>
  <si>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</si>
  <si>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</si>
  <si>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</si>
  <si>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</si>
  <si>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</si>
  <si>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</si>
  <si>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</si>
  <si>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</si>
  <si>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</si>
  <si>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</si>
  <si>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</si>
  <si>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</si>
  <si>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</si>
  <si>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</si>
  <si>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</si>
  <si>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</si>
  <si>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</si>
  <si>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</si>
  <si>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</si>
  <si>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</si>
  <si>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</si>
  <si>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</si>
  <si>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</si>
  <si>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</si>
  <si>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</si>
  <si>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</si>
  <si>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</si>
  <si>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</si>
  <si>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</si>
  <si>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</si>
  <si>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</si>
  <si>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</si>
  <si>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</si>
  <si>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</si>
  <si>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</si>
  <si>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</si>
  <si>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</si>
  <si>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</si>
  <si>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</si>
  <si>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</si>
  <si>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</si>
  <si>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</si>
  <si>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</si>
  <si>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</si>
  <si>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24/10/18 - VENCIMENTO 31/10/18</t>
  </si>
  <si>
    <t>7.3. Revisão de Remuneração pelo Transporte Coletivo ¹</t>
  </si>
  <si>
    <t>¹ Rede da madrugada set/18.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</si>
</sst>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34">
      <selection activeCell="B42" sqref="B42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560485</v>
      </c>
      <c r="C7" s="9">
        <f t="shared" si="0"/>
        <v>734202</v>
      </c>
      <c r="D7" s="9">
        <f t="shared" si="0"/>
        <v>726830</v>
      </c>
      <c r="E7" s="9">
        <f t="shared" si="0"/>
        <v>489749</v>
      </c>
      <c r="F7" s="9">
        <f t="shared" si="0"/>
        <v>414534</v>
      </c>
      <c r="G7" s="9">
        <f t="shared" si="0"/>
        <v>1098726</v>
      </c>
      <c r="H7" s="9">
        <f t="shared" si="0"/>
        <v>511631</v>
      </c>
      <c r="I7" s="9">
        <f t="shared" si="0"/>
        <v>115017</v>
      </c>
      <c r="J7" s="9">
        <f t="shared" si="0"/>
        <v>299926</v>
      </c>
      <c r="K7" s="9">
        <f t="shared" si="0"/>
        <v>243397</v>
      </c>
      <c r="L7" s="9">
        <f t="shared" si="0"/>
        <v>5194497</v>
      </c>
      <c r="M7" s="49"/>
    </row>
    <row r="8" spans="1:12" ht="17.25" customHeight="1">
      <c r="A8" s="10" t="s">
        <v>38</v>
      </c>
      <c r="B8" s="11">
        <f>B9+B12+B16</f>
        <v>273786</v>
      </c>
      <c r="C8" s="11">
        <f aca="true" t="shared" si="1" ref="C8:K8">C9+C12+C16</f>
        <v>372525</v>
      </c>
      <c r="D8" s="11">
        <f t="shared" si="1"/>
        <v>338719</v>
      </c>
      <c r="E8" s="11">
        <f t="shared" si="1"/>
        <v>250175</v>
      </c>
      <c r="F8" s="11">
        <f t="shared" si="1"/>
        <v>190793</v>
      </c>
      <c r="G8" s="11">
        <f t="shared" si="1"/>
        <v>536387</v>
      </c>
      <c r="H8" s="11">
        <f t="shared" si="1"/>
        <v>273104</v>
      </c>
      <c r="I8" s="11">
        <f t="shared" si="1"/>
        <v>52941</v>
      </c>
      <c r="J8" s="11">
        <f t="shared" si="1"/>
        <v>139999</v>
      </c>
      <c r="K8" s="11">
        <f t="shared" si="1"/>
        <v>124794</v>
      </c>
      <c r="L8" s="11">
        <f aca="true" t="shared" si="2" ref="L8:L29">SUM(B8:K8)</f>
        <v>2553223</v>
      </c>
    </row>
    <row r="9" spans="1:12" ht="17.25" customHeight="1">
      <c r="A9" s="15" t="s">
        <v>16</v>
      </c>
      <c r="B9" s="13">
        <f>+B10+B11</f>
        <v>29759</v>
      </c>
      <c r="C9" s="13">
        <f aca="true" t="shared" si="3" ref="C9:K9">+C10+C11</f>
        <v>43611</v>
      </c>
      <c r="D9" s="13">
        <f t="shared" si="3"/>
        <v>35617</v>
      </c>
      <c r="E9" s="13">
        <f t="shared" si="3"/>
        <v>27751</v>
      </c>
      <c r="F9" s="13">
        <f t="shared" si="3"/>
        <v>16618</v>
      </c>
      <c r="G9" s="13">
        <f t="shared" si="3"/>
        <v>38056</v>
      </c>
      <c r="H9" s="13">
        <f t="shared" si="3"/>
        <v>36966</v>
      </c>
      <c r="I9" s="13">
        <f t="shared" si="3"/>
        <v>6688</v>
      </c>
      <c r="J9" s="13">
        <f t="shared" si="3"/>
        <v>13393</v>
      </c>
      <c r="K9" s="13">
        <f t="shared" si="3"/>
        <v>13137</v>
      </c>
      <c r="L9" s="11">
        <f t="shared" si="2"/>
        <v>261596</v>
      </c>
    </row>
    <row r="10" spans="1:12" ht="17.25" customHeight="1">
      <c r="A10" s="29" t="s">
        <v>17</v>
      </c>
      <c r="B10" s="13">
        <v>29759</v>
      </c>
      <c r="C10" s="13">
        <v>43611</v>
      </c>
      <c r="D10" s="13">
        <v>35617</v>
      </c>
      <c r="E10" s="13">
        <v>27751</v>
      </c>
      <c r="F10" s="13">
        <v>16618</v>
      </c>
      <c r="G10" s="13">
        <v>38056</v>
      </c>
      <c r="H10" s="13">
        <v>36966</v>
      </c>
      <c r="I10" s="13">
        <v>6688</v>
      </c>
      <c r="J10" s="13">
        <v>13393</v>
      </c>
      <c r="K10" s="13">
        <v>13137</v>
      </c>
      <c r="L10" s="11">
        <f t="shared" si="2"/>
        <v>261596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232252</v>
      </c>
      <c r="C12" s="17">
        <f t="shared" si="4"/>
        <v>312477</v>
      </c>
      <c r="D12" s="17">
        <f t="shared" si="4"/>
        <v>288570</v>
      </c>
      <c r="E12" s="17">
        <f t="shared" si="4"/>
        <v>211983</v>
      </c>
      <c r="F12" s="17">
        <f t="shared" si="4"/>
        <v>163264</v>
      </c>
      <c r="G12" s="17">
        <f t="shared" si="4"/>
        <v>469530</v>
      </c>
      <c r="H12" s="17">
        <f t="shared" si="4"/>
        <v>224386</v>
      </c>
      <c r="I12" s="17">
        <f t="shared" si="4"/>
        <v>43701</v>
      </c>
      <c r="J12" s="17">
        <f t="shared" si="4"/>
        <v>120466</v>
      </c>
      <c r="K12" s="17">
        <f t="shared" si="4"/>
        <v>105938</v>
      </c>
      <c r="L12" s="11">
        <f t="shared" si="2"/>
        <v>2172567</v>
      </c>
    </row>
    <row r="13" spans="1:14" s="67" customFormat="1" ht="17.25" customHeight="1">
      <c r="A13" s="74" t="s">
        <v>19</v>
      </c>
      <c r="B13" s="75">
        <v>109118</v>
      </c>
      <c r="C13" s="75">
        <v>154558</v>
      </c>
      <c r="D13" s="75">
        <v>147867</v>
      </c>
      <c r="E13" s="75">
        <v>103627</v>
      </c>
      <c r="F13" s="75">
        <v>81482</v>
      </c>
      <c r="G13" s="75">
        <v>218542</v>
      </c>
      <c r="H13" s="75">
        <v>99981</v>
      </c>
      <c r="I13" s="75">
        <v>23214</v>
      </c>
      <c r="J13" s="75">
        <v>61898</v>
      </c>
      <c r="K13" s="75">
        <v>50044</v>
      </c>
      <c r="L13" s="76">
        <f t="shared" si="2"/>
        <v>1050331</v>
      </c>
      <c r="M13" s="77"/>
      <c r="N13" s="78"/>
    </row>
    <row r="14" spans="1:13" s="67" customFormat="1" ht="17.25" customHeight="1">
      <c r="A14" s="74" t="s">
        <v>20</v>
      </c>
      <c r="B14" s="75">
        <v>107320</v>
      </c>
      <c r="C14" s="75">
        <v>134581</v>
      </c>
      <c r="D14" s="75">
        <v>124463</v>
      </c>
      <c r="E14" s="75">
        <v>93883</v>
      </c>
      <c r="F14" s="75">
        <v>72718</v>
      </c>
      <c r="G14" s="75">
        <v>226067</v>
      </c>
      <c r="H14" s="75">
        <v>102547</v>
      </c>
      <c r="I14" s="75">
        <v>16657</v>
      </c>
      <c r="J14" s="75">
        <v>52710</v>
      </c>
      <c r="K14" s="75">
        <v>50048</v>
      </c>
      <c r="L14" s="76">
        <f t="shared" si="2"/>
        <v>980994</v>
      </c>
      <c r="M14" s="77"/>
    </row>
    <row r="15" spans="1:12" ht="17.25" customHeight="1">
      <c r="A15" s="14" t="s">
        <v>21</v>
      </c>
      <c r="B15" s="13">
        <v>15814</v>
      </c>
      <c r="C15" s="13">
        <v>23338</v>
      </c>
      <c r="D15" s="13">
        <v>16240</v>
      </c>
      <c r="E15" s="13">
        <v>14473</v>
      </c>
      <c r="F15" s="13">
        <v>9064</v>
      </c>
      <c r="G15" s="13">
        <v>24921</v>
      </c>
      <c r="H15" s="13">
        <v>21858</v>
      </c>
      <c r="I15" s="13">
        <v>3830</v>
      </c>
      <c r="J15" s="13">
        <v>5858</v>
      </c>
      <c r="K15" s="13">
        <v>5846</v>
      </c>
      <c r="L15" s="11">
        <f t="shared" si="2"/>
        <v>141242</v>
      </c>
    </row>
    <row r="16" spans="1:12" ht="17.25" customHeight="1">
      <c r="A16" s="15" t="s">
        <v>34</v>
      </c>
      <c r="B16" s="13">
        <f>B17+B18+B19</f>
        <v>11775</v>
      </c>
      <c r="C16" s="13">
        <f aca="true" t="shared" si="5" ref="C16:K16">C17+C18+C19</f>
        <v>16437</v>
      </c>
      <c r="D16" s="13">
        <f t="shared" si="5"/>
        <v>14532</v>
      </c>
      <c r="E16" s="13">
        <f t="shared" si="5"/>
        <v>10441</v>
      </c>
      <c r="F16" s="13">
        <f t="shared" si="5"/>
        <v>10911</v>
      </c>
      <c r="G16" s="13">
        <f t="shared" si="5"/>
        <v>28801</v>
      </c>
      <c r="H16" s="13">
        <f t="shared" si="5"/>
        <v>11752</v>
      </c>
      <c r="I16" s="13">
        <f t="shared" si="5"/>
        <v>2552</v>
      </c>
      <c r="J16" s="13">
        <f t="shared" si="5"/>
        <v>6140</v>
      </c>
      <c r="K16" s="13">
        <f t="shared" si="5"/>
        <v>5719</v>
      </c>
      <c r="L16" s="11">
        <f t="shared" si="2"/>
        <v>119060</v>
      </c>
    </row>
    <row r="17" spans="1:12" ht="17.25" customHeight="1">
      <c r="A17" s="14" t="s">
        <v>35</v>
      </c>
      <c r="B17" s="13">
        <v>11744</v>
      </c>
      <c r="C17" s="13">
        <v>16403</v>
      </c>
      <c r="D17" s="13">
        <v>14510</v>
      </c>
      <c r="E17" s="13">
        <v>10423</v>
      </c>
      <c r="F17" s="13">
        <v>10902</v>
      </c>
      <c r="G17" s="13">
        <v>28769</v>
      </c>
      <c r="H17" s="13">
        <v>11713</v>
      </c>
      <c r="I17" s="13">
        <v>2550</v>
      </c>
      <c r="J17" s="13">
        <v>6133</v>
      </c>
      <c r="K17" s="13">
        <v>5712</v>
      </c>
      <c r="L17" s="11">
        <f t="shared" si="2"/>
        <v>118859</v>
      </c>
    </row>
    <row r="18" spans="1:12" ht="17.25" customHeight="1">
      <c r="A18" s="14" t="s">
        <v>36</v>
      </c>
      <c r="B18" s="13">
        <v>21</v>
      </c>
      <c r="C18" s="13">
        <v>17</v>
      </c>
      <c r="D18" s="13">
        <v>17</v>
      </c>
      <c r="E18" s="13">
        <v>15</v>
      </c>
      <c r="F18" s="13">
        <v>6</v>
      </c>
      <c r="G18" s="13">
        <v>19</v>
      </c>
      <c r="H18" s="13">
        <v>22</v>
      </c>
      <c r="I18" s="13">
        <v>0</v>
      </c>
      <c r="J18" s="13">
        <v>3</v>
      </c>
      <c r="K18" s="13">
        <v>6</v>
      </c>
      <c r="L18" s="11">
        <f t="shared" si="2"/>
        <v>126</v>
      </c>
    </row>
    <row r="19" spans="1:12" ht="17.25" customHeight="1">
      <c r="A19" s="14" t="s">
        <v>37</v>
      </c>
      <c r="B19" s="13">
        <v>10</v>
      </c>
      <c r="C19" s="13">
        <v>17</v>
      </c>
      <c r="D19" s="13">
        <v>5</v>
      </c>
      <c r="E19" s="13">
        <v>3</v>
      </c>
      <c r="F19" s="13">
        <v>3</v>
      </c>
      <c r="G19" s="13">
        <v>13</v>
      </c>
      <c r="H19" s="13">
        <v>17</v>
      </c>
      <c r="I19" s="13">
        <v>2</v>
      </c>
      <c r="J19" s="13">
        <v>4</v>
      </c>
      <c r="K19" s="13">
        <v>1</v>
      </c>
      <c r="L19" s="11">
        <f t="shared" si="2"/>
        <v>75</v>
      </c>
    </row>
    <row r="20" spans="1:12" ht="17.25" customHeight="1">
      <c r="A20" s="16" t="s">
        <v>22</v>
      </c>
      <c r="B20" s="11">
        <f>+B21+B22+B23</f>
        <v>163091</v>
      </c>
      <c r="C20" s="11">
        <f aca="true" t="shared" si="6" ref="C20:K20">+C21+C22+C23</f>
        <v>186610</v>
      </c>
      <c r="D20" s="11">
        <f t="shared" si="6"/>
        <v>202938</v>
      </c>
      <c r="E20" s="11">
        <f t="shared" si="6"/>
        <v>127599</v>
      </c>
      <c r="F20" s="11">
        <f t="shared" si="6"/>
        <v>135895</v>
      </c>
      <c r="G20" s="11">
        <f t="shared" si="6"/>
        <v>379307</v>
      </c>
      <c r="H20" s="11">
        <f t="shared" si="6"/>
        <v>133147</v>
      </c>
      <c r="I20" s="11">
        <f t="shared" si="6"/>
        <v>32157</v>
      </c>
      <c r="J20" s="11">
        <f t="shared" si="6"/>
        <v>79039</v>
      </c>
      <c r="K20" s="11">
        <f t="shared" si="6"/>
        <v>65967</v>
      </c>
      <c r="L20" s="11">
        <f t="shared" si="2"/>
        <v>1505750</v>
      </c>
    </row>
    <row r="21" spans="1:13" s="67" customFormat="1" ht="17.25" customHeight="1">
      <c r="A21" s="60" t="s">
        <v>23</v>
      </c>
      <c r="B21" s="75">
        <v>85756</v>
      </c>
      <c r="C21" s="75">
        <v>107394</v>
      </c>
      <c r="D21" s="75">
        <v>118418</v>
      </c>
      <c r="E21" s="75">
        <v>71686</v>
      </c>
      <c r="F21" s="75">
        <v>77003</v>
      </c>
      <c r="G21" s="75">
        <v>196506</v>
      </c>
      <c r="H21" s="75">
        <v>72985</v>
      </c>
      <c r="I21" s="75">
        <v>19539</v>
      </c>
      <c r="J21" s="75">
        <v>45668</v>
      </c>
      <c r="K21" s="75">
        <v>35059</v>
      </c>
      <c r="L21" s="76">
        <f t="shared" si="2"/>
        <v>830014</v>
      </c>
      <c r="M21" s="77"/>
    </row>
    <row r="22" spans="1:13" s="67" customFormat="1" ht="17.25" customHeight="1">
      <c r="A22" s="60" t="s">
        <v>24</v>
      </c>
      <c r="B22" s="75">
        <v>70279</v>
      </c>
      <c r="C22" s="75">
        <v>70998</v>
      </c>
      <c r="D22" s="75">
        <v>77341</v>
      </c>
      <c r="E22" s="75">
        <v>51015</v>
      </c>
      <c r="F22" s="75">
        <v>54634</v>
      </c>
      <c r="G22" s="75">
        <v>170251</v>
      </c>
      <c r="H22" s="75">
        <v>53018</v>
      </c>
      <c r="I22" s="75">
        <v>11142</v>
      </c>
      <c r="J22" s="75">
        <v>30889</v>
      </c>
      <c r="K22" s="75">
        <v>28522</v>
      </c>
      <c r="L22" s="76">
        <f t="shared" si="2"/>
        <v>618089</v>
      </c>
      <c r="M22" s="77"/>
    </row>
    <row r="23" spans="1:12" ht="17.25" customHeight="1">
      <c r="A23" s="12" t="s">
        <v>25</v>
      </c>
      <c r="B23" s="13">
        <v>7056</v>
      </c>
      <c r="C23" s="13">
        <v>8218</v>
      </c>
      <c r="D23" s="13">
        <v>7179</v>
      </c>
      <c r="E23" s="13">
        <v>4898</v>
      </c>
      <c r="F23" s="13">
        <v>4258</v>
      </c>
      <c r="G23" s="13">
        <v>12550</v>
      </c>
      <c r="H23" s="13">
        <v>7144</v>
      </c>
      <c r="I23" s="13">
        <v>1476</v>
      </c>
      <c r="J23" s="13">
        <v>2482</v>
      </c>
      <c r="K23" s="13">
        <v>2386</v>
      </c>
      <c r="L23" s="11">
        <f t="shared" si="2"/>
        <v>57647</v>
      </c>
    </row>
    <row r="24" spans="1:13" ht="17.25" customHeight="1">
      <c r="A24" s="16" t="s">
        <v>26</v>
      </c>
      <c r="B24" s="13">
        <f>+B25+B26</f>
        <v>123608</v>
      </c>
      <c r="C24" s="13">
        <f aca="true" t="shared" si="7" ref="C24:K24">+C25+C26</f>
        <v>175067</v>
      </c>
      <c r="D24" s="13">
        <f t="shared" si="7"/>
        <v>185173</v>
      </c>
      <c r="E24" s="13">
        <f t="shared" si="7"/>
        <v>111975</v>
      </c>
      <c r="F24" s="13">
        <f t="shared" si="7"/>
        <v>87846</v>
      </c>
      <c r="G24" s="13">
        <f t="shared" si="7"/>
        <v>183032</v>
      </c>
      <c r="H24" s="13">
        <f t="shared" si="7"/>
        <v>98517</v>
      </c>
      <c r="I24" s="13">
        <f t="shared" si="7"/>
        <v>29919</v>
      </c>
      <c r="J24" s="13">
        <f t="shared" si="7"/>
        <v>80888</v>
      </c>
      <c r="K24" s="13">
        <f t="shared" si="7"/>
        <v>52636</v>
      </c>
      <c r="L24" s="11">
        <f t="shared" si="2"/>
        <v>1128661</v>
      </c>
      <c r="M24" s="50"/>
    </row>
    <row r="25" spans="1:13" ht="17.25" customHeight="1">
      <c r="A25" s="12" t="s">
        <v>39</v>
      </c>
      <c r="B25" s="13">
        <v>64900</v>
      </c>
      <c r="C25" s="13">
        <v>97271</v>
      </c>
      <c r="D25" s="13">
        <v>104604</v>
      </c>
      <c r="E25" s="13">
        <v>64589</v>
      </c>
      <c r="F25" s="13">
        <v>46533</v>
      </c>
      <c r="G25" s="13">
        <v>100142</v>
      </c>
      <c r="H25" s="13">
        <v>54437</v>
      </c>
      <c r="I25" s="13">
        <v>18620</v>
      </c>
      <c r="J25" s="13">
        <v>44009</v>
      </c>
      <c r="K25" s="13">
        <v>27995</v>
      </c>
      <c r="L25" s="11">
        <f t="shared" si="2"/>
        <v>623100</v>
      </c>
      <c r="M25" s="49"/>
    </row>
    <row r="26" spans="1:13" ht="17.25" customHeight="1">
      <c r="A26" s="12" t="s">
        <v>40</v>
      </c>
      <c r="B26" s="13">
        <v>58708</v>
      </c>
      <c r="C26" s="13">
        <v>77796</v>
      </c>
      <c r="D26" s="13">
        <v>80569</v>
      </c>
      <c r="E26" s="13">
        <v>47386</v>
      </c>
      <c r="F26" s="13">
        <v>41313</v>
      </c>
      <c r="G26" s="13">
        <v>82890</v>
      </c>
      <c r="H26" s="13">
        <v>44080</v>
      </c>
      <c r="I26" s="13">
        <v>11299</v>
      </c>
      <c r="J26" s="13">
        <v>36879</v>
      </c>
      <c r="K26" s="13">
        <v>24641</v>
      </c>
      <c r="L26" s="11">
        <f t="shared" si="2"/>
        <v>505561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6863</v>
      </c>
      <c r="I27" s="11">
        <v>0</v>
      </c>
      <c r="J27" s="11">
        <v>0</v>
      </c>
      <c r="K27" s="11">
        <v>0</v>
      </c>
      <c r="L27" s="11">
        <f t="shared" si="2"/>
        <v>6863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48</v>
      </c>
      <c r="L29" s="11">
        <f t="shared" si="2"/>
        <v>48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11689.66</v>
      </c>
      <c r="I37" s="19">
        <v>0</v>
      </c>
      <c r="J37" s="19">
        <v>0</v>
      </c>
      <c r="K37" s="19">
        <v>0</v>
      </c>
      <c r="L37" s="23">
        <f>SUM(B37:K37)</f>
        <v>11689.66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27833.68</v>
      </c>
      <c r="C41" s="23">
        <f aca="true" t="shared" si="9" ref="C41:K41">+C45+C42</f>
        <v>39797.72</v>
      </c>
      <c r="D41" s="23">
        <f t="shared" si="9"/>
        <v>40354.76</v>
      </c>
      <c r="E41" s="23">
        <f t="shared" si="9"/>
        <v>22842.4</v>
      </c>
      <c r="F41" s="23">
        <f t="shared" si="9"/>
        <v>21552.92</v>
      </c>
      <c r="G41" s="23">
        <f t="shared" si="9"/>
        <v>46360.08</v>
      </c>
      <c r="H41" s="23">
        <f t="shared" si="9"/>
        <v>26149.04</v>
      </c>
      <c r="I41" s="23">
        <f t="shared" si="9"/>
        <v>1065.72</v>
      </c>
      <c r="J41" s="23">
        <f t="shared" si="9"/>
        <v>2217.04</v>
      </c>
      <c r="K41" s="23">
        <f t="shared" si="9"/>
        <v>12391.6</v>
      </c>
      <c r="L41" s="23">
        <f>SUM(B41:K41)</f>
        <v>240564.96000000002</v>
      </c>
    </row>
    <row r="42" spans="1:12" ht="17.25" customHeight="1">
      <c r="A42" s="16" t="s">
        <v>53</v>
      </c>
      <c r="B42" s="23">
        <f>+B56</f>
        <v>23742</v>
      </c>
      <c r="C42" s="23">
        <f aca="true" t="shared" si="10" ref="C42:H42">+C56</f>
        <v>34024</v>
      </c>
      <c r="D42" s="23">
        <f t="shared" si="10"/>
        <v>33969</v>
      </c>
      <c r="E42" s="23">
        <f t="shared" si="10"/>
        <v>19397</v>
      </c>
      <c r="F42" s="23">
        <f t="shared" si="10"/>
        <v>18176</v>
      </c>
      <c r="G42" s="23">
        <f t="shared" si="10"/>
        <v>38930</v>
      </c>
      <c r="H42" s="23">
        <f t="shared" si="10"/>
        <v>22434</v>
      </c>
      <c r="I42" s="68">
        <v>0</v>
      </c>
      <c r="J42" s="68">
        <v>0</v>
      </c>
      <c r="K42" s="23">
        <f>+K56</f>
        <v>10487</v>
      </c>
      <c r="L42" s="23">
        <f>SUM(B42:K42)</f>
        <v>201159</v>
      </c>
    </row>
    <row r="43" spans="1:12" ht="17.25" customHeight="1">
      <c r="A43" s="12" t="s">
        <v>54</v>
      </c>
      <c r="B43" s="68">
        <v>886</v>
      </c>
      <c r="C43" s="68">
        <v>1234</v>
      </c>
      <c r="D43" s="68">
        <v>1263</v>
      </c>
      <c r="E43" s="68">
        <v>719</v>
      </c>
      <c r="F43" s="68">
        <v>705</v>
      </c>
      <c r="G43" s="68">
        <v>1568</v>
      </c>
      <c r="H43" s="68">
        <v>830</v>
      </c>
      <c r="I43" s="68">
        <v>0</v>
      </c>
      <c r="J43" s="68">
        <v>0</v>
      </c>
      <c r="K43" s="68">
        <v>394</v>
      </c>
      <c r="L43" s="61">
        <f>SUM(B43:K43)</f>
        <v>7599</v>
      </c>
    </row>
    <row r="44" spans="1:12" ht="17.25" customHeight="1">
      <c r="A44" s="12" t="s">
        <v>55</v>
      </c>
      <c r="B44" s="23">
        <f>ROUND(B42/B43,2)</f>
        <v>26.8</v>
      </c>
      <c r="C44" s="23">
        <f aca="true" t="shared" si="11" ref="C44:H44">ROUND(C42/C43,2)</f>
        <v>27.57</v>
      </c>
      <c r="D44" s="23">
        <f t="shared" si="11"/>
        <v>26.9</v>
      </c>
      <c r="E44" s="23">
        <f t="shared" si="11"/>
        <v>26.98</v>
      </c>
      <c r="F44" s="23">
        <f t="shared" si="11"/>
        <v>25.78</v>
      </c>
      <c r="G44" s="23">
        <f t="shared" si="11"/>
        <v>24.83</v>
      </c>
      <c r="H44" s="23">
        <f t="shared" si="11"/>
        <v>27.03</v>
      </c>
      <c r="I44" s="68">
        <v>0</v>
      </c>
      <c r="J44" s="68">
        <v>0</v>
      </c>
      <c r="K44" s="23">
        <f>ROUND(K42/K43,2)</f>
        <v>26.62</v>
      </c>
      <c r="L44" s="23">
        <f>ROUND(L42/L43,2)</f>
        <v>26.47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2" ref="D45:K45">ROUND(D46*D47,2)</f>
        <v>6385.76</v>
      </c>
      <c r="E45" s="59">
        <f t="shared" si="12"/>
        <v>3445.4</v>
      </c>
      <c r="F45" s="59">
        <f t="shared" si="12"/>
        <v>3376.92</v>
      </c>
      <c r="G45" s="59">
        <f t="shared" si="12"/>
        <v>7430.08</v>
      </c>
      <c r="H45" s="59">
        <f t="shared" si="12"/>
        <v>3715.04</v>
      </c>
      <c r="I45" s="59">
        <f t="shared" si="12"/>
        <v>1065.72</v>
      </c>
      <c r="J45" s="59">
        <f t="shared" si="12"/>
        <v>2217.04</v>
      </c>
      <c r="K45" s="59">
        <f t="shared" si="12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1850698.8</v>
      </c>
      <c r="C49" s="22">
        <f aca="true" t="shared" si="13" ref="C49:H49">+C50+C62</f>
        <v>2709893.21</v>
      </c>
      <c r="D49" s="22">
        <f t="shared" si="13"/>
        <v>2954511.49</v>
      </c>
      <c r="E49" s="22">
        <f t="shared" si="13"/>
        <v>1737685.71</v>
      </c>
      <c r="F49" s="22">
        <f t="shared" si="13"/>
        <v>1502275.76</v>
      </c>
      <c r="G49" s="22">
        <f t="shared" si="13"/>
        <v>3240032.9699999997</v>
      </c>
      <c r="H49" s="22">
        <f t="shared" si="13"/>
        <v>1745291.01</v>
      </c>
      <c r="I49" s="22">
        <f>+I50+I62</f>
        <v>600039.75</v>
      </c>
      <c r="J49" s="22">
        <f>+J50+J62</f>
        <v>1018177.96</v>
      </c>
      <c r="K49" s="22">
        <f>+K50+K62</f>
        <v>799657.72</v>
      </c>
      <c r="L49" s="22">
        <f aca="true" t="shared" si="14" ref="L49:L62">SUM(B49:K49)</f>
        <v>18158264.38</v>
      </c>
    </row>
    <row r="50" spans="1:12" ht="17.25" customHeight="1">
      <c r="A50" s="16" t="s">
        <v>60</v>
      </c>
      <c r="B50" s="23">
        <f>SUM(B51:B61)</f>
        <v>1833750.94</v>
      </c>
      <c r="C50" s="23">
        <f aca="true" t="shared" si="15" ref="C50:K50">SUM(C51:C61)</f>
        <v>2686430.31</v>
      </c>
      <c r="D50" s="23">
        <f t="shared" si="15"/>
        <v>2931070.75</v>
      </c>
      <c r="E50" s="23">
        <f t="shared" si="15"/>
        <v>1714249.27</v>
      </c>
      <c r="F50" s="23">
        <f t="shared" si="15"/>
        <v>1488360.61</v>
      </c>
      <c r="G50" s="23">
        <f t="shared" si="15"/>
        <v>3218466.71</v>
      </c>
      <c r="H50" s="23">
        <f t="shared" si="15"/>
        <v>1729071.5</v>
      </c>
      <c r="I50" s="23">
        <f t="shared" si="15"/>
        <v>600039.75</v>
      </c>
      <c r="J50" s="23">
        <f t="shared" si="15"/>
        <v>1004202.84</v>
      </c>
      <c r="K50" s="23">
        <f t="shared" si="15"/>
        <v>799657.72</v>
      </c>
      <c r="L50" s="23">
        <f t="shared" si="14"/>
        <v>18005300.4</v>
      </c>
    </row>
    <row r="51" spans="1:12" ht="17.25" customHeight="1">
      <c r="A51" s="34" t="s">
        <v>61</v>
      </c>
      <c r="B51" s="23">
        <f aca="true" t="shared" si="16" ref="B51:H51">ROUND(B32*B7,2)</f>
        <v>1766816.87</v>
      </c>
      <c r="C51" s="23">
        <f t="shared" si="16"/>
        <v>2589750.71</v>
      </c>
      <c r="D51" s="23">
        <f t="shared" si="16"/>
        <v>2823952.6</v>
      </c>
      <c r="E51" s="23">
        <f t="shared" si="16"/>
        <v>1654078.27</v>
      </c>
      <c r="F51" s="23">
        <f t="shared" si="16"/>
        <v>1415426.34</v>
      </c>
      <c r="G51" s="23">
        <f t="shared" si="16"/>
        <v>3098846.81</v>
      </c>
      <c r="H51" s="23">
        <f t="shared" si="16"/>
        <v>1654563.49</v>
      </c>
      <c r="I51" s="23">
        <f>ROUND(I32*I7,2)</f>
        <v>598974.03</v>
      </c>
      <c r="J51" s="23">
        <f>ROUND(J32*J7,2)</f>
        <v>978358.61</v>
      </c>
      <c r="K51" s="23">
        <f>ROUND(K32*K7,2)</f>
        <v>783470.6</v>
      </c>
      <c r="L51" s="23">
        <f t="shared" si="14"/>
        <v>17364238.33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11689.66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4"/>
        <v>11689.66</v>
      </c>
    </row>
    <row r="56" spans="1:12" ht="17.25" customHeight="1">
      <c r="A56" s="12" t="s">
        <v>65</v>
      </c>
      <c r="B56" s="23">
        <v>23742</v>
      </c>
      <c r="C56" s="23">
        <v>34024</v>
      </c>
      <c r="D56" s="23">
        <v>33969</v>
      </c>
      <c r="E56" s="23">
        <v>19397</v>
      </c>
      <c r="F56" s="23">
        <v>18176</v>
      </c>
      <c r="G56" s="23">
        <v>38930</v>
      </c>
      <c r="H56" s="23">
        <v>22434</v>
      </c>
      <c r="I56" s="19">
        <v>0</v>
      </c>
      <c r="J56" s="19">
        <v>0</v>
      </c>
      <c r="K56" s="19">
        <v>10487</v>
      </c>
      <c r="L56" s="23">
        <f t="shared" si="14"/>
        <v>201159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4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4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4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4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4"/>
        <v>152963.97999999998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7" ref="B66:K66">+B67+B74+B111+B112</f>
        <v>138627.46000000002</v>
      </c>
      <c r="C66" s="35">
        <f t="shared" si="17"/>
        <v>466799.83999999997</v>
      </c>
      <c r="D66" s="35">
        <f t="shared" si="17"/>
        <v>479392.63</v>
      </c>
      <c r="E66" s="35">
        <f t="shared" si="17"/>
        <v>395339.00999999995</v>
      </c>
      <c r="F66" s="35">
        <f t="shared" si="17"/>
        <v>42106.619999999995</v>
      </c>
      <c r="G66" s="35">
        <f t="shared" si="17"/>
        <v>-108315.37</v>
      </c>
      <c r="H66" s="35">
        <f t="shared" si="17"/>
        <v>236341.31</v>
      </c>
      <c r="I66" s="35">
        <f t="shared" si="17"/>
        <v>-103607.85</v>
      </c>
      <c r="J66" s="35">
        <f t="shared" si="17"/>
        <v>197516.57</v>
      </c>
      <c r="K66" s="35">
        <f t="shared" si="17"/>
        <v>24452.249999999993</v>
      </c>
      <c r="L66" s="35">
        <f aca="true" t="shared" si="18" ref="L66:L116">SUM(B66:K66)</f>
        <v>1768652.47</v>
      </c>
    </row>
    <row r="67" spans="1:12" ht="18.75" customHeight="1">
      <c r="A67" s="16" t="s">
        <v>73</v>
      </c>
      <c r="B67" s="35">
        <f aca="true" t="shared" si="19" ref="B67:K67">B68+B69+B70+B71+B72+B73</f>
        <v>-167407.25</v>
      </c>
      <c r="C67" s="35">
        <f t="shared" si="19"/>
        <v>-180020.61</v>
      </c>
      <c r="D67" s="35">
        <f t="shared" si="19"/>
        <v>-158722.21</v>
      </c>
      <c r="E67" s="35">
        <f t="shared" si="19"/>
        <v>-201574.43</v>
      </c>
      <c r="F67" s="35">
        <f t="shared" si="19"/>
        <v>-141159.64</v>
      </c>
      <c r="G67" s="35">
        <f t="shared" si="19"/>
        <v>-223704.51</v>
      </c>
      <c r="H67" s="35">
        <f t="shared" si="19"/>
        <v>-147864</v>
      </c>
      <c r="I67" s="35">
        <f t="shared" si="19"/>
        <v>-26752</v>
      </c>
      <c r="J67" s="35">
        <f t="shared" si="19"/>
        <v>-53572</v>
      </c>
      <c r="K67" s="35">
        <f t="shared" si="19"/>
        <v>-52740</v>
      </c>
      <c r="L67" s="35">
        <f t="shared" si="18"/>
        <v>-1353516.65</v>
      </c>
    </row>
    <row r="68" spans="1:13" s="67" customFormat="1" ht="18.75" customHeight="1">
      <c r="A68" s="60" t="s">
        <v>143</v>
      </c>
      <c r="B68" s="63">
        <f>-ROUND(B9*$D$3,2)</f>
        <v>-119036</v>
      </c>
      <c r="C68" s="63">
        <f aca="true" t="shared" si="20" ref="C68:J68">-ROUND(C9*$D$3,2)</f>
        <v>-174444</v>
      </c>
      <c r="D68" s="63">
        <f t="shared" si="20"/>
        <v>-142468</v>
      </c>
      <c r="E68" s="63">
        <f t="shared" si="20"/>
        <v>-111004</v>
      </c>
      <c r="F68" s="63">
        <f t="shared" si="20"/>
        <v>-66472</v>
      </c>
      <c r="G68" s="63">
        <f t="shared" si="20"/>
        <v>-152224</v>
      </c>
      <c r="H68" s="63">
        <f t="shared" si="20"/>
        <v>-147864</v>
      </c>
      <c r="I68" s="63">
        <f t="shared" si="20"/>
        <v>-26752</v>
      </c>
      <c r="J68" s="63">
        <f t="shared" si="20"/>
        <v>-53572</v>
      </c>
      <c r="K68" s="63">
        <f>-ROUND((K9+K29)*$D$3,2)</f>
        <v>-52740</v>
      </c>
      <c r="L68" s="63">
        <f t="shared" si="18"/>
        <v>-1046576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8"/>
        <v>0</v>
      </c>
    </row>
    <row r="70" spans="1:12" ht="18.75" customHeight="1">
      <c r="A70" s="12" t="s">
        <v>75</v>
      </c>
      <c r="B70" s="35">
        <v>-592</v>
      </c>
      <c r="C70" s="35">
        <v>-244</v>
      </c>
      <c r="D70" s="35">
        <v>-228</v>
      </c>
      <c r="E70" s="35">
        <v>-464</v>
      </c>
      <c r="F70" s="35">
        <v>-408</v>
      </c>
      <c r="G70" s="35">
        <v>-208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8"/>
        <v>-2144</v>
      </c>
    </row>
    <row r="71" spans="1:12" ht="18.75" customHeight="1">
      <c r="A71" s="12" t="s">
        <v>76</v>
      </c>
      <c r="B71" s="35">
        <v>-3084</v>
      </c>
      <c r="C71" s="35">
        <v>-1568</v>
      </c>
      <c r="D71" s="35">
        <v>-980</v>
      </c>
      <c r="E71" s="35">
        <v>-1904</v>
      </c>
      <c r="F71" s="35">
        <v>-1176</v>
      </c>
      <c r="G71" s="35">
        <v>-700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8"/>
        <v>-9412</v>
      </c>
    </row>
    <row r="72" spans="1:12" ht="18.75" customHeight="1">
      <c r="A72" s="12" t="s">
        <v>77</v>
      </c>
      <c r="B72" s="35">
        <v>-44695.25</v>
      </c>
      <c r="C72" s="35">
        <v>-3764.61</v>
      </c>
      <c r="D72" s="35">
        <v>-15046.21</v>
      </c>
      <c r="E72" s="35">
        <v>-88202.43</v>
      </c>
      <c r="F72" s="35">
        <v>-73103.64</v>
      </c>
      <c r="G72" s="35">
        <v>-70572.51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8"/>
        <v>-295384.65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8"/>
        <v>0</v>
      </c>
    </row>
    <row r="74" spans="1:12" s="67" customFormat="1" ht="18.75" customHeight="1">
      <c r="A74" s="16" t="s">
        <v>79</v>
      </c>
      <c r="B74" s="63">
        <f aca="true" t="shared" si="21" ref="B74:K74">SUM(B75:B110)</f>
        <v>-13851.36</v>
      </c>
      <c r="C74" s="63">
        <f t="shared" si="21"/>
        <v>-20127.76</v>
      </c>
      <c r="D74" s="35">
        <f t="shared" si="21"/>
        <v>-20076.39</v>
      </c>
      <c r="E74" s="63">
        <f t="shared" si="21"/>
        <v>-13330</v>
      </c>
      <c r="F74" s="35">
        <f t="shared" si="21"/>
        <v>-11808.18</v>
      </c>
      <c r="G74" s="35">
        <f t="shared" si="21"/>
        <v>-29914.09</v>
      </c>
      <c r="H74" s="63">
        <f t="shared" si="21"/>
        <v>-13668.18</v>
      </c>
      <c r="I74" s="35">
        <f t="shared" si="21"/>
        <v>-134688.88</v>
      </c>
      <c r="J74" s="63">
        <f t="shared" si="21"/>
        <v>-9905.91</v>
      </c>
      <c r="K74" s="63">
        <f t="shared" si="21"/>
        <v>-6890.65</v>
      </c>
      <c r="L74" s="63">
        <f t="shared" si="18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8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8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8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8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8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8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8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8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8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8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8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8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8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8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8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8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8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8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8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8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8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8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8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8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8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8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8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8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8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8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8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8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8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63">
        <v>319886.07</v>
      </c>
      <c r="C111" s="63">
        <v>666948.21</v>
      </c>
      <c r="D111" s="63">
        <v>658191.23</v>
      </c>
      <c r="E111" s="63">
        <v>610243.44</v>
      </c>
      <c r="F111" s="63">
        <v>195074.44</v>
      </c>
      <c r="G111" s="63">
        <v>145303.23</v>
      </c>
      <c r="H111" s="63">
        <v>397873.49</v>
      </c>
      <c r="I111" s="63">
        <v>57833.03</v>
      </c>
      <c r="J111" s="63">
        <v>260994.48</v>
      </c>
      <c r="K111" s="63">
        <v>84082.9</v>
      </c>
      <c r="L111" s="63">
        <f t="shared" si="18"/>
        <v>3396430.52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8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8"/>
        <v>0</v>
      </c>
      <c r="M113" s="51"/>
    </row>
    <row r="114" spans="1:13" ht="18.75" customHeight="1">
      <c r="A114" s="16" t="s">
        <v>116</v>
      </c>
      <c r="B114" s="24">
        <f aca="true" t="shared" si="22" ref="B114:H114">+B115+B116</f>
        <v>1989326.26</v>
      </c>
      <c r="C114" s="24">
        <f t="shared" si="22"/>
        <v>3176693.0500000003</v>
      </c>
      <c r="D114" s="24">
        <f t="shared" si="22"/>
        <v>3433904.12</v>
      </c>
      <c r="E114" s="24">
        <f t="shared" si="22"/>
        <v>2133024.72</v>
      </c>
      <c r="F114" s="24">
        <f t="shared" si="22"/>
        <v>1544382.3800000001</v>
      </c>
      <c r="G114" s="24">
        <f t="shared" si="22"/>
        <v>3131717.6</v>
      </c>
      <c r="H114" s="24">
        <f t="shared" si="22"/>
        <v>1981632.32</v>
      </c>
      <c r="I114" s="24">
        <f>+I115+I116</f>
        <v>496431.9</v>
      </c>
      <c r="J114" s="24">
        <f>+J115+J116</f>
        <v>1215694.53</v>
      </c>
      <c r="K114" s="24">
        <f>+K115+K116</f>
        <v>824109.97</v>
      </c>
      <c r="L114" s="45">
        <f t="shared" si="18"/>
        <v>19926916.849999998</v>
      </c>
      <c r="M114" s="72"/>
    </row>
    <row r="115" spans="1:13" ht="18" customHeight="1">
      <c r="A115" s="16" t="s">
        <v>117</v>
      </c>
      <c r="B115" s="24">
        <f aca="true" t="shared" si="23" ref="B115:K115">+B50+B67+B74+B111</f>
        <v>1972378.4</v>
      </c>
      <c r="C115" s="24">
        <f t="shared" si="23"/>
        <v>3153230.1500000004</v>
      </c>
      <c r="D115" s="24">
        <f t="shared" si="23"/>
        <v>3410463.38</v>
      </c>
      <c r="E115" s="24">
        <f t="shared" si="23"/>
        <v>2109588.2800000003</v>
      </c>
      <c r="F115" s="24">
        <f t="shared" si="23"/>
        <v>1530467.2300000002</v>
      </c>
      <c r="G115" s="24">
        <f t="shared" si="23"/>
        <v>3110151.3400000003</v>
      </c>
      <c r="H115" s="24">
        <f t="shared" si="23"/>
        <v>1965412.81</v>
      </c>
      <c r="I115" s="24">
        <f t="shared" si="23"/>
        <v>496431.9</v>
      </c>
      <c r="J115" s="24">
        <f t="shared" si="23"/>
        <v>1201719.41</v>
      </c>
      <c r="K115" s="24">
        <f t="shared" si="23"/>
        <v>824109.97</v>
      </c>
      <c r="L115" s="45">
        <f t="shared" si="18"/>
        <v>19773952.869999997</v>
      </c>
      <c r="M115" s="51"/>
    </row>
    <row r="116" spans="1:13" ht="18.75" customHeight="1">
      <c r="A116" s="16" t="s">
        <v>118</v>
      </c>
      <c r="B116" s="24">
        <f aca="true" t="shared" si="24" ref="B116:K116">IF(+B62+B112+B117&lt;0,0,(B62+B112+B117))</f>
        <v>16947.86</v>
      </c>
      <c r="C116" s="24">
        <f t="shared" si="24"/>
        <v>23462.9</v>
      </c>
      <c r="D116" s="24">
        <f t="shared" si="24"/>
        <v>23440.74</v>
      </c>
      <c r="E116" s="24">
        <f t="shared" si="24"/>
        <v>23436.44</v>
      </c>
      <c r="F116" s="24">
        <f t="shared" si="24"/>
        <v>13915.15</v>
      </c>
      <c r="G116" s="24">
        <f t="shared" si="24"/>
        <v>21566.26</v>
      </c>
      <c r="H116" s="24">
        <f t="shared" si="24"/>
        <v>16219.51</v>
      </c>
      <c r="I116" s="19">
        <f t="shared" si="24"/>
        <v>0</v>
      </c>
      <c r="J116" s="24">
        <f t="shared" si="24"/>
        <v>13975.12</v>
      </c>
      <c r="K116" s="24">
        <f t="shared" si="24"/>
        <v>0</v>
      </c>
      <c r="L116" s="45">
        <f t="shared" si="18"/>
        <v>152963.97999999998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19926916.869999997</v>
      </c>
      <c r="M122" s="51"/>
    </row>
    <row r="123" spans="1:12" ht="18.75" customHeight="1">
      <c r="A123" s="26" t="s">
        <v>122</v>
      </c>
      <c r="B123" s="27">
        <v>278870.38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278870.38</v>
      </c>
    </row>
    <row r="124" spans="1:12" ht="18.75" customHeight="1">
      <c r="A124" s="26" t="s">
        <v>123</v>
      </c>
      <c r="B124" s="27">
        <v>1710455.87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1710455.87</v>
      </c>
    </row>
    <row r="125" spans="1:12" ht="18.75" customHeight="1">
      <c r="A125" s="26" t="s">
        <v>124</v>
      </c>
      <c r="B125" s="38">
        <v>0</v>
      </c>
      <c r="C125" s="27">
        <v>3176693.06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3176693.06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3195171.68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5" ref="L126:L143">SUM(B126:K126)</f>
        <v>3195171.68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238732.44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5"/>
        <v>238732.44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2111694.48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5"/>
        <v>2111694.48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21330.24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5"/>
        <v>21330.24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495192.94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5"/>
        <v>495192.94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5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114405.44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5"/>
        <v>114405.44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934784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5"/>
        <v>934784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857723.26</v>
      </c>
      <c r="H134" s="38">
        <v>0</v>
      </c>
      <c r="I134" s="38">
        <v>0</v>
      </c>
      <c r="J134" s="38">
        <v>0</v>
      </c>
      <c r="K134" s="38"/>
      <c r="L134" s="39">
        <f t="shared" si="25"/>
        <v>857723.26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72852.45</v>
      </c>
      <c r="H135" s="38">
        <v>0</v>
      </c>
      <c r="I135" s="38">
        <v>0</v>
      </c>
      <c r="J135" s="38">
        <v>0</v>
      </c>
      <c r="K135" s="38"/>
      <c r="L135" s="39">
        <f t="shared" si="25"/>
        <v>72852.45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429449.43</v>
      </c>
      <c r="H136" s="38">
        <v>0</v>
      </c>
      <c r="I136" s="38">
        <v>0</v>
      </c>
      <c r="J136" s="38">
        <v>0</v>
      </c>
      <c r="K136" s="38"/>
      <c r="L136" s="39">
        <f t="shared" si="25"/>
        <v>429449.43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481552.43</v>
      </c>
      <c r="H137" s="38">
        <v>0</v>
      </c>
      <c r="I137" s="38">
        <v>0</v>
      </c>
      <c r="J137" s="38">
        <v>0</v>
      </c>
      <c r="K137" s="38"/>
      <c r="L137" s="39">
        <f t="shared" si="25"/>
        <v>481552.43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1290140.03</v>
      </c>
      <c r="H138" s="38">
        <v>0</v>
      </c>
      <c r="I138" s="38">
        <v>0</v>
      </c>
      <c r="J138" s="38">
        <v>0</v>
      </c>
      <c r="K138" s="38"/>
      <c r="L138" s="39">
        <f t="shared" si="25"/>
        <v>1290140.03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737597.69</v>
      </c>
      <c r="I139" s="38">
        <v>0</v>
      </c>
      <c r="J139" s="38">
        <v>0</v>
      </c>
      <c r="K139" s="38"/>
      <c r="L139" s="39">
        <f t="shared" si="25"/>
        <v>737597.69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1244034.64</v>
      </c>
      <c r="I140" s="38">
        <v>0</v>
      </c>
      <c r="J140" s="38">
        <v>0</v>
      </c>
      <c r="K140" s="38"/>
      <c r="L140" s="39">
        <f t="shared" si="25"/>
        <v>1244034.64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496431.9</v>
      </c>
      <c r="J141" s="38">
        <v>0</v>
      </c>
      <c r="K141" s="38"/>
      <c r="L141" s="39">
        <f t="shared" si="25"/>
        <v>496431.9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1215694.53</v>
      </c>
      <c r="K142" s="38"/>
      <c r="L142" s="39">
        <f t="shared" si="25"/>
        <v>1215694.53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824109.98</v>
      </c>
      <c r="L143" s="42">
        <f t="shared" si="25"/>
        <v>824109.98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1215694.53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2018-10-31T19:57:30Z</dcterms:modified>
  <cp:category/>
  <cp:version/>
  <cp:contentType/>
  <cp:contentStatus/>
</cp:coreProperties>
</file>