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<sst xmlns="http://schemas.openxmlformats.org/spreadsheetml/2006/main" count="99" uniqueCount="97">
  <si>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</si>
  <si>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</si>
  <si>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</si>
  <si>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</si>
  <si>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</si>
  <si>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</si>
  <si>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</si>
  <si>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</si>
  <si>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</si>
  <si>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</si>
  <si>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</si>
  <si>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</si>
  <si>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</si>
  <si>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</si>
  <si>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</si>
  <si>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</si>
  <si>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</si>
  <si>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</si>
  <si>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</si>
  <si>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</si>
  <si>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</si>
  <si>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</si>
  <si>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</si>
  <si>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</si>
  <si>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</si>
  <si>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</si>
  <si>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</si>
  <si>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</si>
  <si>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</si>
  <si>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</si>
  <si>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</si>
  <si>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</si>
  <si>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</si>
  <si>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</si>
  <si>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</si>
  <si>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</si>
  <si>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</si>
  <si>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</si>
  <si>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</si>
  <si>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</si>
  <si>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</si>
  <si>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</si>
  <si>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</si>
  <si>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</si>
  <si>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</si>
  <si>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</si>
  <si>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</si>
  <si>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Átea 4.0</t>
  </si>
  <si>
    <t>Átea 4.1</t>
  </si>
  <si>
    <t>Átea 5.1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</si>
  <si>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</si>
  <si>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</si>
  <si>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</si>
  <si>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</si>
  <si>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</si>
  <si>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</si>
  <si>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</si>
  <si>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</si>
  <si>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</si>
  <si>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</si>
  <si>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</si>
  <si>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</si>
  <si>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</si>
  <si>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</si>
  <si>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</si>
  <si>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</si>
  <si>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</si>
  <si>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</si>
  <si>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</si>
  <si>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</si>
  <si>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</si>
  <si>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</si>
  <si>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</si>
  <si>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</si>
  <si>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</si>
  <si>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</si>
  <si>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</si>
  <si>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</si>
  <si>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</si>
  <si>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</si>
  <si>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</si>
  <si>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</si>
  <si>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</si>
  <si>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</si>
  <si>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</si>
  <si>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</si>
  <si>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</si>
  <si>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</si>
  <si>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</si>
  <si>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</si>
  <si>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</si>
  <si>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</si>
  <si>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</si>
  <si>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4.3. Revisão de Remuneração pelo Transporte Coletivo (1)</t>
  </si>
  <si>
    <t>9. Tarifa de Remuneração por Passageiro(2)</t>
  </si>
  <si>
    <t>(1) Tarifa de remuneração de cada empresa considerando o  reequilibrio interno estabelecido e informado pelo consórcio. Não consideram os acertos financeiros previstos no item 7.</t>
  </si>
  <si>
    <t>OPERAÇÃO 21/11/18 - VENCIMENTO 28/11/18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</si>
</sst>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82</xdr:row>
      <xdr:rowOff>0</xdr:rowOff>
    </xdr:from>
    <xdr:to>
      <xdr:col>2</xdr:col>
      <xdr:colOff>914400</xdr:colOff>
      <xdr:row>83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865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914400</xdr:colOff>
      <xdr:row>83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43875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82</xdr:row>
      <xdr:rowOff>0</xdr:rowOff>
    </xdr:from>
    <xdr:to>
      <xdr:col>4</xdr:col>
      <xdr:colOff>914400</xdr:colOff>
      <xdr:row>83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48800" y="19545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8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2539062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3" t="s">
        <v>28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21">
      <c r="A2" s="74" t="s">
        <v>96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5" t="s">
        <v>1</v>
      </c>
      <c r="B4" s="75" t="s">
        <v>35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2</v>
      </c>
    </row>
    <row r="5" spans="1:15" ht="42" customHeight="1">
      <c r="A5" s="75"/>
      <c r="B5" s="4" t="s">
        <v>34</v>
      </c>
      <c r="C5" s="4" t="s">
        <v>34</v>
      </c>
      <c r="D5" s="4" t="s">
        <v>27</v>
      </c>
      <c r="E5" s="4" t="s">
        <v>53</v>
      </c>
      <c r="F5" s="4" t="s">
        <v>29</v>
      </c>
      <c r="G5" s="4" t="s">
        <v>36</v>
      </c>
      <c r="H5" s="4" t="s">
        <v>52</v>
      </c>
      <c r="I5" s="4" t="s">
        <v>50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5"/>
    </row>
    <row r="6" spans="1:15" ht="20.25" customHeight="1">
      <c r="A6" s="75"/>
      <c r="B6" s="3" t="s">
        <v>18</v>
      </c>
      <c r="C6" s="3" t="s">
        <v>19</v>
      </c>
      <c r="D6" s="3" t="s">
        <v>20</v>
      </c>
      <c r="E6" s="3" t="s">
        <v>46</v>
      </c>
      <c r="F6" s="3" t="s">
        <v>47</v>
      </c>
      <c r="G6" s="3" t="s">
        <v>48</v>
      </c>
      <c r="H6" s="60" t="s">
        <v>26</v>
      </c>
      <c r="I6" s="60" t="s">
        <v>49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5"/>
    </row>
    <row r="7" spans="1:26" ht="18.75" customHeight="1">
      <c r="A7" s="9" t="s">
        <v>3</v>
      </c>
      <c r="B7" s="10">
        <f aca="true" t="shared" si="0" ref="B7:N7">B8+B18+B22</f>
        <v>536535</v>
      </c>
      <c r="C7" s="10">
        <f t="shared" si="0"/>
        <v>392066</v>
      </c>
      <c r="D7" s="10">
        <f t="shared" si="0"/>
        <v>402051</v>
      </c>
      <c r="E7" s="10">
        <f t="shared" si="0"/>
        <v>73095</v>
      </c>
      <c r="F7" s="10">
        <f t="shared" si="0"/>
        <v>354008</v>
      </c>
      <c r="G7" s="10">
        <f t="shared" si="0"/>
        <v>541687</v>
      </c>
      <c r="H7" s="10">
        <f t="shared" si="0"/>
        <v>381182</v>
      </c>
      <c r="I7" s="10">
        <f t="shared" si="0"/>
        <v>86401</v>
      </c>
      <c r="J7" s="10">
        <f t="shared" si="0"/>
        <v>438137</v>
      </c>
      <c r="K7" s="10">
        <f t="shared" si="0"/>
        <v>322952</v>
      </c>
      <c r="L7" s="10">
        <f t="shared" si="0"/>
        <v>383297</v>
      </c>
      <c r="M7" s="10">
        <f t="shared" si="0"/>
        <v>155240</v>
      </c>
      <c r="N7" s="10">
        <f t="shared" si="0"/>
        <v>97672</v>
      </c>
      <c r="O7" s="10">
        <f>+O8+O18+O22</f>
        <v>4164323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232391</v>
      </c>
      <c r="C8" s="12">
        <f t="shared" si="1"/>
        <v>183120</v>
      </c>
      <c r="D8" s="12">
        <f t="shared" si="1"/>
        <v>200189</v>
      </c>
      <c r="E8" s="12">
        <f t="shared" si="1"/>
        <v>32699</v>
      </c>
      <c r="F8" s="12">
        <f t="shared" si="1"/>
        <v>165910</v>
      </c>
      <c r="G8" s="12">
        <f t="shared" si="1"/>
        <v>257448</v>
      </c>
      <c r="H8" s="12">
        <f t="shared" si="1"/>
        <v>174105</v>
      </c>
      <c r="I8" s="12">
        <f t="shared" si="1"/>
        <v>41260</v>
      </c>
      <c r="J8" s="12">
        <f t="shared" si="1"/>
        <v>209773</v>
      </c>
      <c r="K8" s="12">
        <f t="shared" si="1"/>
        <v>149940</v>
      </c>
      <c r="L8" s="12">
        <f t="shared" si="1"/>
        <v>175465</v>
      </c>
      <c r="M8" s="12">
        <f t="shared" si="1"/>
        <v>79578</v>
      </c>
      <c r="N8" s="12">
        <f t="shared" si="1"/>
        <v>52556</v>
      </c>
      <c r="O8" s="12">
        <f>SUM(B8:N8)</f>
        <v>1954434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91</v>
      </c>
      <c r="B9" s="14">
        <v>21166</v>
      </c>
      <c r="C9" s="14">
        <v>21495</v>
      </c>
      <c r="D9" s="14">
        <v>14663</v>
      </c>
      <c r="E9" s="14">
        <v>2827</v>
      </c>
      <c r="F9" s="14">
        <v>12956</v>
      </c>
      <c r="G9" s="14">
        <v>21972</v>
      </c>
      <c r="H9" s="14">
        <v>20210</v>
      </c>
      <c r="I9" s="14">
        <v>4722</v>
      </c>
      <c r="J9" s="14">
        <v>12961</v>
      </c>
      <c r="K9" s="14">
        <v>16462</v>
      </c>
      <c r="L9" s="14">
        <v>12969</v>
      </c>
      <c r="M9" s="14">
        <v>8317</v>
      </c>
      <c r="N9" s="14">
        <v>5789</v>
      </c>
      <c r="O9" s="12">
        <f aca="true" t="shared" si="2" ref="O9:O17">SUM(B9:N9)</f>
        <v>176509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201938</v>
      </c>
      <c r="C10" s="14">
        <f>C11+C12+C13</f>
        <v>154551</v>
      </c>
      <c r="D10" s="14">
        <f>D11+D12+D13</f>
        <v>178320</v>
      </c>
      <c r="E10" s="14">
        <f>E11+E12+E13</f>
        <v>28651</v>
      </c>
      <c r="F10" s="14">
        <f aca="true" t="shared" si="3" ref="F10:N10">F11+F12+F13</f>
        <v>146181</v>
      </c>
      <c r="G10" s="14">
        <f t="shared" si="3"/>
        <v>224669</v>
      </c>
      <c r="H10" s="14">
        <f>H11+H12+H13</f>
        <v>147428</v>
      </c>
      <c r="I10" s="14">
        <f>I11+I12+I13</f>
        <v>35023</v>
      </c>
      <c r="J10" s="14">
        <f>J11+J12+J13</f>
        <v>187563</v>
      </c>
      <c r="K10" s="14">
        <f>K11+K12+K13</f>
        <v>127383</v>
      </c>
      <c r="L10" s="14">
        <f>L11+L12+L13</f>
        <v>154664</v>
      </c>
      <c r="M10" s="14">
        <f t="shared" si="3"/>
        <v>68291</v>
      </c>
      <c r="N10" s="14">
        <f t="shared" si="3"/>
        <v>45110</v>
      </c>
      <c r="O10" s="12">
        <f t="shared" si="2"/>
        <v>1699772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95991</v>
      </c>
      <c r="C11" s="14">
        <v>73126</v>
      </c>
      <c r="D11" s="14">
        <v>84109</v>
      </c>
      <c r="E11" s="14">
        <v>13574</v>
      </c>
      <c r="F11" s="14">
        <v>67189</v>
      </c>
      <c r="G11" s="14">
        <v>103717</v>
      </c>
      <c r="H11" s="14">
        <v>71204</v>
      </c>
      <c r="I11" s="14">
        <v>17331</v>
      </c>
      <c r="J11" s="14">
        <v>90557</v>
      </c>
      <c r="K11" s="14">
        <v>59944</v>
      </c>
      <c r="L11" s="14">
        <v>72538</v>
      </c>
      <c r="M11" s="14">
        <v>31415</v>
      </c>
      <c r="N11" s="14">
        <v>20089</v>
      </c>
      <c r="O11" s="12">
        <f t="shared" si="2"/>
        <v>800784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94010</v>
      </c>
      <c r="C12" s="14">
        <v>68598</v>
      </c>
      <c r="D12" s="14">
        <v>86794</v>
      </c>
      <c r="E12" s="14">
        <v>13207</v>
      </c>
      <c r="F12" s="14">
        <v>68789</v>
      </c>
      <c r="G12" s="14">
        <v>103613</v>
      </c>
      <c r="H12" s="14">
        <v>66247</v>
      </c>
      <c r="I12" s="14">
        <v>15452</v>
      </c>
      <c r="J12" s="14">
        <v>88805</v>
      </c>
      <c r="K12" s="14">
        <v>60022</v>
      </c>
      <c r="L12" s="14">
        <v>73023</v>
      </c>
      <c r="M12" s="14">
        <v>32952</v>
      </c>
      <c r="N12" s="14">
        <v>22703</v>
      </c>
      <c r="O12" s="12">
        <f t="shared" si="2"/>
        <v>794215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11937</v>
      </c>
      <c r="C13" s="14">
        <v>12827</v>
      </c>
      <c r="D13" s="14">
        <v>7417</v>
      </c>
      <c r="E13" s="14">
        <v>1870</v>
      </c>
      <c r="F13" s="14">
        <v>10203</v>
      </c>
      <c r="G13" s="14">
        <v>17339</v>
      </c>
      <c r="H13" s="14">
        <v>9977</v>
      </c>
      <c r="I13" s="14">
        <v>2240</v>
      </c>
      <c r="J13" s="14">
        <v>8201</v>
      </c>
      <c r="K13" s="14">
        <v>7417</v>
      </c>
      <c r="L13" s="14">
        <v>9103</v>
      </c>
      <c r="M13" s="14">
        <v>3924</v>
      </c>
      <c r="N13" s="14">
        <v>2318</v>
      </c>
      <c r="O13" s="12">
        <f t="shared" si="2"/>
        <v>104773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9287</v>
      </c>
      <c r="C14" s="14">
        <f>C15+C16+C17</f>
        <v>7074</v>
      </c>
      <c r="D14" s="14">
        <f>D15+D16+D17</f>
        <v>7206</v>
      </c>
      <c r="E14" s="14">
        <f>E15+E16+E17</f>
        <v>1221</v>
      </c>
      <c r="F14" s="14">
        <f aca="true" t="shared" si="4" ref="F14:N14">F15+F16+F17</f>
        <v>6773</v>
      </c>
      <c r="G14" s="14">
        <f t="shared" si="4"/>
        <v>10807</v>
      </c>
      <c r="H14" s="14">
        <f>H15+H16+H17</f>
        <v>6467</v>
      </c>
      <c r="I14" s="14">
        <f>I15+I16+I17</f>
        <v>1515</v>
      </c>
      <c r="J14" s="14">
        <f>J15+J16+J17</f>
        <v>9249</v>
      </c>
      <c r="K14" s="14">
        <f>K15+K16+K17</f>
        <v>6095</v>
      </c>
      <c r="L14" s="14">
        <f>L15+L16+L17</f>
        <v>7832</v>
      </c>
      <c r="M14" s="14">
        <f t="shared" si="4"/>
        <v>2970</v>
      </c>
      <c r="N14" s="14">
        <f t="shared" si="4"/>
        <v>1657</v>
      </c>
      <c r="O14" s="12">
        <f t="shared" si="2"/>
        <v>78153</v>
      </c>
    </row>
    <row r="15" spans="1:26" ht="18.75" customHeight="1">
      <c r="A15" s="15" t="s">
        <v>13</v>
      </c>
      <c r="B15" s="14">
        <v>9252</v>
      </c>
      <c r="C15" s="14">
        <v>7059</v>
      </c>
      <c r="D15" s="14">
        <v>7199</v>
      </c>
      <c r="E15" s="14">
        <v>1221</v>
      </c>
      <c r="F15" s="14">
        <v>6754</v>
      </c>
      <c r="G15" s="14">
        <v>10788</v>
      </c>
      <c r="H15" s="14">
        <v>6454</v>
      </c>
      <c r="I15" s="14">
        <v>1515</v>
      </c>
      <c r="J15" s="14">
        <v>9240</v>
      </c>
      <c r="K15" s="14">
        <v>6084</v>
      </c>
      <c r="L15" s="14">
        <v>7824</v>
      </c>
      <c r="M15" s="14">
        <v>2966</v>
      </c>
      <c r="N15" s="14">
        <v>1651</v>
      </c>
      <c r="O15" s="12">
        <f t="shared" si="2"/>
        <v>78007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23</v>
      </c>
      <c r="C16" s="14">
        <v>11</v>
      </c>
      <c r="D16" s="14">
        <v>5</v>
      </c>
      <c r="E16" s="14">
        <v>0</v>
      </c>
      <c r="F16" s="14">
        <v>6</v>
      </c>
      <c r="G16" s="14">
        <v>10</v>
      </c>
      <c r="H16" s="14">
        <v>5</v>
      </c>
      <c r="I16" s="14">
        <v>0</v>
      </c>
      <c r="J16" s="14">
        <v>7</v>
      </c>
      <c r="K16" s="14">
        <v>8</v>
      </c>
      <c r="L16" s="14">
        <v>6</v>
      </c>
      <c r="M16" s="14">
        <v>1</v>
      </c>
      <c r="N16" s="14">
        <v>5</v>
      </c>
      <c r="O16" s="12">
        <f t="shared" si="2"/>
        <v>87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12</v>
      </c>
      <c r="C17" s="14">
        <v>4</v>
      </c>
      <c r="D17" s="14">
        <v>2</v>
      </c>
      <c r="E17" s="14">
        <v>0</v>
      </c>
      <c r="F17" s="14">
        <v>13</v>
      </c>
      <c r="G17" s="14">
        <v>9</v>
      </c>
      <c r="H17" s="14">
        <v>8</v>
      </c>
      <c r="I17" s="14">
        <v>0</v>
      </c>
      <c r="J17" s="14">
        <v>2</v>
      </c>
      <c r="K17" s="14">
        <v>3</v>
      </c>
      <c r="L17" s="14">
        <v>2</v>
      </c>
      <c r="M17" s="14">
        <v>3</v>
      </c>
      <c r="N17" s="14">
        <v>1</v>
      </c>
      <c r="O17" s="12">
        <f t="shared" si="2"/>
        <v>59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146980</v>
      </c>
      <c r="C18" s="18">
        <f>C19+C20+C21</f>
        <v>91364</v>
      </c>
      <c r="D18" s="18">
        <f>D19+D20+D21</f>
        <v>83590</v>
      </c>
      <c r="E18" s="18">
        <f>E19+E20+E21</f>
        <v>15598</v>
      </c>
      <c r="F18" s="18">
        <f aca="true" t="shared" si="5" ref="F18:N18">F19+F20+F21</f>
        <v>77072</v>
      </c>
      <c r="G18" s="18">
        <f t="shared" si="5"/>
        <v>117671</v>
      </c>
      <c r="H18" s="18">
        <f>H19+H20+H21</f>
        <v>96023</v>
      </c>
      <c r="I18" s="18">
        <f>I19+I20+I21</f>
        <v>20979</v>
      </c>
      <c r="J18" s="18">
        <f>J19+J20+J21</f>
        <v>111903</v>
      </c>
      <c r="K18" s="18">
        <f>K19+K20+K21</f>
        <v>76959</v>
      </c>
      <c r="L18" s="18">
        <f>L19+L20+L21</f>
        <v>115253</v>
      </c>
      <c r="M18" s="18">
        <f t="shared" si="5"/>
        <v>43968</v>
      </c>
      <c r="N18" s="18">
        <f t="shared" si="5"/>
        <v>25575</v>
      </c>
      <c r="O18" s="12">
        <f aca="true" t="shared" si="6" ref="O18:O24">SUM(B18:N18)</f>
        <v>1022935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77623</v>
      </c>
      <c r="C19" s="14">
        <v>50956</v>
      </c>
      <c r="D19" s="14">
        <v>45893</v>
      </c>
      <c r="E19" s="14">
        <v>8685</v>
      </c>
      <c r="F19" s="14">
        <v>41210</v>
      </c>
      <c r="G19" s="14">
        <v>63082</v>
      </c>
      <c r="H19" s="14">
        <v>53430</v>
      </c>
      <c r="I19" s="14">
        <v>12101</v>
      </c>
      <c r="J19" s="14">
        <v>60933</v>
      </c>
      <c r="K19" s="14">
        <v>41292</v>
      </c>
      <c r="L19" s="14">
        <v>60041</v>
      </c>
      <c r="M19" s="14">
        <v>23215</v>
      </c>
      <c r="N19" s="14">
        <v>13163</v>
      </c>
      <c r="O19" s="12">
        <f t="shared" si="6"/>
        <v>551624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63154</v>
      </c>
      <c r="C20" s="14">
        <v>35382</v>
      </c>
      <c r="D20" s="14">
        <v>35022</v>
      </c>
      <c r="E20" s="14">
        <v>6216</v>
      </c>
      <c r="F20" s="14">
        <v>32099</v>
      </c>
      <c r="G20" s="14">
        <v>48341</v>
      </c>
      <c r="H20" s="14">
        <v>38652</v>
      </c>
      <c r="I20" s="14">
        <v>8101</v>
      </c>
      <c r="J20" s="14">
        <v>46849</v>
      </c>
      <c r="K20" s="14">
        <v>32501</v>
      </c>
      <c r="L20" s="14">
        <v>50404</v>
      </c>
      <c r="M20" s="14">
        <v>18936</v>
      </c>
      <c r="N20" s="14">
        <v>11513</v>
      </c>
      <c r="O20" s="12">
        <f t="shared" si="6"/>
        <v>427170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6203</v>
      </c>
      <c r="C21" s="14">
        <v>5026</v>
      </c>
      <c r="D21" s="14">
        <v>2675</v>
      </c>
      <c r="E21" s="14">
        <v>697</v>
      </c>
      <c r="F21" s="14">
        <v>3763</v>
      </c>
      <c r="G21" s="14">
        <v>6248</v>
      </c>
      <c r="H21" s="14">
        <v>3941</v>
      </c>
      <c r="I21" s="14">
        <v>777</v>
      </c>
      <c r="J21" s="14">
        <v>4121</v>
      </c>
      <c r="K21" s="14">
        <v>3166</v>
      </c>
      <c r="L21" s="14">
        <v>4808</v>
      </c>
      <c r="M21" s="14">
        <v>1817</v>
      </c>
      <c r="N21" s="14">
        <v>899</v>
      </c>
      <c r="O21" s="12">
        <f t="shared" si="6"/>
        <v>44141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157164</v>
      </c>
      <c r="C22" s="14">
        <f>C23+C24</f>
        <v>117582</v>
      </c>
      <c r="D22" s="14">
        <f>D23+D24</f>
        <v>118272</v>
      </c>
      <c r="E22" s="14">
        <f>E23+E24</f>
        <v>24798</v>
      </c>
      <c r="F22" s="14">
        <f aca="true" t="shared" si="7" ref="F22:N22">F23+F24</f>
        <v>111026</v>
      </c>
      <c r="G22" s="14">
        <f t="shared" si="7"/>
        <v>166568</v>
      </c>
      <c r="H22" s="14">
        <f>H23+H24</f>
        <v>111054</v>
      </c>
      <c r="I22" s="14">
        <f>I23+I24</f>
        <v>24162</v>
      </c>
      <c r="J22" s="14">
        <f>J23+J24</f>
        <v>116461</v>
      </c>
      <c r="K22" s="14">
        <f>K23+K24</f>
        <v>96053</v>
      </c>
      <c r="L22" s="14">
        <f>L23+L24</f>
        <v>92579</v>
      </c>
      <c r="M22" s="14">
        <f t="shared" si="7"/>
        <v>31694</v>
      </c>
      <c r="N22" s="14">
        <f t="shared" si="7"/>
        <v>19541</v>
      </c>
      <c r="O22" s="12">
        <f t="shared" si="6"/>
        <v>1186954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83208</v>
      </c>
      <c r="C23" s="14">
        <v>69477</v>
      </c>
      <c r="D23" s="14">
        <v>66529</v>
      </c>
      <c r="E23" s="14">
        <v>15183</v>
      </c>
      <c r="F23" s="14">
        <v>64304</v>
      </c>
      <c r="G23" s="14">
        <v>101871</v>
      </c>
      <c r="H23" s="14">
        <v>68383</v>
      </c>
      <c r="I23" s="14">
        <v>15939</v>
      </c>
      <c r="J23" s="14">
        <v>62182</v>
      </c>
      <c r="K23" s="14">
        <v>54896</v>
      </c>
      <c r="L23" s="14">
        <v>53231</v>
      </c>
      <c r="M23" s="14">
        <v>17800</v>
      </c>
      <c r="N23" s="14">
        <v>9734</v>
      </c>
      <c r="O23" s="12">
        <f t="shared" si="6"/>
        <v>682737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73956</v>
      </c>
      <c r="C24" s="14">
        <v>48105</v>
      </c>
      <c r="D24" s="14">
        <v>51743</v>
      </c>
      <c r="E24" s="14">
        <v>9615</v>
      </c>
      <c r="F24" s="14">
        <v>46722</v>
      </c>
      <c r="G24" s="14">
        <v>64697</v>
      </c>
      <c r="H24" s="14">
        <v>42671</v>
      </c>
      <c r="I24" s="14">
        <v>8223</v>
      </c>
      <c r="J24" s="14">
        <v>54279</v>
      </c>
      <c r="K24" s="14">
        <v>41157</v>
      </c>
      <c r="L24" s="14">
        <v>39348</v>
      </c>
      <c r="M24" s="14">
        <v>13894</v>
      </c>
      <c r="N24" s="14">
        <v>9807</v>
      </c>
      <c r="O24" s="12">
        <f t="shared" si="6"/>
        <v>504217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20"/>
    </row>
    <row r="26" spans="1:26" ht="18.75" customHeight="1">
      <c r="A26" s="2" t="s">
        <v>56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1.7706</v>
      </c>
      <c r="H26" s="23">
        <v>2.1676</v>
      </c>
      <c r="I26" s="23">
        <v>2.1884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9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1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</row>
    <row r="28" spans="1:17" ht="18.75" customHeight="1">
      <c r="A28" s="56" t="s">
        <v>92</v>
      </c>
      <c r="B28" s="57">
        <f>B29+B30</f>
        <v>1177301.7959999999</v>
      </c>
      <c r="C28" s="57">
        <f aca="true" t="shared" si="8" ref="C28:N28">C29+C30</f>
        <v>908027.2746</v>
      </c>
      <c r="D28" s="57">
        <f t="shared" si="8"/>
        <v>799928.0057</v>
      </c>
      <c r="E28" s="57">
        <f t="shared" si="8"/>
        <v>216310.0335</v>
      </c>
      <c r="F28" s="57">
        <f t="shared" si="8"/>
        <v>803652.442</v>
      </c>
      <c r="G28" s="57">
        <f t="shared" si="8"/>
        <v>963778.8122</v>
      </c>
      <c r="H28" s="57">
        <f t="shared" si="8"/>
        <v>829750.6332000002</v>
      </c>
      <c r="I28" s="57">
        <f t="shared" si="8"/>
        <v>189079.94840000002</v>
      </c>
      <c r="J28" s="57">
        <f t="shared" si="8"/>
        <v>963372.6158</v>
      </c>
      <c r="K28" s="57">
        <f t="shared" si="8"/>
        <v>817847.1992</v>
      </c>
      <c r="L28" s="57">
        <f t="shared" si="8"/>
        <v>943072.8558</v>
      </c>
      <c r="M28" s="57">
        <f t="shared" si="8"/>
        <v>481294.72000000003</v>
      </c>
      <c r="N28" s="57">
        <f t="shared" si="8"/>
        <v>258478.1832</v>
      </c>
      <c r="O28" s="57">
        <f>SUM(B28:N28)</f>
        <v>9351894.5196</v>
      </c>
      <c r="Q28" s="65"/>
    </row>
    <row r="29" spans="1:15" ht="18.75" customHeight="1">
      <c r="A29" s="55" t="s">
        <v>57</v>
      </c>
      <c r="B29" s="53">
        <f aca="true" t="shared" si="9" ref="B29:N29">B26*B7</f>
        <v>1172650.896</v>
      </c>
      <c r="C29" s="53">
        <f t="shared" si="9"/>
        <v>901006.8746</v>
      </c>
      <c r="D29" s="53">
        <f t="shared" si="9"/>
        <v>788301.3957</v>
      </c>
      <c r="E29" s="53">
        <f t="shared" si="9"/>
        <v>216310.0335</v>
      </c>
      <c r="F29" s="53">
        <f t="shared" si="9"/>
        <v>797049.012</v>
      </c>
      <c r="G29" s="53">
        <f t="shared" si="9"/>
        <v>959111.0022</v>
      </c>
      <c r="H29" s="53">
        <f t="shared" si="9"/>
        <v>826250.1032000001</v>
      </c>
      <c r="I29" s="53">
        <f t="shared" si="9"/>
        <v>189079.94840000002</v>
      </c>
      <c r="J29" s="53">
        <f t="shared" si="9"/>
        <v>952246.9558</v>
      </c>
      <c r="K29" s="53">
        <f t="shared" si="9"/>
        <v>802406.5392</v>
      </c>
      <c r="L29" s="53">
        <f t="shared" si="9"/>
        <v>931948.3258</v>
      </c>
      <c r="M29" s="53">
        <f t="shared" si="9"/>
        <v>476043.46</v>
      </c>
      <c r="N29" s="53">
        <f t="shared" si="9"/>
        <v>256203.4232</v>
      </c>
      <c r="O29" s="54">
        <f>SUM(B29:N29)</f>
        <v>9268607.9696</v>
      </c>
    </row>
    <row r="30" spans="1:26" ht="18.75" customHeight="1">
      <c r="A30" s="17" t="s">
        <v>55</v>
      </c>
      <c r="B30" s="53">
        <v>4650.9</v>
      </c>
      <c r="C30" s="53">
        <v>7020.4</v>
      </c>
      <c r="D30" s="53">
        <v>11626.61</v>
      </c>
      <c r="E30" s="53">
        <v>0</v>
      </c>
      <c r="F30" s="53">
        <v>6603.43</v>
      </c>
      <c r="G30" s="53">
        <v>4667.81</v>
      </c>
      <c r="H30" s="53">
        <v>3500.53</v>
      </c>
      <c r="I30" s="53">
        <v>0</v>
      </c>
      <c r="J30" s="53">
        <v>11125.66</v>
      </c>
      <c r="K30" s="53">
        <v>15440.66</v>
      </c>
      <c r="L30" s="53">
        <v>11124.53</v>
      </c>
      <c r="M30" s="53">
        <v>5251.26</v>
      </c>
      <c r="N30" s="53">
        <v>2274.76</v>
      </c>
      <c r="O30" s="54">
        <f>SUM(B30:N30)</f>
        <v>83286.54999999999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50"/>
    </row>
    <row r="32" spans="1:15" ht="18.75" customHeight="1">
      <c r="A32" s="2" t="s">
        <v>90</v>
      </c>
      <c r="B32" s="25">
        <f aca="true" t="shared" si="10" ref="B32:O32">+B33+B35+B42+B43+B44-B45</f>
        <v>-84664</v>
      </c>
      <c r="C32" s="25">
        <f t="shared" si="10"/>
        <v>-85980</v>
      </c>
      <c r="D32" s="25">
        <f t="shared" si="10"/>
        <v>-82801.04000000001</v>
      </c>
      <c r="E32" s="25">
        <f t="shared" si="10"/>
        <v>-11308</v>
      </c>
      <c r="F32" s="25">
        <f t="shared" si="10"/>
        <v>-52324</v>
      </c>
      <c r="G32" s="25">
        <f t="shared" si="10"/>
        <v>-88388</v>
      </c>
      <c r="H32" s="25">
        <f t="shared" si="10"/>
        <v>-80840</v>
      </c>
      <c r="I32" s="25">
        <f t="shared" si="10"/>
        <v>-20388</v>
      </c>
      <c r="J32" s="25">
        <f t="shared" si="10"/>
        <v>-51844</v>
      </c>
      <c r="K32" s="25">
        <f t="shared" si="10"/>
        <v>-65848</v>
      </c>
      <c r="L32" s="25">
        <f t="shared" si="10"/>
        <v>-51876</v>
      </c>
      <c r="M32" s="25">
        <f t="shared" si="10"/>
        <v>-33268</v>
      </c>
      <c r="N32" s="25">
        <f t="shared" si="10"/>
        <v>-23156</v>
      </c>
      <c r="O32" s="25">
        <f t="shared" si="10"/>
        <v>-732685.04</v>
      </c>
    </row>
    <row r="33" spans="1:15" ht="18.75" customHeight="1">
      <c r="A33" s="17" t="s">
        <v>58</v>
      </c>
      <c r="B33" s="26">
        <f>+B34</f>
        <v>-84664</v>
      </c>
      <c r="C33" s="26">
        <f aca="true" t="shared" si="11" ref="C33:O33">+C34</f>
        <v>-85980</v>
      </c>
      <c r="D33" s="26">
        <f t="shared" si="11"/>
        <v>-58652</v>
      </c>
      <c r="E33" s="26">
        <f t="shared" si="11"/>
        <v>-11308</v>
      </c>
      <c r="F33" s="26">
        <f t="shared" si="11"/>
        <v>-51824</v>
      </c>
      <c r="G33" s="26">
        <f t="shared" si="11"/>
        <v>-87888</v>
      </c>
      <c r="H33" s="26">
        <f t="shared" si="11"/>
        <v>-80840</v>
      </c>
      <c r="I33" s="26">
        <f t="shared" si="11"/>
        <v>-18888</v>
      </c>
      <c r="J33" s="26">
        <f t="shared" si="11"/>
        <v>-51844</v>
      </c>
      <c r="K33" s="26">
        <f t="shared" si="11"/>
        <v>-65848</v>
      </c>
      <c r="L33" s="26">
        <f t="shared" si="11"/>
        <v>-51876</v>
      </c>
      <c r="M33" s="26">
        <f t="shared" si="11"/>
        <v>-33268</v>
      </c>
      <c r="N33" s="26">
        <f t="shared" si="11"/>
        <v>-23156</v>
      </c>
      <c r="O33" s="26">
        <f t="shared" si="11"/>
        <v>-706036</v>
      </c>
    </row>
    <row r="34" spans="1:26" ht="18.75" customHeight="1">
      <c r="A34" s="13" t="s">
        <v>59</v>
      </c>
      <c r="B34" s="20">
        <f>ROUND(-B9*$D$3,2)</f>
        <v>-84664</v>
      </c>
      <c r="C34" s="20">
        <f>ROUND(-C9*$D$3,2)</f>
        <v>-85980</v>
      </c>
      <c r="D34" s="20">
        <f>ROUND(-D9*$D$3,2)</f>
        <v>-58652</v>
      </c>
      <c r="E34" s="20">
        <f>ROUND(-E9*$D$3,2)</f>
        <v>-11308</v>
      </c>
      <c r="F34" s="20">
        <f aca="true" t="shared" si="12" ref="F34:N34">ROUND(-F9*$D$3,2)</f>
        <v>-51824</v>
      </c>
      <c r="G34" s="20">
        <f t="shared" si="12"/>
        <v>-87888</v>
      </c>
      <c r="H34" s="20">
        <f t="shared" si="12"/>
        <v>-80840</v>
      </c>
      <c r="I34" s="20">
        <f>ROUND(-I9*$D$3,2)</f>
        <v>-18888</v>
      </c>
      <c r="J34" s="20">
        <f>ROUND(-J9*$D$3,2)</f>
        <v>-51844</v>
      </c>
      <c r="K34" s="20">
        <f>ROUND(-K9*$D$3,2)</f>
        <v>-65848</v>
      </c>
      <c r="L34" s="20">
        <f>ROUND(-L9*$D$3,2)</f>
        <v>-51876</v>
      </c>
      <c r="M34" s="20">
        <f t="shared" si="12"/>
        <v>-33268</v>
      </c>
      <c r="N34" s="20">
        <f t="shared" si="12"/>
        <v>-23156</v>
      </c>
      <c r="O34" s="45">
        <f aca="true" t="shared" si="13" ref="O34:O45">SUM(B34:N34)</f>
        <v>-706036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60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-24149.04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-26649.04</v>
      </c>
    </row>
    <row r="36" spans="1:26" ht="18.75" customHeight="1">
      <c r="A36" s="13" t="s">
        <v>61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62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63</v>
      </c>
      <c r="B38" s="24">
        <v>0</v>
      </c>
      <c r="C38" s="24">
        <v>0</v>
      </c>
      <c r="D38" s="24">
        <f>-500-23649.04</f>
        <v>-24149.04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-26649.04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93</v>
      </c>
      <c r="B42" s="24">
        <v>0</v>
      </c>
      <c r="C42" s="24">
        <v>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  <c r="O42" s="24">
        <f>SUM(B42:N42)</f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2" t="s">
        <v>68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2" t="s">
        <v>69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70</v>
      </c>
      <c r="B46" s="29">
        <f aca="true" t="shared" si="15" ref="B46:N46">+B28+B32</f>
        <v>1092637.7959999999</v>
      </c>
      <c r="C46" s="29">
        <f t="shared" si="15"/>
        <v>822047.2746</v>
      </c>
      <c r="D46" s="29">
        <f t="shared" si="15"/>
        <v>717126.9657</v>
      </c>
      <c r="E46" s="29">
        <f t="shared" si="15"/>
        <v>205002.0335</v>
      </c>
      <c r="F46" s="29">
        <f t="shared" si="15"/>
        <v>751328.442</v>
      </c>
      <c r="G46" s="29">
        <f t="shared" si="15"/>
        <v>875390.8122</v>
      </c>
      <c r="H46" s="29">
        <f t="shared" si="15"/>
        <v>748910.6332000002</v>
      </c>
      <c r="I46" s="29">
        <f t="shared" si="15"/>
        <v>168691.94840000002</v>
      </c>
      <c r="J46" s="29">
        <f t="shared" si="15"/>
        <v>911528.6158</v>
      </c>
      <c r="K46" s="29">
        <f t="shared" si="15"/>
        <v>751999.1992</v>
      </c>
      <c r="L46" s="29">
        <f t="shared" si="15"/>
        <v>891196.8558</v>
      </c>
      <c r="M46" s="29">
        <f t="shared" si="15"/>
        <v>448026.72000000003</v>
      </c>
      <c r="N46" s="29">
        <f t="shared" si="15"/>
        <v>235322.1832</v>
      </c>
      <c r="O46" s="29">
        <f>SUM(B46:N46)</f>
        <v>8619209.4796</v>
      </c>
      <c r="P46" s="68"/>
      <c r="T46"/>
      <c r="U46"/>
      <c r="V46"/>
      <c r="W46"/>
      <c r="X46"/>
      <c r="Y46"/>
      <c r="Z46"/>
    </row>
    <row r="47" spans="1:19" ht="15" customHeight="1">
      <c r="A47" s="33"/>
      <c r="B47" s="46"/>
      <c r="C47" s="46"/>
      <c r="D47" s="46"/>
      <c r="E47" s="46"/>
      <c r="F47" s="46"/>
      <c r="G47" s="46"/>
      <c r="H47" s="46"/>
      <c r="I47" s="69"/>
      <c r="J47" s="46"/>
      <c r="K47" s="46"/>
      <c r="L47" s="46"/>
      <c r="M47" s="46"/>
      <c r="N47" s="46"/>
      <c r="O47" s="47"/>
      <c r="Q47" s="66"/>
      <c r="R47" s="68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7"/>
    </row>
    <row r="49" spans="1:17" ht="18.75" customHeight="1">
      <c r="A49" s="2" t="s">
        <v>71</v>
      </c>
      <c r="B49" s="35">
        <f>SUM(B50:B63)</f>
        <v>1092637.79</v>
      </c>
      <c r="C49" s="35">
        <f aca="true" t="shared" si="16" ref="C49:N49">SUM(C50:C63)</f>
        <v>822047.28</v>
      </c>
      <c r="D49" s="35">
        <f t="shared" si="16"/>
        <v>717126.97</v>
      </c>
      <c r="E49" s="35">
        <f t="shared" si="16"/>
        <v>205002.03</v>
      </c>
      <c r="F49" s="35">
        <f t="shared" si="16"/>
        <v>751328.44</v>
      </c>
      <c r="G49" s="35">
        <f t="shared" si="16"/>
        <v>875390.81</v>
      </c>
      <c r="H49" s="35">
        <f t="shared" si="16"/>
        <v>748910.64</v>
      </c>
      <c r="I49" s="35">
        <f t="shared" si="16"/>
        <v>168691.95</v>
      </c>
      <c r="J49" s="35">
        <f t="shared" si="16"/>
        <v>911528.61</v>
      </c>
      <c r="K49" s="35">
        <f t="shared" si="16"/>
        <v>751999.2</v>
      </c>
      <c r="L49" s="35">
        <f t="shared" si="16"/>
        <v>891196.86</v>
      </c>
      <c r="M49" s="35">
        <f t="shared" si="16"/>
        <v>448026.72</v>
      </c>
      <c r="N49" s="35">
        <f t="shared" si="16"/>
        <v>235322.18</v>
      </c>
      <c r="O49" s="29">
        <f>SUM(O50:O63)</f>
        <v>8619209.48</v>
      </c>
      <c r="Q49" s="67"/>
    </row>
    <row r="50" spans="1:18" ht="18.75" customHeight="1">
      <c r="A50" s="17" t="s">
        <v>39</v>
      </c>
      <c r="B50" s="35">
        <v>214993.32</v>
      </c>
      <c r="C50" s="35">
        <v>231195.03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446188.35</v>
      </c>
      <c r="P50"/>
      <c r="Q50" s="67"/>
      <c r="R50" s="68"/>
    </row>
    <row r="51" spans="1:16" ht="18.75" customHeight="1">
      <c r="A51" s="17" t="s">
        <v>40</v>
      </c>
      <c r="B51" s="35">
        <v>877644.47</v>
      </c>
      <c r="C51" s="35">
        <v>590852.25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1468496.72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717126.97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717126.97</v>
      </c>
      <c r="Q52"/>
    </row>
    <row r="53" spans="1:18" ht="18.75" customHeight="1">
      <c r="A53" s="17" t="s">
        <v>54</v>
      </c>
      <c r="B53" s="34">
        <v>0</v>
      </c>
      <c r="C53" s="34">
        <v>0</v>
      </c>
      <c r="D53" s="34">
        <v>0</v>
      </c>
      <c r="E53" s="26">
        <v>205002.03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205002.03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751328.44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751328.44</v>
      </c>
      <c r="S54"/>
    </row>
    <row r="55" spans="1:20" ht="18.75" customHeight="1">
      <c r="A55" s="17" t="s">
        <v>72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875390.81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875390.81</v>
      </c>
      <c r="T55"/>
    </row>
    <row r="56" spans="1:21" ht="18.75" customHeight="1">
      <c r="A56" s="17" t="s">
        <v>76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748910.64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748910.64</v>
      </c>
      <c r="U56"/>
    </row>
    <row r="57" spans="1:21" ht="18.75" customHeight="1">
      <c r="A57" s="17" t="s">
        <v>73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168691.95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168691.95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911528.61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911528.61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751999.2</v>
      </c>
      <c r="L59" s="34">
        <v>0</v>
      </c>
      <c r="M59" s="34">
        <v>0</v>
      </c>
      <c r="N59" s="34">
        <v>0</v>
      </c>
      <c r="O59" s="29">
        <f t="shared" si="17"/>
        <v>751999.2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891196.86</v>
      </c>
      <c r="M60" s="34">
        <v>0</v>
      </c>
      <c r="N60" s="34">
        <v>0</v>
      </c>
      <c r="O60" s="26">
        <f t="shared" si="17"/>
        <v>891196.86</v>
      </c>
      <c r="X60"/>
    </row>
    <row r="61" spans="1:25" ht="18.75" customHeight="1">
      <c r="A61" s="17" t="s">
        <v>74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448026.72</v>
      </c>
      <c r="N61" s="34">
        <v>0</v>
      </c>
      <c r="O61" s="29">
        <f t="shared" si="17"/>
        <v>448026.72</v>
      </c>
      <c r="Y61"/>
    </row>
    <row r="62" spans="1:26" ht="18.75" customHeight="1">
      <c r="A62" s="17" t="s">
        <v>75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235322.18</v>
      </c>
      <c r="O62" s="26">
        <f t="shared" si="17"/>
        <v>235322.18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94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77</v>
      </c>
      <c r="B67" s="43">
        <v>2.4480137199587637</v>
      </c>
      <c r="C67" s="43">
        <v>2.6090914706033113</v>
      </c>
      <c r="D67" s="43">
        <v>0</v>
      </c>
      <c r="E67" s="43">
        <v>0</v>
      </c>
      <c r="F67" s="34">
        <v>0</v>
      </c>
      <c r="G67" s="34">
        <v>0</v>
      </c>
      <c r="H67" s="43">
        <v>0</v>
      </c>
      <c r="I67" s="43">
        <v>0</v>
      </c>
      <c r="J67" s="43">
        <v>0</v>
      </c>
      <c r="K67" s="43">
        <v>0</v>
      </c>
      <c r="L67" s="34">
        <v>0</v>
      </c>
      <c r="M67" s="43">
        <v>0</v>
      </c>
      <c r="N67" s="43">
        <v>0</v>
      </c>
      <c r="O67" s="29"/>
      <c r="P67"/>
    </row>
    <row r="68" spans="1:16" ht="18.75" customHeight="1">
      <c r="A68" s="17" t="s">
        <v>78</v>
      </c>
      <c r="B68" s="43">
        <v>2.13049</v>
      </c>
      <c r="C68" s="43">
        <v>2.1951</v>
      </c>
      <c r="D68" s="43">
        <v>0</v>
      </c>
      <c r="E68" s="43">
        <v>0</v>
      </c>
      <c r="F68" s="34">
        <v>0</v>
      </c>
      <c r="G68" s="34">
        <v>0</v>
      </c>
      <c r="H68" s="43">
        <v>0</v>
      </c>
      <c r="I68" s="43">
        <v>0</v>
      </c>
      <c r="J68" s="43">
        <v>0</v>
      </c>
      <c r="K68" s="43">
        <v>0</v>
      </c>
      <c r="L68" s="34">
        <v>0</v>
      </c>
      <c r="M68" s="43">
        <v>0</v>
      </c>
      <c r="N68" s="43">
        <v>0</v>
      </c>
      <c r="O68" s="29"/>
      <c r="P68"/>
    </row>
    <row r="69" spans="1:17" ht="18.75" customHeight="1">
      <c r="A69" s="17" t="s">
        <v>79</v>
      </c>
      <c r="B69" s="43">
        <v>0</v>
      </c>
      <c r="C69" s="43">
        <v>0</v>
      </c>
      <c r="D69" s="22">
        <f>(D$29/D$7)</f>
        <v>1.9606999999999999</v>
      </c>
      <c r="E69" s="43">
        <v>0</v>
      </c>
      <c r="F69" s="34">
        <v>0</v>
      </c>
      <c r="G69" s="34">
        <v>0</v>
      </c>
      <c r="H69" s="43">
        <v>0</v>
      </c>
      <c r="I69" s="43">
        <v>0</v>
      </c>
      <c r="J69" s="43">
        <v>0</v>
      </c>
      <c r="K69" s="43">
        <v>0</v>
      </c>
      <c r="L69" s="34">
        <v>0</v>
      </c>
      <c r="M69" s="43">
        <v>0</v>
      </c>
      <c r="N69" s="43">
        <v>0</v>
      </c>
      <c r="O69" s="26"/>
      <c r="Q69"/>
    </row>
    <row r="70" spans="1:18" ht="18.75" customHeight="1">
      <c r="A70" s="17" t="s">
        <v>80</v>
      </c>
      <c r="B70" s="43">
        <v>0</v>
      </c>
      <c r="C70" s="43">
        <v>0</v>
      </c>
      <c r="D70" s="43">
        <v>0</v>
      </c>
      <c r="E70" s="22">
        <f>(E$29/E$7)</f>
        <v>2.9593</v>
      </c>
      <c r="F70" s="34">
        <v>0</v>
      </c>
      <c r="G70" s="34">
        <v>0</v>
      </c>
      <c r="H70" s="43">
        <v>0</v>
      </c>
      <c r="I70" s="43">
        <v>0</v>
      </c>
      <c r="J70" s="43">
        <v>0</v>
      </c>
      <c r="K70" s="43">
        <v>0</v>
      </c>
      <c r="L70" s="34">
        <v>0</v>
      </c>
      <c r="M70" s="43">
        <v>0</v>
      </c>
      <c r="N70" s="43">
        <v>0</v>
      </c>
      <c r="O70" s="29"/>
      <c r="R70"/>
    </row>
    <row r="71" spans="1:19" ht="18.75" customHeight="1">
      <c r="A71" s="17" t="s">
        <v>81</v>
      </c>
      <c r="B71" s="43">
        <v>0</v>
      </c>
      <c r="C71" s="43">
        <v>0</v>
      </c>
      <c r="D71" s="43">
        <v>0</v>
      </c>
      <c r="E71" s="43">
        <v>0</v>
      </c>
      <c r="F71" s="43">
        <f>(F$29/F$7)</f>
        <v>2.2515</v>
      </c>
      <c r="G71" s="34">
        <v>0</v>
      </c>
      <c r="H71" s="43">
        <v>0</v>
      </c>
      <c r="I71" s="43">
        <v>0</v>
      </c>
      <c r="J71" s="43">
        <v>0</v>
      </c>
      <c r="K71" s="43">
        <v>0</v>
      </c>
      <c r="L71" s="34">
        <v>0</v>
      </c>
      <c r="M71" s="43">
        <v>0</v>
      </c>
      <c r="N71" s="43">
        <v>0</v>
      </c>
      <c r="O71" s="26"/>
      <c r="S71"/>
    </row>
    <row r="72" spans="1:20" ht="18.75" customHeight="1">
      <c r="A72" s="17" t="s">
        <v>82</v>
      </c>
      <c r="B72" s="43">
        <v>0</v>
      </c>
      <c r="C72" s="43">
        <v>0</v>
      </c>
      <c r="D72" s="43">
        <v>0</v>
      </c>
      <c r="E72" s="43">
        <v>0</v>
      </c>
      <c r="F72" s="34">
        <v>0</v>
      </c>
      <c r="G72" s="43">
        <f>(G$29/G$7)</f>
        <v>1.7706</v>
      </c>
      <c r="H72" s="43">
        <v>0</v>
      </c>
      <c r="I72" s="43">
        <v>0</v>
      </c>
      <c r="J72" s="43">
        <v>0</v>
      </c>
      <c r="K72" s="43">
        <v>0</v>
      </c>
      <c r="L72" s="34">
        <v>0</v>
      </c>
      <c r="M72" s="43">
        <v>0</v>
      </c>
      <c r="N72" s="43">
        <v>0</v>
      </c>
      <c r="O72" s="29"/>
      <c r="T72"/>
    </row>
    <row r="73" spans="1:21" ht="18.75" customHeight="1">
      <c r="A73" s="17" t="s">
        <v>83</v>
      </c>
      <c r="B73" s="43">
        <v>0</v>
      </c>
      <c r="C73" s="43">
        <v>0</v>
      </c>
      <c r="D73" s="43">
        <v>0</v>
      </c>
      <c r="E73" s="43">
        <v>0</v>
      </c>
      <c r="F73" s="34">
        <v>0</v>
      </c>
      <c r="G73" s="34">
        <v>0</v>
      </c>
      <c r="H73" s="43">
        <f>(H$29/H$7)</f>
        <v>2.1676</v>
      </c>
      <c r="I73" s="43">
        <v>0</v>
      </c>
      <c r="J73" s="43">
        <v>0</v>
      </c>
      <c r="K73" s="43">
        <v>0</v>
      </c>
      <c r="L73" s="34">
        <v>0</v>
      </c>
      <c r="M73" s="43">
        <v>0</v>
      </c>
      <c r="N73" s="43">
        <v>0</v>
      </c>
      <c r="O73" s="29"/>
      <c r="U73"/>
    </row>
    <row r="74" spans="1:21" ht="18.75" customHeight="1">
      <c r="A74" s="17" t="s">
        <v>89</v>
      </c>
      <c r="B74" s="43">
        <v>0</v>
      </c>
      <c r="C74" s="43">
        <v>0</v>
      </c>
      <c r="D74" s="43">
        <v>0</v>
      </c>
      <c r="E74" s="43">
        <v>0</v>
      </c>
      <c r="F74" s="34">
        <v>0</v>
      </c>
      <c r="G74" s="34">
        <v>0</v>
      </c>
      <c r="H74" s="43">
        <v>0</v>
      </c>
      <c r="I74" s="43">
        <f>(I$29/I$7)</f>
        <v>2.1884</v>
      </c>
      <c r="J74" s="43">
        <v>0</v>
      </c>
      <c r="K74" s="43">
        <v>0</v>
      </c>
      <c r="L74" s="34">
        <v>0</v>
      </c>
      <c r="M74" s="43">
        <v>0</v>
      </c>
      <c r="N74" s="43">
        <v>0</v>
      </c>
      <c r="O74" s="29"/>
      <c r="U74"/>
    </row>
    <row r="75" spans="1:22" ht="18.75" customHeight="1">
      <c r="A75" s="17" t="s">
        <v>84</v>
      </c>
      <c r="B75" s="43">
        <v>0</v>
      </c>
      <c r="C75" s="43">
        <v>0</v>
      </c>
      <c r="D75" s="43">
        <v>0</v>
      </c>
      <c r="E75" s="43">
        <v>0</v>
      </c>
      <c r="F75" s="34">
        <v>0</v>
      </c>
      <c r="G75" s="34">
        <v>0</v>
      </c>
      <c r="H75" s="43">
        <v>0</v>
      </c>
      <c r="I75" s="43">
        <v>0</v>
      </c>
      <c r="J75" s="43">
        <f>(J$29/J$7)</f>
        <v>2.1734</v>
      </c>
      <c r="K75" s="43">
        <v>0</v>
      </c>
      <c r="L75" s="34">
        <v>0</v>
      </c>
      <c r="M75" s="43">
        <v>0</v>
      </c>
      <c r="N75" s="43">
        <v>0</v>
      </c>
      <c r="O75" s="26"/>
      <c r="V75"/>
    </row>
    <row r="76" spans="1:23" ht="18.75" customHeight="1">
      <c r="A76" s="17" t="s">
        <v>85</v>
      </c>
      <c r="B76" s="43">
        <v>0</v>
      </c>
      <c r="C76" s="43">
        <v>0</v>
      </c>
      <c r="D76" s="43">
        <v>0</v>
      </c>
      <c r="E76" s="43">
        <v>0</v>
      </c>
      <c r="F76" s="34">
        <v>0</v>
      </c>
      <c r="G76" s="34">
        <v>0</v>
      </c>
      <c r="H76" s="43">
        <v>0</v>
      </c>
      <c r="I76" s="43">
        <v>0</v>
      </c>
      <c r="J76" s="43">
        <v>0</v>
      </c>
      <c r="K76" s="43">
        <f>(K$29/K$7)</f>
        <v>2.4846</v>
      </c>
      <c r="L76" s="34">
        <v>0</v>
      </c>
      <c r="M76" s="43">
        <v>0</v>
      </c>
      <c r="N76" s="43">
        <v>0</v>
      </c>
      <c r="O76" s="29"/>
      <c r="W76"/>
    </row>
    <row r="77" spans="1:24" ht="18.75" customHeight="1">
      <c r="A77" s="17" t="s">
        <v>86</v>
      </c>
      <c r="B77" s="43">
        <v>0</v>
      </c>
      <c r="C77" s="43">
        <v>0</v>
      </c>
      <c r="D77" s="43">
        <v>0</v>
      </c>
      <c r="E77" s="43">
        <v>0</v>
      </c>
      <c r="F77" s="34">
        <v>0</v>
      </c>
      <c r="G77" s="34">
        <v>0</v>
      </c>
      <c r="H77" s="43">
        <v>0</v>
      </c>
      <c r="I77" s="43">
        <v>0</v>
      </c>
      <c r="J77" s="43">
        <v>0</v>
      </c>
      <c r="K77" s="43">
        <v>0</v>
      </c>
      <c r="L77" s="43">
        <f>(L$29/L$7)</f>
        <v>2.4314</v>
      </c>
      <c r="M77" s="43">
        <v>0</v>
      </c>
      <c r="N77" s="43">
        <v>0</v>
      </c>
      <c r="O77" s="26"/>
      <c r="X77"/>
    </row>
    <row r="78" spans="1:25" ht="18.75" customHeight="1">
      <c r="A78" s="17" t="s">
        <v>87</v>
      </c>
      <c r="B78" s="43">
        <v>0</v>
      </c>
      <c r="C78" s="43">
        <v>0</v>
      </c>
      <c r="D78" s="43">
        <v>0</v>
      </c>
      <c r="E78" s="43">
        <v>0</v>
      </c>
      <c r="F78" s="34">
        <v>0</v>
      </c>
      <c r="G78" s="34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f>(M$29/M$7)</f>
        <v>3.0665</v>
      </c>
      <c r="N78" s="43">
        <v>0</v>
      </c>
      <c r="O78" s="58"/>
      <c r="Y78"/>
    </row>
    <row r="79" spans="1:26" ht="18.75" customHeight="1">
      <c r="A79" s="33" t="s">
        <v>88</v>
      </c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8">
        <f>(N$29/N$7)</f>
        <v>2.6231</v>
      </c>
      <c r="O79" s="49"/>
      <c r="P79"/>
      <c r="Z79"/>
    </row>
    <row r="80" spans="1:14" ht="21" customHeight="1">
      <c r="A80" s="61" t="s">
        <v>51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3"/>
    </row>
    <row r="81" spans="1:14" ht="15.75">
      <c r="A81" s="70" t="s">
        <v>95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ht="14.25">
      <c r="B82" s="39"/>
    </row>
    <row r="83" spans="2:9" ht="14.25">
      <c r="B83" s="64"/>
      <c r="H83" s="40"/>
      <c r="I83" s="40"/>
    </row>
    <row r="84" ht="14.25">
      <c r="B84" s="64"/>
    </row>
    <row r="85" spans="8:12" ht="14.25">
      <c r="H85" s="41"/>
      <c r="I85" s="41"/>
      <c r="J85" s="42"/>
      <c r="K85" s="42"/>
      <c r="L85" s="42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2018-11-27T13:42:10Z</dcterms:modified>
  <cp:category/>
  <cp:version/>
  <cp:contentType/>
  <cp:contentStatus/>
</cp:coreProperties>
</file>