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<sst xmlns="http://schemas.openxmlformats.org/spreadsheetml/2006/main" count="99" uniqueCount="97">
  <si>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</si>
  <si>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</si>
  <si>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</si>
  <si>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</si>
  <si>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</si>
  <si>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</si>
  <si>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</si>
  <si>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</si>
  <si>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</si>
  <si>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</si>
  <si>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</si>
  <si>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</si>
  <si>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</si>
  <si>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</si>
  <si>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</si>
  <si>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</si>
  <si>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</si>
  <si>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</si>
  <si>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</si>
  <si>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</si>
  <si>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</si>
  <si>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</si>
  <si>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</si>
  <si>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</si>
  <si>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</si>
  <si>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</si>
  <si>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</si>
  <si>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</si>
  <si>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</si>
  <si>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</si>
  <si>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</si>
  <si>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</si>
  <si>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</si>
  <si>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</si>
  <si>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</si>
  <si>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</si>
  <si>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</si>
  <si>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</si>
  <si>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</si>
  <si>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</si>
  <si>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</si>
  <si>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</si>
  <si>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</si>
  <si>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</si>
  <si>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</si>
  <si>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</si>
  <si>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</si>
  <si>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</si>
  <si>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</si>
  <si>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</si>
  <si>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</si>
  <si>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</si>
  <si>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</si>
  <si>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</si>
  <si>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</si>
  <si>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</si>
  <si>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</si>
  <si>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</si>
  <si>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</si>
  <si>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</si>
  <si>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</si>
  <si>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</si>
  <si>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</si>
  <si>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</si>
  <si>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</si>
  <si>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</si>
  <si>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</si>
  <si>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</si>
  <si>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</si>
  <si>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</si>
  <si>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</si>
  <si>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</si>
  <si>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</si>
  <si>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</si>
  <si>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</si>
  <si>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</si>
  <si>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</si>
  <si>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</si>
  <si>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</si>
  <si>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</si>
  <si>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</si>
  <si>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</si>
  <si>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</si>
  <si>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</si>
  <si>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</si>
  <si>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</si>
  <si>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</si>
  <si>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</si>
  <si>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</si>
  <si>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</si>
  <si>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</si>
  <si>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</si>
  <si>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</si>
  <si>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 (1)</t>
  </si>
  <si>
    <t>9. Tarifa de Remuneração por Passageiro(2)</t>
  </si>
  <si>
    <t>(1) Tarifa de remuneração de cada empresa considerando o  reequilibrio interno estabelecido e informado pelo consórcio. Não consideram os acertos financeiros previstos no item 7.</t>
  </si>
  <si>
    <t>OPERAÇÃO 18/11/18 - VENCIMENTO 26/11/18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</si>
</sst>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197509</v>
      </c>
      <c r="C7" s="10">
        <f t="shared" si="0"/>
        <v>128876</v>
      </c>
      <c r="D7" s="10">
        <f t="shared" si="0"/>
        <v>163543</v>
      </c>
      <c r="E7" s="10">
        <f t="shared" si="0"/>
        <v>24868</v>
      </c>
      <c r="F7" s="10">
        <f t="shared" si="0"/>
        <v>144248</v>
      </c>
      <c r="G7" s="10">
        <f t="shared" si="0"/>
        <v>192830</v>
      </c>
      <c r="H7" s="10">
        <f t="shared" si="0"/>
        <v>121148</v>
      </c>
      <c r="I7" s="10">
        <f t="shared" si="0"/>
        <v>26371</v>
      </c>
      <c r="J7" s="10">
        <f t="shared" si="0"/>
        <v>175093</v>
      </c>
      <c r="K7" s="10">
        <f t="shared" si="0"/>
        <v>128326</v>
      </c>
      <c r="L7" s="10">
        <f t="shared" si="0"/>
        <v>166383</v>
      </c>
      <c r="M7" s="10">
        <f t="shared" si="0"/>
        <v>51644</v>
      </c>
      <c r="N7" s="10">
        <f t="shared" si="0"/>
        <v>30060</v>
      </c>
      <c r="O7" s="10">
        <f>+O8+O18+O22</f>
        <v>1550899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89157</v>
      </c>
      <c r="C8" s="12">
        <f t="shared" si="1"/>
        <v>60810</v>
      </c>
      <c r="D8" s="12">
        <f t="shared" si="1"/>
        <v>79687</v>
      </c>
      <c r="E8" s="12">
        <f t="shared" si="1"/>
        <v>11069</v>
      </c>
      <c r="F8" s="12">
        <f t="shared" si="1"/>
        <v>67050</v>
      </c>
      <c r="G8" s="12">
        <f t="shared" si="1"/>
        <v>91276</v>
      </c>
      <c r="H8" s="12">
        <f t="shared" si="1"/>
        <v>57161</v>
      </c>
      <c r="I8" s="12">
        <f t="shared" si="1"/>
        <v>12602</v>
      </c>
      <c r="J8" s="12">
        <f t="shared" si="1"/>
        <v>83075</v>
      </c>
      <c r="K8" s="12">
        <f t="shared" si="1"/>
        <v>60267</v>
      </c>
      <c r="L8" s="12">
        <f t="shared" si="1"/>
        <v>78843</v>
      </c>
      <c r="M8" s="12">
        <f t="shared" si="1"/>
        <v>26915</v>
      </c>
      <c r="N8" s="12">
        <f t="shared" si="1"/>
        <v>16348</v>
      </c>
      <c r="O8" s="12">
        <f>SUM(B8:N8)</f>
        <v>734260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11870</v>
      </c>
      <c r="C9" s="14">
        <v>10386</v>
      </c>
      <c r="D9" s="14">
        <v>9165</v>
      </c>
      <c r="E9" s="14">
        <v>1263</v>
      </c>
      <c r="F9" s="14">
        <v>8376</v>
      </c>
      <c r="G9" s="14">
        <v>12582</v>
      </c>
      <c r="H9" s="14">
        <v>9926</v>
      </c>
      <c r="I9" s="14">
        <v>2207</v>
      </c>
      <c r="J9" s="14">
        <v>7862</v>
      </c>
      <c r="K9" s="14">
        <v>9473</v>
      </c>
      <c r="L9" s="14">
        <v>8390</v>
      </c>
      <c r="M9" s="14">
        <v>3615</v>
      </c>
      <c r="N9" s="14">
        <v>2181</v>
      </c>
      <c r="O9" s="12">
        <f aca="true" t="shared" si="2" ref="O9:O17">SUM(B9:N9)</f>
        <v>97296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72853</v>
      </c>
      <c r="C10" s="14">
        <f>C11+C12+C13</f>
        <v>47630</v>
      </c>
      <c r="D10" s="14">
        <f>D11+D12+D13</f>
        <v>67113</v>
      </c>
      <c r="E10" s="14">
        <f>E11+E12+E13</f>
        <v>9318</v>
      </c>
      <c r="F10" s="14">
        <f aca="true" t="shared" si="3" ref="F10:N10">F11+F12+F13</f>
        <v>55499</v>
      </c>
      <c r="G10" s="14">
        <f t="shared" si="3"/>
        <v>74428</v>
      </c>
      <c r="H10" s="14">
        <f>H11+H12+H13</f>
        <v>44788</v>
      </c>
      <c r="I10" s="14">
        <f>I11+I12+I13</f>
        <v>9878</v>
      </c>
      <c r="J10" s="14">
        <f>J11+J12+J13</f>
        <v>70892</v>
      </c>
      <c r="K10" s="14">
        <f>K11+K12+K13</f>
        <v>47862</v>
      </c>
      <c r="L10" s="14">
        <f>L11+L12+L13</f>
        <v>66136</v>
      </c>
      <c r="M10" s="14">
        <f t="shared" si="3"/>
        <v>22118</v>
      </c>
      <c r="N10" s="14">
        <f t="shared" si="3"/>
        <v>13568</v>
      </c>
      <c r="O10" s="12">
        <f t="shared" si="2"/>
        <v>602083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33753</v>
      </c>
      <c r="C11" s="14">
        <v>22830</v>
      </c>
      <c r="D11" s="14">
        <v>31392</v>
      </c>
      <c r="E11" s="14">
        <v>4269</v>
      </c>
      <c r="F11" s="14">
        <v>25991</v>
      </c>
      <c r="G11" s="14">
        <v>34393</v>
      </c>
      <c r="H11" s="14">
        <v>20922</v>
      </c>
      <c r="I11" s="14">
        <v>4695</v>
      </c>
      <c r="J11" s="14">
        <v>32888</v>
      </c>
      <c r="K11" s="14">
        <v>21365</v>
      </c>
      <c r="L11" s="14">
        <v>28437</v>
      </c>
      <c r="M11" s="14">
        <v>8930</v>
      </c>
      <c r="N11" s="14">
        <v>5399</v>
      </c>
      <c r="O11" s="12">
        <f t="shared" si="2"/>
        <v>275264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36213</v>
      </c>
      <c r="C12" s="14">
        <v>22452</v>
      </c>
      <c r="D12" s="14">
        <v>33731</v>
      </c>
      <c r="E12" s="14">
        <v>4645</v>
      </c>
      <c r="F12" s="14">
        <v>27049</v>
      </c>
      <c r="G12" s="14">
        <v>36368</v>
      </c>
      <c r="H12" s="14">
        <v>22027</v>
      </c>
      <c r="I12" s="14">
        <v>4764</v>
      </c>
      <c r="J12" s="14">
        <v>35980</v>
      </c>
      <c r="K12" s="14">
        <v>24751</v>
      </c>
      <c r="L12" s="14">
        <v>35336</v>
      </c>
      <c r="M12" s="14">
        <v>12375</v>
      </c>
      <c r="N12" s="14">
        <v>7764</v>
      </c>
      <c r="O12" s="12">
        <f t="shared" si="2"/>
        <v>303455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2887</v>
      </c>
      <c r="C13" s="14">
        <v>2348</v>
      </c>
      <c r="D13" s="14">
        <v>1990</v>
      </c>
      <c r="E13" s="14">
        <v>404</v>
      </c>
      <c r="F13" s="14">
        <v>2459</v>
      </c>
      <c r="G13" s="14">
        <v>3667</v>
      </c>
      <c r="H13" s="14">
        <v>1839</v>
      </c>
      <c r="I13" s="14">
        <v>419</v>
      </c>
      <c r="J13" s="14">
        <v>2024</v>
      </c>
      <c r="K13" s="14">
        <v>1746</v>
      </c>
      <c r="L13" s="14">
        <v>2363</v>
      </c>
      <c r="M13" s="14">
        <v>813</v>
      </c>
      <c r="N13" s="14">
        <v>405</v>
      </c>
      <c r="O13" s="12">
        <f t="shared" si="2"/>
        <v>23364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4434</v>
      </c>
      <c r="C14" s="14">
        <f>C15+C16+C17</f>
        <v>2794</v>
      </c>
      <c r="D14" s="14">
        <f>D15+D16+D17</f>
        <v>3409</v>
      </c>
      <c r="E14" s="14">
        <f>E15+E16+E17</f>
        <v>488</v>
      </c>
      <c r="F14" s="14">
        <f aca="true" t="shared" si="4" ref="F14:N14">F15+F16+F17</f>
        <v>3175</v>
      </c>
      <c r="G14" s="14">
        <f t="shared" si="4"/>
        <v>4266</v>
      </c>
      <c r="H14" s="14">
        <f>H15+H16+H17</f>
        <v>2447</v>
      </c>
      <c r="I14" s="14">
        <f>I15+I16+I17</f>
        <v>517</v>
      </c>
      <c r="J14" s="14">
        <f>J15+J16+J17</f>
        <v>4321</v>
      </c>
      <c r="K14" s="14">
        <f>K15+K16+K17</f>
        <v>2932</v>
      </c>
      <c r="L14" s="14">
        <f>L15+L16+L17</f>
        <v>4317</v>
      </c>
      <c r="M14" s="14">
        <f t="shared" si="4"/>
        <v>1182</v>
      </c>
      <c r="N14" s="14">
        <f t="shared" si="4"/>
        <v>599</v>
      </c>
      <c r="O14" s="12">
        <f t="shared" si="2"/>
        <v>34881</v>
      </c>
    </row>
    <row r="15" spans="1:26" ht="18.75" customHeight="1">
      <c r="A15" s="15" t="s">
        <v>13</v>
      </c>
      <c r="B15" s="14">
        <v>4421</v>
      </c>
      <c r="C15" s="14">
        <v>2791</v>
      </c>
      <c r="D15" s="14">
        <v>3409</v>
      </c>
      <c r="E15" s="14">
        <v>488</v>
      </c>
      <c r="F15" s="14">
        <v>3174</v>
      </c>
      <c r="G15" s="14">
        <v>4254</v>
      </c>
      <c r="H15" s="14">
        <v>2444</v>
      </c>
      <c r="I15" s="14">
        <v>515</v>
      </c>
      <c r="J15" s="14">
        <v>4311</v>
      </c>
      <c r="K15" s="14">
        <v>2924</v>
      </c>
      <c r="L15" s="14">
        <v>4316</v>
      </c>
      <c r="M15" s="14">
        <v>1181</v>
      </c>
      <c r="N15" s="14">
        <v>599</v>
      </c>
      <c r="O15" s="12">
        <f t="shared" si="2"/>
        <v>34827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10</v>
      </c>
      <c r="C16" s="14">
        <v>3</v>
      </c>
      <c r="D16" s="14">
        <v>0</v>
      </c>
      <c r="E16" s="14">
        <v>0</v>
      </c>
      <c r="F16" s="14">
        <v>0</v>
      </c>
      <c r="G16" s="14">
        <v>10</v>
      </c>
      <c r="H16" s="14">
        <v>2</v>
      </c>
      <c r="I16" s="14">
        <v>0</v>
      </c>
      <c r="J16" s="14">
        <v>5</v>
      </c>
      <c r="K16" s="14">
        <v>6</v>
      </c>
      <c r="L16" s="14">
        <v>1</v>
      </c>
      <c r="M16" s="14">
        <v>1</v>
      </c>
      <c r="N16" s="14">
        <v>0</v>
      </c>
      <c r="O16" s="12">
        <f t="shared" si="2"/>
        <v>38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3</v>
      </c>
      <c r="C17" s="14">
        <v>0</v>
      </c>
      <c r="D17" s="14">
        <v>0</v>
      </c>
      <c r="E17" s="14">
        <v>0</v>
      </c>
      <c r="F17" s="14">
        <v>1</v>
      </c>
      <c r="G17" s="14">
        <v>2</v>
      </c>
      <c r="H17" s="14">
        <v>1</v>
      </c>
      <c r="I17" s="14">
        <v>2</v>
      </c>
      <c r="J17" s="14">
        <v>5</v>
      </c>
      <c r="K17" s="14">
        <v>2</v>
      </c>
      <c r="L17" s="14">
        <v>0</v>
      </c>
      <c r="M17" s="14">
        <v>0</v>
      </c>
      <c r="N17" s="14">
        <v>0</v>
      </c>
      <c r="O17" s="12">
        <f t="shared" si="2"/>
        <v>16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50307</v>
      </c>
      <c r="C18" s="18">
        <f>C19+C20+C21</f>
        <v>28526</v>
      </c>
      <c r="D18" s="18">
        <f>D19+D20+D21</f>
        <v>35087</v>
      </c>
      <c r="E18" s="18">
        <f>E19+E20+E21</f>
        <v>5339</v>
      </c>
      <c r="F18" s="18">
        <f aca="true" t="shared" si="5" ref="F18:N18">F19+F20+F21</f>
        <v>32397</v>
      </c>
      <c r="G18" s="18">
        <f t="shared" si="5"/>
        <v>39553</v>
      </c>
      <c r="H18" s="18">
        <f>H19+H20+H21</f>
        <v>27534</v>
      </c>
      <c r="I18" s="18">
        <f>I19+I20+I21</f>
        <v>5966</v>
      </c>
      <c r="J18" s="18">
        <f>J19+J20+J21</f>
        <v>45874</v>
      </c>
      <c r="K18" s="18">
        <f>K19+K20+K21</f>
        <v>28955</v>
      </c>
      <c r="L18" s="18">
        <f>L19+L20+L21</f>
        <v>49632</v>
      </c>
      <c r="M18" s="18">
        <f t="shared" si="5"/>
        <v>13677</v>
      </c>
      <c r="N18" s="18">
        <f t="shared" si="5"/>
        <v>7918</v>
      </c>
      <c r="O18" s="12">
        <f aca="true" t="shared" si="6" ref="O18:O24">SUM(B18:N18)</f>
        <v>370765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26235</v>
      </c>
      <c r="C19" s="14">
        <v>16417</v>
      </c>
      <c r="D19" s="14">
        <v>17825</v>
      </c>
      <c r="E19" s="14">
        <v>2769</v>
      </c>
      <c r="F19" s="14">
        <v>17819</v>
      </c>
      <c r="G19" s="14">
        <v>20473</v>
      </c>
      <c r="H19" s="14">
        <v>15117</v>
      </c>
      <c r="I19" s="14">
        <v>3351</v>
      </c>
      <c r="J19" s="14">
        <v>24097</v>
      </c>
      <c r="K19" s="14">
        <v>15147</v>
      </c>
      <c r="L19" s="14">
        <v>24063</v>
      </c>
      <c r="M19" s="14">
        <v>6716</v>
      </c>
      <c r="N19" s="14">
        <v>3673</v>
      </c>
      <c r="O19" s="12">
        <f t="shared" si="6"/>
        <v>193702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22630</v>
      </c>
      <c r="C20" s="14">
        <v>11170</v>
      </c>
      <c r="D20" s="14">
        <v>16486</v>
      </c>
      <c r="E20" s="14">
        <v>2414</v>
      </c>
      <c r="F20" s="14">
        <v>13560</v>
      </c>
      <c r="G20" s="14">
        <v>17826</v>
      </c>
      <c r="H20" s="14">
        <v>11710</v>
      </c>
      <c r="I20" s="14">
        <v>2454</v>
      </c>
      <c r="J20" s="14">
        <v>20777</v>
      </c>
      <c r="K20" s="14">
        <v>13117</v>
      </c>
      <c r="L20" s="14">
        <v>24273</v>
      </c>
      <c r="M20" s="14">
        <v>6621</v>
      </c>
      <c r="N20" s="14">
        <v>4068</v>
      </c>
      <c r="O20" s="12">
        <f t="shared" si="6"/>
        <v>167106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1442</v>
      </c>
      <c r="C21" s="14">
        <v>939</v>
      </c>
      <c r="D21" s="14">
        <v>776</v>
      </c>
      <c r="E21" s="14">
        <v>156</v>
      </c>
      <c r="F21" s="14">
        <v>1018</v>
      </c>
      <c r="G21" s="14">
        <v>1254</v>
      </c>
      <c r="H21" s="14">
        <v>707</v>
      </c>
      <c r="I21" s="14">
        <v>161</v>
      </c>
      <c r="J21" s="14">
        <v>1000</v>
      </c>
      <c r="K21" s="14">
        <v>691</v>
      </c>
      <c r="L21" s="14">
        <v>1296</v>
      </c>
      <c r="M21" s="14">
        <v>340</v>
      </c>
      <c r="N21" s="14">
        <v>177</v>
      </c>
      <c r="O21" s="12">
        <f t="shared" si="6"/>
        <v>9957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58045</v>
      </c>
      <c r="C22" s="14">
        <f>C23+C24</f>
        <v>39540</v>
      </c>
      <c r="D22" s="14">
        <f>D23+D24</f>
        <v>48769</v>
      </c>
      <c r="E22" s="14">
        <f>E23+E24</f>
        <v>8460</v>
      </c>
      <c r="F22" s="14">
        <f aca="true" t="shared" si="7" ref="F22:N22">F23+F24</f>
        <v>44801</v>
      </c>
      <c r="G22" s="14">
        <f t="shared" si="7"/>
        <v>62001</v>
      </c>
      <c r="H22" s="14">
        <f>H23+H24</f>
        <v>36453</v>
      </c>
      <c r="I22" s="14">
        <f>I23+I24</f>
        <v>7803</v>
      </c>
      <c r="J22" s="14">
        <f>J23+J24</f>
        <v>46144</v>
      </c>
      <c r="K22" s="14">
        <f>K23+K24</f>
        <v>39104</v>
      </c>
      <c r="L22" s="14">
        <f>L23+L24</f>
        <v>37908</v>
      </c>
      <c r="M22" s="14">
        <f t="shared" si="7"/>
        <v>11052</v>
      </c>
      <c r="N22" s="14">
        <f t="shared" si="7"/>
        <v>5794</v>
      </c>
      <c r="O22" s="12">
        <f t="shared" si="6"/>
        <v>445874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35800</v>
      </c>
      <c r="C23" s="14">
        <v>27418</v>
      </c>
      <c r="D23" s="14">
        <v>31925</v>
      </c>
      <c r="E23" s="14">
        <v>5969</v>
      </c>
      <c r="F23" s="14">
        <v>30485</v>
      </c>
      <c r="G23" s="14">
        <v>43659</v>
      </c>
      <c r="H23" s="14">
        <v>25992</v>
      </c>
      <c r="I23" s="14">
        <v>5919</v>
      </c>
      <c r="J23" s="14">
        <v>28133</v>
      </c>
      <c r="K23" s="14">
        <v>26001</v>
      </c>
      <c r="L23" s="14">
        <v>25817</v>
      </c>
      <c r="M23" s="14">
        <v>7266</v>
      </c>
      <c r="N23" s="14">
        <v>3459</v>
      </c>
      <c r="O23" s="12">
        <f t="shared" si="6"/>
        <v>297843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22245</v>
      </c>
      <c r="C24" s="14">
        <v>12122</v>
      </c>
      <c r="D24" s="14">
        <v>16844</v>
      </c>
      <c r="E24" s="14">
        <v>2491</v>
      </c>
      <c r="F24" s="14">
        <v>14316</v>
      </c>
      <c r="G24" s="14">
        <v>18342</v>
      </c>
      <c r="H24" s="14">
        <v>10461</v>
      </c>
      <c r="I24" s="14">
        <v>1884</v>
      </c>
      <c r="J24" s="14">
        <v>18011</v>
      </c>
      <c r="K24" s="14">
        <v>13103</v>
      </c>
      <c r="L24" s="14">
        <v>12091</v>
      </c>
      <c r="M24" s="14">
        <v>3786</v>
      </c>
      <c r="N24" s="14">
        <v>2335</v>
      </c>
      <c r="O24" s="12">
        <f t="shared" si="6"/>
        <v>148031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436326.5704</v>
      </c>
      <c r="C28" s="57">
        <f aca="true" t="shared" si="8" ref="C28:N28">C29+C30</f>
        <v>303190.3356</v>
      </c>
      <c r="D28" s="57">
        <f t="shared" si="8"/>
        <v>332285.3701</v>
      </c>
      <c r="E28" s="57">
        <f t="shared" si="8"/>
        <v>73591.8724</v>
      </c>
      <c r="F28" s="57">
        <f t="shared" si="8"/>
        <v>331377.802</v>
      </c>
      <c r="G28" s="57">
        <f t="shared" si="8"/>
        <v>346092.608</v>
      </c>
      <c r="H28" s="57">
        <f t="shared" si="8"/>
        <v>266100.93480000005</v>
      </c>
      <c r="I28" s="57">
        <f t="shared" si="8"/>
        <v>57710.29640000001</v>
      </c>
      <c r="J28" s="57">
        <f t="shared" si="8"/>
        <v>391672.7862</v>
      </c>
      <c r="K28" s="57">
        <f t="shared" si="8"/>
        <v>334279.4396</v>
      </c>
      <c r="L28" s="57">
        <f t="shared" si="8"/>
        <v>415668.1562</v>
      </c>
      <c r="M28" s="57">
        <f t="shared" si="8"/>
        <v>163617.586</v>
      </c>
      <c r="N28" s="57">
        <f t="shared" si="8"/>
        <v>81125.146</v>
      </c>
      <c r="O28" s="57">
        <f>SUM(B28:N28)</f>
        <v>3533038.9037</v>
      </c>
      <c r="Q28" s="65"/>
    </row>
    <row r="29" spans="1:15" ht="18.75" customHeight="1">
      <c r="A29" s="55" t="s">
        <v>57</v>
      </c>
      <c r="B29" s="53">
        <f aca="true" t="shared" si="9" ref="B29:N29">B26*B7</f>
        <v>431675.6704</v>
      </c>
      <c r="C29" s="53">
        <f t="shared" si="9"/>
        <v>296169.93559999997</v>
      </c>
      <c r="D29" s="53">
        <f t="shared" si="9"/>
        <v>320658.7601</v>
      </c>
      <c r="E29" s="53">
        <f t="shared" si="9"/>
        <v>73591.8724</v>
      </c>
      <c r="F29" s="53">
        <f t="shared" si="9"/>
        <v>324774.37200000003</v>
      </c>
      <c r="G29" s="53">
        <f t="shared" si="9"/>
        <v>341424.798</v>
      </c>
      <c r="H29" s="53">
        <f t="shared" si="9"/>
        <v>262600.4048</v>
      </c>
      <c r="I29" s="53">
        <f t="shared" si="9"/>
        <v>57710.29640000001</v>
      </c>
      <c r="J29" s="53">
        <f t="shared" si="9"/>
        <v>380547.1262</v>
      </c>
      <c r="K29" s="53">
        <f t="shared" si="9"/>
        <v>318838.7796</v>
      </c>
      <c r="L29" s="53">
        <f t="shared" si="9"/>
        <v>404543.6262</v>
      </c>
      <c r="M29" s="53">
        <f t="shared" si="9"/>
        <v>158366.326</v>
      </c>
      <c r="N29" s="53">
        <f t="shared" si="9"/>
        <v>78850.386</v>
      </c>
      <c r="O29" s="54">
        <f>SUM(B29:N29)</f>
        <v>3449752.3536999994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-47480</v>
      </c>
      <c r="C32" s="25">
        <f t="shared" si="10"/>
        <v>-41544</v>
      </c>
      <c r="D32" s="25">
        <f t="shared" si="10"/>
        <v>-46779.76</v>
      </c>
      <c r="E32" s="25">
        <f t="shared" si="10"/>
        <v>-5052</v>
      </c>
      <c r="F32" s="25">
        <f t="shared" si="10"/>
        <v>-34004</v>
      </c>
      <c r="G32" s="25">
        <f t="shared" si="10"/>
        <v>-50828</v>
      </c>
      <c r="H32" s="25">
        <f t="shared" si="10"/>
        <v>-39704</v>
      </c>
      <c r="I32" s="25">
        <f t="shared" si="10"/>
        <v>-10328</v>
      </c>
      <c r="J32" s="25">
        <f t="shared" si="10"/>
        <v>-31448</v>
      </c>
      <c r="K32" s="25">
        <f t="shared" si="10"/>
        <v>-37892</v>
      </c>
      <c r="L32" s="25">
        <f t="shared" si="10"/>
        <v>-33560</v>
      </c>
      <c r="M32" s="25">
        <f t="shared" si="10"/>
        <v>-14460</v>
      </c>
      <c r="N32" s="25">
        <f t="shared" si="10"/>
        <v>-8724</v>
      </c>
      <c r="O32" s="25">
        <f t="shared" si="10"/>
        <v>-401803.76</v>
      </c>
    </row>
    <row r="33" spans="1:15" ht="18.75" customHeight="1">
      <c r="A33" s="17" t="s">
        <v>58</v>
      </c>
      <c r="B33" s="26">
        <f>+B34</f>
        <v>-47480</v>
      </c>
      <c r="C33" s="26">
        <f aca="true" t="shared" si="11" ref="C33:O33">+C34</f>
        <v>-41544</v>
      </c>
      <c r="D33" s="26">
        <f t="shared" si="11"/>
        <v>-36660</v>
      </c>
      <c r="E33" s="26">
        <f t="shared" si="11"/>
        <v>-5052</v>
      </c>
      <c r="F33" s="26">
        <f t="shared" si="11"/>
        <v>-33504</v>
      </c>
      <c r="G33" s="26">
        <f t="shared" si="11"/>
        <v>-50328</v>
      </c>
      <c r="H33" s="26">
        <f t="shared" si="11"/>
        <v>-39704</v>
      </c>
      <c r="I33" s="26">
        <f t="shared" si="11"/>
        <v>-8828</v>
      </c>
      <c r="J33" s="26">
        <f t="shared" si="11"/>
        <v>-31448</v>
      </c>
      <c r="K33" s="26">
        <f t="shared" si="11"/>
        <v>-37892</v>
      </c>
      <c r="L33" s="26">
        <f t="shared" si="11"/>
        <v>-33560</v>
      </c>
      <c r="M33" s="26">
        <f t="shared" si="11"/>
        <v>-14460</v>
      </c>
      <c r="N33" s="26">
        <f t="shared" si="11"/>
        <v>-8724</v>
      </c>
      <c r="O33" s="26">
        <f t="shared" si="11"/>
        <v>-389184</v>
      </c>
    </row>
    <row r="34" spans="1:26" ht="18.75" customHeight="1">
      <c r="A34" s="13" t="s">
        <v>59</v>
      </c>
      <c r="B34" s="20">
        <f>ROUND(-B9*$D$3,2)</f>
        <v>-47480</v>
      </c>
      <c r="C34" s="20">
        <f>ROUND(-C9*$D$3,2)</f>
        <v>-41544</v>
      </c>
      <c r="D34" s="20">
        <f>ROUND(-D9*$D$3,2)</f>
        <v>-36660</v>
      </c>
      <c r="E34" s="20">
        <f>ROUND(-E9*$D$3,2)</f>
        <v>-5052</v>
      </c>
      <c r="F34" s="20">
        <f aca="true" t="shared" si="12" ref="F34:N34">ROUND(-F9*$D$3,2)</f>
        <v>-33504</v>
      </c>
      <c r="G34" s="20">
        <f t="shared" si="12"/>
        <v>-50328</v>
      </c>
      <c r="H34" s="20">
        <f t="shared" si="12"/>
        <v>-39704</v>
      </c>
      <c r="I34" s="20">
        <f>ROUND(-I9*$D$3,2)</f>
        <v>-8828</v>
      </c>
      <c r="J34" s="20">
        <f>ROUND(-J9*$D$3,2)</f>
        <v>-31448</v>
      </c>
      <c r="K34" s="20">
        <f>ROUND(-K9*$D$3,2)</f>
        <v>-37892</v>
      </c>
      <c r="L34" s="20">
        <f>ROUND(-L9*$D$3,2)</f>
        <v>-33560</v>
      </c>
      <c r="M34" s="20">
        <f t="shared" si="12"/>
        <v>-14460</v>
      </c>
      <c r="N34" s="20">
        <f t="shared" si="12"/>
        <v>-8724</v>
      </c>
      <c r="O34" s="45">
        <f aca="true" t="shared" si="13" ref="O34:O45">SUM(B34:N34)</f>
        <v>-389184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-10119.76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-12619.76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-500-9619.76</f>
        <v>-10119.76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-12619.76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388846.5704</v>
      </c>
      <c r="C46" s="29">
        <f t="shared" si="15"/>
        <v>261646.3356</v>
      </c>
      <c r="D46" s="29">
        <f t="shared" si="15"/>
        <v>285505.6101</v>
      </c>
      <c r="E46" s="29">
        <f t="shared" si="15"/>
        <v>68539.8724</v>
      </c>
      <c r="F46" s="29">
        <f t="shared" si="15"/>
        <v>297373.802</v>
      </c>
      <c r="G46" s="29">
        <f t="shared" si="15"/>
        <v>295264.608</v>
      </c>
      <c r="H46" s="29">
        <f t="shared" si="15"/>
        <v>226396.93480000005</v>
      </c>
      <c r="I46" s="29">
        <f t="shared" si="15"/>
        <v>47382.29640000001</v>
      </c>
      <c r="J46" s="29">
        <f t="shared" si="15"/>
        <v>360224.7862</v>
      </c>
      <c r="K46" s="29">
        <f t="shared" si="15"/>
        <v>296387.4396</v>
      </c>
      <c r="L46" s="29">
        <f t="shared" si="15"/>
        <v>382108.1562</v>
      </c>
      <c r="M46" s="29">
        <f t="shared" si="15"/>
        <v>149157.586</v>
      </c>
      <c r="N46" s="29">
        <f t="shared" si="15"/>
        <v>72401.146</v>
      </c>
      <c r="O46" s="29">
        <f>SUM(B46:N46)</f>
        <v>3131235.1437000004</v>
      </c>
      <c r="P46" s="68"/>
      <c r="T46"/>
      <c r="U46"/>
      <c r="V46"/>
      <c r="W46"/>
      <c r="X46"/>
      <c r="Y46"/>
      <c r="Z46"/>
    </row>
    <row r="47" spans="1:19" ht="15" customHeight="1">
      <c r="A47" s="33"/>
      <c r="B47" s="46"/>
      <c r="C47" s="46"/>
      <c r="D47" s="46"/>
      <c r="E47" s="46"/>
      <c r="F47" s="46"/>
      <c r="G47" s="46"/>
      <c r="H47" s="46"/>
      <c r="I47" s="69"/>
      <c r="J47" s="46"/>
      <c r="K47" s="46"/>
      <c r="L47" s="46"/>
      <c r="M47" s="46"/>
      <c r="N47" s="46"/>
      <c r="O47" s="47"/>
      <c r="Q47" s="66"/>
      <c r="R47" s="68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388846.57</v>
      </c>
      <c r="C49" s="35">
        <f aca="true" t="shared" si="16" ref="C49:N49">SUM(C50:C63)</f>
        <v>261646.33000000002</v>
      </c>
      <c r="D49" s="35">
        <f t="shared" si="16"/>
        <v>285505.61</v>
      </c>
      <c r="E49" s="35">
        <f t="shared" si="16"/>
        <v>68539.87</v>
      </c>
      <c r="F49" s="35">
        <f t="shared" si="16"/>
        <v>297373.8</v>
      </c>
      <c r="G49" s="35">
        <f t="shared" si="16"/>
        <v>295264.61</v>
      </c>
      <c r="H49" s="35">
        <f t="shared" si="16"/>
        <v>226396.93</v>
      </c>
      <c r="I49" s="35">
        <f t="shared" si="16"/>
        <v>47382.3</v>
      </c>
      <c r="J49" s="35">
        <f t="shared" si="16"/>
        <v>360224.79</v>
      </c>
      <c r="K49" s="35">
        <f t="shared" si="16"/>
        <v>296387.44</v>
      </c>
      <c r="L49" s="35">
        <f t="shared" si="16"/>
        <v>382108.16</v>
      </c>
      <c r="M49" s="35">
        <f t="shared" si="16"/>
        <v>149157.59</v>
      </c>
      <c r="N49" s="35">
        <f t="shared" si="16"/>
        <v>72401.15</v>
      </c>
      <c r="O49" s="29">
        <f>SUM(O50:O63)</f>
        <v>3131235.15</v>
      </c>
      <c r="Q49" s="67"/>
    </row>
    <row r="50" spans="1:18" ht="18.75" customHeight="1">
      <c r="A50" s="17" t="s">
        <v>39</v>
      </c>
      <c r="B50" s="35">
        <v>75267.61</v>
      </c>
      <c r="C50" s="35">
        <v>73044.58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148312.19</v>
      </c>
      <c r="P50"/>
      <c r="Q50" s="67"/>
      <c r="R50" s="68"/>
    </row>
    <row r="51" spans="1:16" ht="18.75" customHeight="1">
      <c r="A51" s="17" t="s">
        <v>40</v>
      </c>
      <c r="B51" s="35">
        <v>313578.96</v>
      </c>
      <c r="C51" s="35">
        <v>188601.75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502180.71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285505.61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285505.61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68539.87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68539.87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297373.8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297373.8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295264.61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295264.61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226396.93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226396.93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47382.3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47382.3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360224.79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360224.79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296387.44</v>
      </c>
      <c r="L59" s="34">
        <v>0</v>
      </c>
      <c r="M59" s="34">
        <v>0</v>
      </c>
      <c r="N59" s="34">
        <v>0</v>
      </c>
      <c r="O59" s="29">
        <f t="shared" si="17"/>
        <v>296387.44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382108.16</v>
      </c>
      <c r="M60" s="34">
        <v>0</v>
      </c>
      <c r="N60" s="34">
        <v>0</v>
      </c>
      <c r="O60" s="26">
        <f t="shared" si="17"/>
        <v>382108.16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149157.59</v>
      </c>
      <c r="N61" s="34">
        <v>0</v>
      </c>
      <c r="O61" s="29">
        <f t="shared" si="17"/>
        <v>149157.59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72401.15</v>
      </c>
      <c r="O62" s="26">
        <f t="shared" si="17"/>
        <v>72401.15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2.4561458457994254</v>
      </c>
      <c r="C67" s="43">
        <v>2.6124629303568625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70" t="s">
        <v>95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4.25">
      <c r="B82" s="39"/>
    </row>
    <row r="83" spans="2:9" ht="14.25">
      <c r="B83" s="64"/>
      <c r="H83" s="40"/>
      <c r="I83" s="40"/>
    </row>
    <row r="84" ht="14.25">
      <c r="B84" s="64"/>
    </row>
    <row r="85" spans="8:12" ht="14.25">
      <c r="H85" s="41"/>
      <c r="I85" s="41"/>
      <c r="J85" s="42"/>
      <c r="K85" s="42"/>
      <c r="L85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2018-11-23T16:30:33Z</dcterms:modified>
  <cp:category/>
  <cp:version/>
  <cp:contentType/>
  <cp:contentStatus/>
</cp:coreProperties>
</file>