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<sst xmlns="http://schemas.openxmlformats.org/spreadsheetml/2006/main" count="99" uniqueCount="97">
  <si>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</si>
  <si>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</si>
  <si>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</si>
  <si>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</si>
  <si>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</si>
  <si>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</si>
  <si>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</si>
  <si>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</si>
  <si>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</si>
  <si>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</si>
  <si>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</si>
  <si>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</si>
  <si>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</si>
  <si>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</si>
  <si>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</si>
  <si>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</si>
  <si>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</si>
  <si>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</si>
  <si>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</si>
  <si>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</si>
  <si>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</si>
  <si>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</si>
  <si>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</si>
  <si>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</si>
  <si>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</si>
  <si>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</si>
  <si>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</si>
  <si>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</si>
  <si>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</si>
  <si>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</si>
  <si>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</si>
  <si>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</si>
  <si>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</si>
  <si>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</si>
  <si>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</si>
  <si>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</si>
  <si>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</si>
  <si>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</si>
  <si>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</si>
  <si>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</si>
  <si>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</si>
  <si>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</si>
  <si>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</si>
  <si>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</si>
  <si>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</si>
  <si>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</si>
  <si>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</si>
  <si>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</si>
  <si>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</si>
  <si>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</si>
  <si>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</si>
  <si>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</si>
  <si>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</si>
  <si>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</si>
  <si>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</si>
  <si>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</si>
  <si>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</si>
  <si>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</si>
  <si>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</si>
  <si>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</si>
  <si>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</si>
  <si>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</si>
  <si>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</si>
  <si>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</si>
  <si>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</si>
  <si>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</si>
  <si>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</si>
  <si>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</si>
  <si>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</si>
  <si>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</si>
  <si>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</si>
  <si>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</si>
  <si>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</si>
  <si>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</si>
  <si>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</si>
  <si>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</si>
  <si>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</si>
  <si>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</si>
  <si>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</si>
  <si>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</si>
  <si>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</si>
  <si>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</si>
  <si>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</si>
  <si>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</si>
  <si>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</si>
  <si>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</si>
  <si>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</si>
  <si>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</si>
  <si>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</si>
  <si>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</si>
  <si>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</si>
  <si>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</si>
  <si>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</si>
  <si>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 (1)</t>
  </si>
  <si>
    <t>9. Tarifa de Remuneração por Passageiro(2)</t>
  </si>
  <si>
    <t>(1) Tarifa de remuneração de cada empresa considerando o  reequilibrio interno estabelecido e informado pelo consórcio. Não consideram os acertos financeiros previstos no item 7.</t>
  </si>
  <si>
    <t>OPERAÇÃO 16/11/18 - VENCIMENTO 26/11/18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</si>
</sst>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82</xdr:row>
      <xdr:rowOff>0</xdr:rowOff>
    </xdr:from>
    <xdr:to>
      <xdr:col>2</xdr:col>
      <xdr:colOff>638175</xdr:colOff>
      <xdr:row>82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545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638175</xdr:colOff>
      <xdr:row>82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19545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638175</xdr:colOff>
      <xdr:row>82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48800" y="19545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8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2539062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3" t="s">
        <v>28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96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5"/>
    </row>
    <row r="6" spans="1:15" ht="20.25" customHeight="1">
      <c r="A6" s="75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60" t="s">
        <v>26</v>
      </c>
      <c r="I6" s="60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5"/>
    </row>
    <row r="7" spans="1:26" ht="18.75" customHeight="1">
      <c r="A7" s="9" t="s">
        <v>3</v>
      </c>
      <c r="B7" s="10">
        <f aca="true" t="shared" si="0" ref="B7:N7">B8+B18+B22</f>
        <v>409549</v>
      </c>
      <c r="C7" s="10">
        <f t="shared" si="0"/>
        <v>296952</v>
      </c>
      <c r="D7" s="10">
        <f t="shared" si="0"/>
        <v>322038</v>
      </c>
      <c r="E7" s="10">
        <f t="shared" si="0"/>
        <v>55101</v>
      </c>
      <c r="F7" s="10">
        <f t="shared" si="0"/>
        <v>267116</v>
      </c>
      <c r="G7" s="10">
        <f t="shared" si="0"/>
        <v>409325</v>
      </c>
      <c r="H7" s="10">
        <f t="shared" si="0"/>
        <v>278792</v>
      </c>
      <c r="I7" s="10">
        <f t="shared" si="0"/>
        <v>69474</v>
      </c>
      <c r="J7" s="10">
        <f t="shared" si="0"/>
        <v>345891</v>
      </c>
      <c r="K7" s="10">
        <f t="shared" si="0"/>
        <v>251882</v>
      </c>
      <c r="L7" s="10">
        <f t="shared" si="0"/>
        <v>306129</v>
      </c>
      <c r="M7" s="10">
        <f t="shared" si="0"/>
        <v>117595</v>
      </c>
      <c r="N7" s="10">
        <f t="shared" si="0"/>
        <v>77712</v>
      </c>
      <c r="O7" s="10">
        <f>+O8+O18+O22</f>
        <v>3207556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186620</v>
      </c>
      <c r="C8" s="12">
        <f t="shared" si="1"/>
        <v>144018</v>
      </c>
      <c r="D8" s="12">
        <f t="shared" si="1"/>
        <v>168643</v>
      </c>
      <c r="E8" s="12">
        <f t="shared" si="1"/>
        <v>25971</v>
      </c>
      <c r="F8" s="12">
        <f t="shared" si="1"/>
        <v>132604</v>
      </c>
      <c r="G8" s="12">
        <f t="shared" si="1"/>
        <v>202366</v>
      </c>
      <c r="H8" s="12">
        <f t="shared" si="1"/>
        <v>133175</v>
      </c>
      <c r="I8" s="12">
        <f t="shared" si="1"/>
        <v>34217</v>
      </c>
      <c r="J8" s="12">
        <f t="shared" si="1"/>
        <v>172716</v>
      </c>
      <c r="K8" s="12">
        <f t="shared" si="1"/>
        <v>122407</v>
      </c>
      <c r="L8" s="12">
        <f t="shared" si="1"/>
        <v>147676</v>
      </c>
      <c r="M8" s="12">
        <f t="shared" si="1"/>
        <v>62550</v>
      </c>
      <c r="N8" s="12">
        <f t="shared" si="1"/>
        <v>43535</v>
      </c>
      <c r="O8" s="12">
        <f>SUM(B8:N8)</f>
        <v>1576498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17801</v>
      </c>
      <c r="C9" s="14">
        <v>18135</v>
      </c>
      <c r="D9" s="14">
        <v>12890</v>
      </c>
      <c r="E9" s="14">
        <v>2310</v>
      </c>
      <c r="F9" s="14">
        <v>11134</v>
      </c>
      <c r="G9" s="14">
        <v>18916</v>
      </c>
      <c r="H9" s="14">
        <v>16960</v>
      </c>
      <c r="I9" s="14">
        <v>4231</v>
      </c>
      <c r="J9" s="14">
        <v>11565</v>
      </c>
      <c r="K9" s="14">
        <v>13933</v>
      </c>
      <c r="L9" s="14">
        <v>11758</v>
      </c>
      <c r="M9" s="14">
        <v>7151</v>
      </c>
      <c r="N9" s="14">
        <v>5069</v>
      </c>
      <c r="O9" s="12">
        <f aca="true" t="shared" si="2" ref="O9:O17">SUM(B9:N9)</f>
        <v>151853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161244</v>
      </c>
      <c r="C10" s="14">
        <f>C11+C12+C13</f>
        <v>119966</v>
      </c>
      <c r="D10" s="14">
        <f>D11+D12+D13</f>
        <v>149448</v>
      </c>
      <c r="E10" s="14">
        <f>E11+E12+E13</f>
        <v>22670</v>
      </c>
      <c r="F10" s="14">
        <f aca="true" t="shared" si="3" ref="F10:N10">F11+F12+F13</f>
        <v>116019</v>
      </c>
      <c r="G10" s="14">
        <f t="shared" si="3"/>
        <v>174466</v>
      </c>
      <c r="H10" s="14">
        <f>H11+H12+H13</f>
        <v>110931</v>
      </c>
      <c r="I10" s="14">
        <f>I11+I12+I13</f>
        <v>28717</v>
      </c>
      <c r="J10" s="14">
        <f>J11+J12+J13</f>
        <v>153324</v>
      </c>
      <c r="K10" s="14">
        <f>K11+K12+K13</f>
        <v>103227</v>
      </c>
      <c r="L10" s="14">
        <f>L11+L12+L13</f>
        <v>129002</v>
      </c>
      <c r="M10" s="14">
        <f t="shared" si="3"/>
        <v>52963</v>
      </c>
      <c r="N10" s="14">
        <f t="shared" si="3"/>
        <v>36997</v>
      </c>
      <c r="O10" s="12">
        <f t="shared" si="2"/>
        <v>1358974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75771</v>
      </c>
      <c r="C11" s="14">
        <v>57253</v>
      </c>
      <c r="D11" s="14">
        <v>69136</v>
      </c>
      <c r="E11" s="14">
        <v>10591</v>
      </c>
      <c r="F11" s="14">
        <v>53464</v>
      </c>
      <c r="G11" s="14">
        <v>80639</v>
      </c>
      <c r="H11" s="14">
        <v>53448</v>
      </c>
      <c r="I11" s="14">
        <v>14211</v>
      </c>
      <c r="J11" s="14">
        <v>73441</v>
      </c>
      <c r="K11" s="14">
        <v>47904</v>
      </c>
      <c r="L11" s="14">
        <v>59901</v>
      </c>
      <c r="M11" s="14">
        <v>24067</v>
      </c>
      <c r="N11" s="14">
        <v>16151</v>
      </c>
      <c r="O11" s="12">
        <f t="shared" si="2"/>
        <v>635977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79138</v>
      </c>
      <c r="C12" s="14">
        <v>56508</v>
      </c>
      <c r="D12" s="14">
        <v>75929</v>
      </c>
      <c r="E12" s="14">
        <v>11123</v>
      </c>
      <c r="F12" s="14">
        <v>57696</v>
      </c>
      <c r="G12" s="14">
        <v>85025</v>
      </c>
      <c r="H12" s="14">
        <v>52898</v>
      </c>
      <c r="I12" s="14">
        <v>13292</v>
      </c>
      <c r="J12" s="14">
        <v>75325</v>
      </c>
      <c r="K12" s="14">
        <v>51452</v>
      </c>
      <c r="L12" s="14">
        <v>64178</v>
      </c>
      <c r="M12" s="14">
        <v>26951</v>
      </c>
      <c r="N12" s="14">
        <v>19638</v>
      </c>
      <c r="O12" s="12">
        <f t="shared" si="2"/>
        <v>669153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6335</v>
      </c>
      <c r="C13" s="14">
        <v>6205</v>
      </c>
      <c r="D13" s="14">
        <v>4383</v>
      </c>
      <c r="E13" s="14">
        <v>956</v>
      </c>
      <c r="F13" s="14">
        <v>4859</v>
      </c>
      <c r="G13" s="14">
        <v>8802</v>
      </c>
      <c r="H13" s="14">
        <v>4585</v>
      </c>
      <c r="I13" s="14">
        <v>1214</v>
      </c>
      <c r="J13" s="14">
        <v>4558</v>
      </c>
      <c r="K13" s="14">
        <v>3871</v>
      </c>
      <c r="L13" s="14">
        <v>4923</v>
      </c>
      <c r="M13" s="14">
        <v>1945</v>
      </c>
      <c r="N13" s="14">
        <v>1208</v>
      </c>
      <c r="O13" s="12">
        <f t="shared" si="2"/>
        <v>53844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7575</v>
      </c>
      <c r="C14" s="14">
        <f>C15+C16+C17</f>
        <v>5917</v>
      </c>
      <c r="D14" s="14">
        <f>D15+D16+D17</f>
        <v>6305</v>
      </c>
      <c r="E14" s="14">
        <f>E15+E16+E17</f>
        <v>991</v>
      </c>
      <c r="F14" s="14">
        <f aca="true" t="shared" si="4" ref="F14:N14">F15+F16+F17</f>
        <v>5451</v>
      </c>
      <c r="G14" s="14">
        <f t="shared" si="4"/>
        <v>8984</v>
      </c>
      <c r="H14" s="14">
        <f>H15+H16+H17</f>
        <v>5284</v>
      </c>
      <c r="I14" s="14">
        <f>I15+I16+I17</f>
        <v>1269</v>
      </c>
      <c r="J14" s="14">
        <f>J15+J16+J17</f>
        <v>7827</v>
      </c>
      <c r="K14" s="14">
        <f>K15+K16+K17</f>
        <v>5247</v>
      </c>
      <c r="L14" s="14">
        <f>L15+L16+L17</f>
        <v>6916</v>
      </c>
      <c r="M14" s="14">
        <f t="shared" si="4"/>
        <v>2436</v>
      </c>
      <c r="N14" s="14">
        <f t="shared" si="4"/>
        <v>1469</v>
      </c>
      <c r="O14" s="12">
        <f t="shared" si="2"/>
        <v>65671</v>
      </c>
    </row>
    <row r="15" spans="1:26" ht="18.75" customHeight="1">
      <c r="A15" s="15" t="s">
        <v>13</v>
      </c>
      <c r="B15" s="14">
        <v>7551</v>
      </c>
      <c r="C15" s="14">
        <v>5899</v>
      </c>
      <c r="D15" s="14">
        <v>6301</v>
      </c>
      <c r="E15" s="14">
        <v>991</v>
      </c>
      <c r="F15" s="14">
        <v>5445</v>
      </c>
      <c r="G15" s="14">
        <v>8966</v>
      </c>
      <c r="H15" s="14">
        <v>5265</v>
      </c>
      <c r="I15" s="14">
        <v>1267</v>
      </c>
      <c r="J15" s="14">
        <v>7816</v>
      </c>
      <c r="K15" s="14">
        <v>5233</v>
      </c>
      <c r="L15" s="14">
        <v>6907</v>
      </c>
      <c r="M15" s="14">
        <v>2430</v>
      </c>
      <c r="N15" s="14">
        <v>1465</v>
      </c>
      <c r="O15" s="12">
        <f t="shared" si="2"/>
        <v>65536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17</v>
      </c>
      <c r="C16" s="14">
        <v>14</v>
      </c>
      <c r="D16" s="14">
        <v>4</v>
      </c>
      <c r="E16" s="14">
        <v>0</v>
      </c>
      <c r="F16" s="14">
        <v>4</v>
      </c>
      <c r="G16" s="14">
        <v>16</v>
      </c>
      <c r="H16" s="14">
        <v>10</v>
      </c>
      <c r="I16" s="14">
        <v>1</v>
      </c>
      <c r="J16" s="14">
        <v>8</v>
      </c>
      <c r="K16" s="14">
        <v>8</v>
      </c>
      <c r="L16" s="14">
        <v>5</v>
      </c>
      <c r="M16" s="14">
        <v>0</v>
      </c>
      <c r="N16" s="14">
        <v>4</v>
      </c>
      <c r="O16" s="12">
        <f t="shared" si="2"/>
        <v>91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7</v>
      </c>
      <c r="C17" s="14">
        <v>4</v>
      </c>
      <c r="D17" s="14">
        <v>0</v>
      </c>
      <c r="E17" s="14">
        <v>0</v>
      </c>
      <c r="F17" s="14">
        <v>2</v>
      </c>
      <c r="G17" s="14">
        <v>2</v>
      </c>
      <c r="H17" s="14">
        <v>9</v>
      </c>
      <c r="I17" s="14">
        <v>1</v>
      </c>
      <c r="J17" s="14">
        <v>3</v>
      </c>
      <c r="K17" s="14">
        <v>6</v>
      </c>
      <c r="L17" s="14">
        <v>4</v>
      </c>
      <c r="M17" s="14">
        <v>6</v>
      </c>
      <c r="N17" s="14">
        <v>0</v>
      </c>
      <c r="O17" s="12">
        <f t="shared" si="2"/>
        <v>44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115144</v>
      </c>
      <c r="C18" s="18">
        <f>C19+C20+C21</f>
        <v>72338</v>
      </c>
      <c r="D18" s="18">
        <f>D19+D20+D21</f>
        <v>67706</v>
      </c>
      <c r="E18" s="18">
        <f>E19+E20+E21</f>
        <v>12019</v>
      </c>
      <c r="F18" s="18">
        <f aca="true" t="shared" si="5" ref="F18:N18">F19+F20+F21</f>
        <v>59708</v>
      </c>
      <c r="G18" s="18">
        <f t="shared" si="5"/>
        <v>91893</v>
      </c>
      <c r="H18" s="18">
        <f>H19+H20+H21</f>
        <v>71835</v>
      </c>
      <c r="I18" s="18">
        <f>I19+I20+I21</f>
        <v>17511</v>
      </c>
      <c r="J18" s="18">
        <f>J19+J20+J21</f>
        <v>89479</v>
      </c>
      <c r="K18" s="18">
        <f>K19+K20+K21</f>
        <v>60218</v>
      </c>
      <c r="L18" s="18">
        <f>L19+L20+L21</f>
        <v>94475</v>
      </c>
      <c r="M18" s="18">
        <f t="shared" si="5"/>
        <v>33730</v>
      </c>
      <c r="N18" s="18">
        <f t="shared" si="5"/>
        <v>20992</v>
      </c>
      <c r="O18" s="12">
        <f aca="true" t="shared" si="6" ref="O18:O24">SUM(B18:N18)</f>
        <v>807048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58499</v>
      </c>
      <c r="C19" s="14">
        <v>39242</v>
      </c>
      <c r="D19" s="14">
        <v>35155</v>
      </c>
      <c r="E19" s="14">
        <v>6461</v>
      </c>
      <c r="F19" s="14">
        <v>30664</v>
      </c>
      <c r="G19" s="14">
        <v>47279</v>
      </c>
      <c r="H19" s="14">
        <v>38825</v>
      </c>
      <c r="I19" s="14">
        <v>9675</v>
      </c>
      <c r="J19" s="14">
        <v>47279</v>
      </c>
      <c r="K19" s="14">
        <v>30959</v>
      </c>
      <c r="L19" s="14">
        <v>47575</v>
      </c>
      <c r="M19" s="14">
        <v>17141</v>
      </c>
      <c r="N19" s="14">
        <v>10219</v>
      </c>
      <c r="O19" s="12">
        <f t="shared" si="6"/>
        <v>418973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53109</v>
      </c>
      <c r="C20" s="14">
        <v>30316</v>
      </c>
      <c r="D20" s="14">
        <v>30985</v>
      </c>
      <c r="E20" s="14">
        <v>5184</v>
      </c>
      <c r="F20" s="14">
        <v>27156</v>
      </c>
      <c r="G20" s="14">
        <v>41245</v>
      </c>
      <c r="H20" s="14">
        <v>31044</v>
      </c>
      <c r="I20" s="14">
        <v>7330</v>
      </c>
      <c r="J20" s="14">
        <v>39996</v>
      </c>
      <c r="K20" s="14">
        <v>27508</v>
      </c>
      <c r="L20" s="14">
        <v>44100</v>
      </c>
      <c r="M20" s="14">
        <v>15613</v>
      </c>
      <c r="N20" s="14">
        <v>10233</v>
      </c>
      <c r="O20" s="12">
        <f t="shared" si="6"/>
        <v>363819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3536</v>
      </c>
      <c r="C21" s="14">
        <v>2780</v>
      </c>
      <c r="D21" s="14">
        <v>1566</v>
      </c>
      <c r="E21" s="14">
        <v>374</v>
      </c>
      <c r="F21" s="14">
        <v>1888</v>
      </c>
      <c r="G21" s="14">
        <v>3369</v>
      </c>
      <c r="H21" s="14">
        <v>1966</v>
      </c>
      <c r="I21" s="14">
        <v>506</v>
      </c>
      <c r="J21" s="14">
        <v>2204</v>
      </c>
      <c r="K21" s="14">
        <v>1751</v>
      </c>
      <c r="L21" s="14">
        <v>2800</v>
      </c>
      <c r="M21" s="14">
        <v>976</v>
      </c>
      <c r="N21" s="14">
        <v>540</v>
      </c>
      <c r="O21" s="12">
        <f t="shared" si="6"/>
        <v>24256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107785</v>
      </c>
      <c r="C22" s="14">
        <f>C23+C24</f>
        <v>80596</v>
      </c>
      <c r="D22" s="14">
        <f>D23+D24</f>
        <v>85689</v>
      </c>
      <c r="E22" s="14">
        <f>E23+E24</f>
        <v>17111</v>
      </c>
      <c r="F22" s="14">
        <f aca="true" t="shared" si="7" ref="F22:N22">F23+F24</f>
        <v>74804</v>
      </c>
      <c r="G22" s="14">
        <f t="shared" si="7"/>
        <v>115066</v>
      </c>
      <c r="H22" s="14">
        <f>H23+H24</f>
        <v>73782</v>
      </c>
      <c r="I22" s="14">
        <f>I23+I24</f>
        <v>17746</v>
      </c>
      <c r="J22" s="14">
        <f>J23+J24</f>
        <v>83696</v>
      </c>
      <c r="K22" s="14">
        <f>K23+K24</f>
        <v>69257</v>
      </c>
      <c r="L22" s="14">
        <f>L23+L24</f>
        <v>63978</v>
      </c>
      <c r="M22" s="14">
        <f t="shared" si="7"/>
        <v>21315</v>
      </c>
      <c r="N22" s="14">
        <f t="shared" si="7"/>
        <v>13185</v>
      </c>
      <c r="O22" s="12">
        <f t="shared" si="6"/>
        <v>824010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65515</v>
      </c>
      <c r="C23" s="14">
        <v>55087</v>
      </c>
      <c r="D23" s="14">
        <v>53797</v>
      </c>
      <c r="E23" s="14">
        <v>11884</v>
      </c>
      <c r="F23" s="14">
        <v>50304</v>
      </c>
      <c r="G23" s="14">
        <v>78942</v>
      </c>
      <c r="H23" s="14">
        <v>51584</v>
      </c>
      <c r="I23" s="14">
        <v>13067</v>
      </c>
      <c r="J23" s="14">
        <v>49904</v>
      </c>
      <c r="K23" s="14">
        <v>43751</v>
      </c>
      <c r="L23" s="14">
        <v>42291</v>
      </c>
      <c r="M23" s="14">
        <v>13774</v>
      </c>
      <c r="N23" s="14">
        <v>7802</v>
      </c>
      <c r="O23" s="12">
        <f t="shared" si="6"/>
        <v>537702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42270</v>
      </c>
      <c r="C24" s="14">
        <v>25509</v>
      </c>
      <c r="D24" s="14">
        <v>31892</v>
      </c>
      <c r="E24" s="14">
        <v>5227</v>
      </c>
      <c r="F24" s="14">
        <v>24500</v>
      </c>
      <c r="G24" s="14">
        <v>36124</v>
      </c>
      <c r="H24" s="14">
        <v>22198</v>
      </c>
      <c r="I24" s="14">
        <v>4679</v>
      </c>
      <c r="J24" s="14">
        <v>33792</v>
      </c>
      <c r="K24" s="14">
        <v>25506</v>
      </c>
      <c r="L24" s="14">
        <v>21687</v>
      </c>
      <c r="M24" s="14">
        <v>7541</v>
      </c>
      <c r="N24" s="14">
        <v>5383</v>
      </c>
      <c r="O24" s="12">
        <f t="shared" si="6"/>
        <v>286308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1.7706</v>
      </c>
      <c r="H26" s="23">
        <v>2.1676</v>
      </c>
      <c r="I26" s="23">
        <v>2.1884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9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3"/>
    </row>
    <row r="28" spans="1:17" ht="18.75" customHeight="1">
      <c r="A28" s="56" t="s">
        <v>92</v>
      </c>
      <c r="B28" s="57">
        <f>B29+B30</f>
        <v>899761.1944</v>
      </c>
      <c r="C28" s="57">
        <f aca="true" t="shared" si="8" ref="C28:N28">C29+C30</f>
        <v>689445.7912</v>
      </c>
      <c r="D28" s="57">
        <f t="shared" si="8"/>
        <v>643046.5166</v>
      </c>
      <c r="E28" s="57">
        <f t="shared" si="8"/>
        <v>163060.38929999998</v>
      </c>
      <c r="F28" s="57">
        <f t="shared" si="8"/>
        <v>608015.104</v>
      </c>
      <c r="G28" s="57">
        <f t="shared" si="8"/>
        <v>729418.655</v>
      </c>
      <c r="H28" s="57">
        <f t="shared" si="8"/>
        <v>607810.0692</v>
      </c>
      <c r="I28" s="57">
        <f t="shared" si="8"/>
        <v>152036.9016</v>
      </c>
      <c r="J28" s="57">
        <f t="shared" si="8"/>
        <v>762885.1594</v>
      </c>
      <c r="K28" s="57">
        <f t="shared" si="8"/>
        <v>641266.6772</v>
      </c>
      <c r="L28" s="57">
        <f t="shared" si="8"/>
        <v>755446.5806</v>
      </c>
      <c r="M28" s="57">
        <f t="shared" si="8"/>
        <v>365856.3275</v>
      </c>
      <c r="N28" s="57">
        <f t="shared" si="8"/>
        <v>206121.1072</v>
      </c>
      <c r="O28" s="57">
        <f>SUM(B28:N28)</f>
        <v>7224170.473200001</v>
      </c>
      <c r="Q28" s="65"/>
    </row>
    <row r="29" spans="1:15" ht="18.75" customHeight="1">
      <c r="A29" s="55" t="s">
        <v>57</v>
      </c>
      <c r="B29" s="53">
        <f aca="true" t="shared" si="9" ref="B29:N29">B26*B7</f>
        <v>895110.2944</v>
      </c>
      <c r="C29" s="53">
        <f t="shared" si="9"/>
        <v>682425.3912</v>
      </c>
      <c r="D29" s="53">
        <f t="shared" si="9"/>
        <v>631419.9066</v>
      </c>
      <c r="E29" s="53">
        <f t="shared" si="9"/>
        <v>163060.38929999998</v>
      </c>
      <c r="F29" s="53">
        <f t="shared" si="9"/>
        <v>601411.674</v>
      </c>
      <c r="G29" s="53">
        <f t="shared" si="9"/>
        <v>724750.845</v>
      </c>
      <c r="H29" s="53">
        <f t="shared" si="9"/>
        <v>604309.5392</v>
      </c>
      <c r="I29" s="53">
        <f t="shared" si="9"/>
        <v>152036.9016</v>
      </c>
      <c r="J29" s="53">
        <f t="shared" si="9"/>
        <v>751759.4994</v>
      </c>
      <c r="K29" s="53">
        <f t="shared" si="9"/>
        <v>625826.0172</v>
      </c>
      <c r="L29" s="53">
        <f t="shared" si="9"/>
        <v>744322.0506</v>
      </c>
      <c r="M29" s="53">
        <f t="shared" si="9"/>
        <v>360605.0675</v>
      </c>
      <c r="N29" s="53">
        <f t="shared" si="9"/>
        <v>203846.3472</v>
      </c>
      <c r="O29" s="54">
        <f>SUM(B29:N29)</f>
        <v>7140883.923199999</v>
      </c>
    </row>
    <row r="30" spans="1:26" ht="18.75" customHeight="1">
      <c r="A30" s="17" t="s">
        <v>55</v>
      </c>
      <c r="B30" s="53">
        <v>4650.9</v>
      </c>
      <c r="C30" s="53">
        <v>7020.4</v>
      </c>
      <c r="D30" s="53">
        <v>11626.61</v>
      </c>
      <c r="E30" s="53">
        <v>0</v>
      </c>
      <c r="F30" s="53">
        <v>6603.43</v>
      </c>
      <c r="G30" s="53">
        <v>4667.81</v>
      </c>
      <c r="H30" s="53">
        <v>3500.53</v>
      </c>
      <c r="I30" s="53">
        <v>0</v>
      </c>
      <c r="J30" s="53">
        <v>11125.66</v>
      </c>
      <c r="K30" s="53">
        <v>15440.66</v>
      </c>
      <c r="L30" s="53">
        <v>11124.53</v>
      </c>
      <c r="M30" s="53">
        <v>5251.26</v>
      </c>
      <c r="N30" s="53">
        <v>2274.76</v>
      </c>
      <c r="O30" s="54">
        <f>SUM(B30:N30)</f>
        <v>83286.54999999999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50"/>
    </row>
    <row r="32" spans="1:15" ht="18.75" customHeight="1">
      <c r="A32" s="2" t="s">
        <v>90</v>
      </c>
      <c r="B32" s="25">
        <f aca="true" t="shared" si="10" ref="B32:O32">+B33+B35+B42+B43+B44-B45</f>
        <v>-101390.7</v>
      </c>
      <c r="C32" s="25">
        <f t="shared" si="10"/>
        <v>-86314.36</v>
      </c>
      <c r="D32" s="25">
        <f t="shared" si="10"/>
        <v>-98006.34</v>
      </c>
      <c r="E32" s="25">
        <f t="shared" si="10"/>
        <v>-62966.86</v>
      </c>
      <c r="F32" s="25">
        <f t="shared" si="10"/>
        <v>-50220.9</v>
      </c>
      <c r="G32" s="25">
        <f t="shared" si="10"/>
        <v>-97874.65</v>
      </c>
      <c r="H32" s="25">
        <f t="shared" si="10"/>
        <v>-105769.68</v>
      </c>
      <c r="I32" s="25">
        <f t="shared" si="10"/>
        <v>-148314.41</v>
      </c>
      <c r="J32" s="25">
        <f t="shared" si="10"/>
        <v>-64514.14</v>
      </c>
      <c r="K32" s="25">
        <f t="shared" si="10"/>
        <v>-64775.46</v>
      </c>
      <c r="L32" s="25">
        <f t="shared" si="10"/>
        <v>-69477.2</v>
      </c>
      <c r="M32" s="25">
        <f t="shared" si="10"/>
        <v>-42192.63</v>
      </c>
      <c r="N32" s="25">
        <f t="shared" si="10"/>
        <v>-29836.23</v>
      </c>
      <c r="O32" s="25">
        <f t="shared" si="10"/>
        <v>-1021653.56</v>
      </c>
    </row>
    <row r="33" spans="1:15" ht="18.75" customHeight="1">
      <c r="A33" s="17" t="s">
        <v>58</v>
      </c>
      <c r="B33" s="26">
        <f>+B34</f>
        <v>-71204</v>
      </c>
      <c r="C33" s="26">
        <f aca="true" t="shared" si="11" ref="C33:O33">+C34</f>
        <v>-72540</v>
      </c>
      <c r="D33" s="26">
        <f t="shared" si="11"/>
        <v>-51560</v>
      </c>
      <c r="E33" s="26">
        <f t="shared" si="11"/>
        <v>-9240</v>
      </c>
      <c r="F33" s="26">
        <f t="shared" si="11"/>
        <v>-44536</v>
      </c>
      <c r="G33" s="26">
        <f t="shared" si="11"/>
        <v>-75664</v>
      </c>
      <c r="H33" s="26">
        <f t="shared" si="11"/>
        <v>-67840</v>
      </c>
      <c r="I33" s="26">
        <f t="shared" si="11"/>
        <v>-16924</v>
      </c>
      <c r="J33" s="26">
        <f t="shared" si="11"/>
        <v>-46260</v>
      </c>
      <c r="K33" s="26">
        <f t="shared" si="11"/>
        <v>-55732</v>
      </c>
      <c r="L33" s="26">
        <f t="shared" si="11"/>
        <v>-47032</v>
      </c>
      <c r="M33" s="26">
        <f t="shared" si="11"/>
        <v>-28604</v>
      </c>
      <c r="N33" s="26">
        <f t="shared" si="11"/>
        <v>-20276</v>
      </c>
      <c r="O33" s="26">
        <f t="shared" si="11"/>
        <v>-607412</v>
      </c>
    </row>
    <row r="34" spans="1:26" ht="18.75" customHeight="1">
      <c r="A34" s="13" t="s">
        <v>59</v>
      </c>
      <c r="B34" s="20">
        <f>ROUND(-B9*$D$3,2)</f>
        <v>-71204</v>
      </c>
      <c r="C34" s="20">
        <f>ROUND(-C9*$D$3,2)</f>
        <v>-72540</v>
      </c>
      <c r="D34" s="20">
        <f>ROUND(-D9*$D$3,2)</f>
        <v>-51560</v>
      </c>
      <c r="E34" s="20">
        <f>ROUND(-E9*$D$3,2)</f>
        <v>-9240</v>
      </c>
      <c r="F34" s="20">
        <f aca="true" t="shared" si="12" ref="F34:N34">ROUND(-F9*$D$3,2)</f>
        <v>-44536</v>
      </c>
      <c r="G34" s="20">
        <f t="shared" si="12"/>
        <v>-75664</v>
      </c>
      <c r="H34" s="20">
        <f t="shared" si="12"/>
        <v>-67840</v>
      </c>
      <c r="I34" s="20">
        <f>ROUND(-I9*$D$3,2)</f>
        <v>-16924</v>
      </c>
      <c r="J34" s="20">
        <f>ROUND(-J9*$D$3,2)</f>
        <v>-46260</v>
      </c>
      <c r="K34" s="20">
        <f>ROUND(-K9*$D$3,2)</f>
        <v>-55732</v>
      </c>
      <c r="L34" s="20">
        <f>ROUND(-L9*$D$3,2)</f>
        <v>-47032</v>
      </c>
      <c r="M34" s="20">
        <f t="shared" si="12"/>
        <v>-28604</v>
      </c>
      <c r="N34" s="20">
        <f t="shared" si="12"/>
        <v>-20276</v>
      </c>
      <c r="O34" s="45">
        <f aca="true" t="shared" si="13" ref="O34:O45">SUM(B34:N34)</f>
        <v>-607412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-30186.7</v>
      </c>
      <c r="C35" s="26">
        <f t="shared" si="14"/>
        <v>-13774.36</v>
      </c>
      <c r="D35" s="26">
        <f t="shared" si="14"/>
        <v>-46446.34</v>
      </c>
      <c r="E35" s="26">
        <f t="shared" si="14"/>
        <v>-53726.86</v>
      </c>
      <c r="F35" s="26">
        <f t="shared" si="14"/>
        <v>-5684.9</v>
      </c>
      <c r="G35" s="26">
        <f t="shared" si="14"/>
        <v>-22210.65</v>
      </c>
      <c r="H35" s="26">
        <f t="shared" si="14"/>
        <v>-37929.68</v>
      </c>
      <c r="I35" s="26">
        <f t="shared" si="14"/>
        <v>-131390.41</v>
      </c>
      <c r="J35" s="26">
        <f t="shared" si="14"/>
        <v>-18254.14</v>
      </c>
      <c r="K35" s="26">
        <f t="shared" si="14"/>
        <v>-9043.46</v>
      </c>
      <c r="L35" s="26">
        <f>SUM(L36:L41)</f>
        <v>-22445.2</v>
      </c>
      <c r="M35" s="26">
        <f>SUM(M36:M41)</f>
        <v>-13588.63</v>
      </c>
      <c r="N35" s="26">
        <f>SUM(N36:N41)</f>
        <v>-9560.23</v>
      </c>
      <c r="O35" s="26">
        <f t="shared" si="13"/>
        <v>-414241.56000000006</v>
      </c>
    </row>
    <row r="36" spans="1:26" ht="18.75" customHeight="1">
      <c r="A36" s="13" t="s">
        <v>61</v>
      </c>
      <c r="B36" s="24">
        <v>-30186.7</v>
      </c>
      <c r="C36" s="24">
        <v>-13774.36</v>
      </c>
      <c r="D36" s="24">
        <v>-27003.74</v>
      </c>
      <c r="E36" s="24">
        <v>-53726.86</v>
      </c>
      <c r="F36" s="24">
        <v>-5184.9</v>
      </c>
      <c r="G36" s="24">
        <v>-21710.65</v>
      </c>
      <c r="H36" s="24">
        <v>-37929.68</v>
      </c>
      <c r="I36" s="24">
        <v>-14890.41</v>
      </c>
      <c r="J36" s="24">
        <v>-18254.14</v>
      </c>
      <c r="K36" s="24">
        <v>-9043.46</v>
      </c>
      <c r="L36" s="24">
        <v>-22445.2</v>
      </c>
      <c r="M36" s="24">
        <v>-13588.63</v>
      </c>
      <c r="N36" s="24">
        <v>-9560.23</v>
      </c>
      <c r="O36" s="24">
        <f t="shared" si="13"/>
        <v>-277298.95999999996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-500-18942.6</f>
        <v>-19442.6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-21942.6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-115000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-115000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93</v>
      </c>
      <c r="B42" s="24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f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2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2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70</v>
      </c>
      <c r="B46" s="29">
        <f aca="true" t="shared" si="15" ref="B46:N46">+B28+B32</f>
        <v>798370.4944000001</v>
      </c>
      <c r="C46" s="29">
        <f t="shared" si="15"/>
        <v>603131.4312</v>
      </c>
      <c r="D46" s="29">
        <f t="shared" si="15"/>
        <v>545040.1766</v>
      </c>
      <c r="E46" s="29">
        <f t="shared" si="15"/>
        <v>100093.52929999998</v>
      </c>
      <c r="F46" s="29">
        <f t="shared" si="15"/>
        <v>557794.204</v>
      </c>
      <c r="G46" s="29">
        <f t="shared" si="15"/>
        <v>631544.005</v>
      </c>
      <c r="H46" s="29">
        <f t="shared" si="15"/>
        <v>502040.38920000003</v>
      </c>
      <c r="I46" s="29">
        <f t="shared" si="15"/>
        <v>3722.4916000000085</v>
      </c>
      <c r="J46" s="29">
        <f t="shared" si="15"/>
        <v>698371.0194</v>
      </c>
      <c r="K46" s="29">
        <f t="shared" si="15"/>
        <v>576491.2172000001</v>
      </c>
      <c r="L46" s="29">
        <f t="shared" si="15"/>
        <v>685969.3806</v>
      </c>
      <c r="M46" s="29">
        <f t="shared" si="15"/>
        <v>323663.6975</v>
      </c>
      <c r="N46" s="29">
        <f t="shared" si="15"/>
        <v>176284.8772</v>
      </c>
      <c r="O46" s="29">
        <f>SUM(B46:N46)</f>
        <v>6202516.913199999</v>
      </c>
      <c r="P46" s="68"/>
      <c r="T46"/>
      <c r="U46"/>
      <c r="V46"/>
      <c r="W46"/>
      <c r="X46"/>
      <c r="Y46"/>
      <c r="Z46"/>
    </row>
    <row r="47" spans="1:19" ht="15" customHeight="1">
      <c r="A47" s="33"/>
      <c r="B47" s="46"/>
      <c r="C47" s="46"/>
      <c r="D47" s="46"/>
      <c r="E47" s="46"/>
      <c r="F47" s="46"/>
      <c r="G47" s="46"/>
      <c r="H47" s="46"/>
      <c r="I47" s="69"/>
      <c r="J47" s="46"/>
      <c r="K47" s="46"/>
      <c r="L47" s="46"/>
      <c r="M47" s="46"/>
      <c r="N47" s="46"/>
      <c r="O47" s="47"/>
      <c r="Q47" s="66"/>
      <c r="R47" s="68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7"/>
    </row>
    <row r="49" spans="1:17" ht="18.75" customHeight="1">
      <c r="A49" s="2" t="s">
        <v>71</v>
      </c>
      <c r="B49" s="35">
        <f>SUM(B50:B63)</f>
        <v>798370.5</v>
      </c>
      <c r="C49" s="35">
        <f aca="true" t="shared" si="16" ref="C49:N49">SUM(C50:C63)</f>
        <v>603131.44</v>
      </c>
      <c r="D49" s="35">
        <f t="shared" si="16"/>
        <v>545040.18</v>
      </c>
      <c r="E49" s="35">
        <f t="shared" si="16"/>
        <v>100093.53</v>
      </c>
      <c r="F49" s="35">
        <f t="shared" si="16"/>
        <v>557794.2</v>
      </c>
      <c r="G49" s="35">
        <f t="shared" si="16"/>
        <v>631544.01</v>
      </c>
      <c r="H49" s="35">
        <f t="shared" si="16"/>
        <v>502040.39</v>
      </c>
      <c r="I49" s="35">
        <f t="shared" si="16"/>
        <v>3722.49</v>
      </c>
      <c r="J49" s="35">
        <f t="shared" si="16"/>
        <v>698371.02</v>
      </c>
      <c r="K49" s="35">
        <f t="shared" si="16"/>
        <v>576491.22</v>
      </c>
      <c r="L49" s="35">
        <f t="shared" si="16"/>
        <v>685969.38</v>
      </c>
      <c r="M49" s="35">
        <f t="shared" si="16"/>
        <v>323663.7</v>
      </c>
      <c r="N49" s="35">
        <f t="shared" si="16"/>
        <v>176284.88</v>
      </c>
      <c r="O49" s="29">
        <f>SUM(O50:O63)</f>
        <v>6202516.94</v>
      </c>
      <c r="Q49" s="67"/>
    </row>
    <row r="50" spans="1:18" ht="18.75" customHeight="1">
      <c r="A50" s="17" t="s">
        <v>39</v>
      </c>
      <c r="B50" s="35">
        <v>149797.21</v>
      </c>
      <c r="C50" s="35">
        <v>172741.07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322538.28</v>
      </c>
      <c r="P50"/>
      <c r="Q50" s="67"/>
      <c r="R50" s="68"/>
    </row>
    <row r="51" spans="1:16" ht="18.75" customHeight="1">
      <c r="A51" s="17" t="s">
        <v>40</v>
      </c>
      <c r="B51" s="35">
        <v>648573.29</v>
      </c>
      <c r="C51" s="35">
        <v>430390.37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1078963.6600000001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545040.18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545040.18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100093.53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100093.53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557794.2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557794.2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631544.01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631544.01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502040.39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502040.39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3722.49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3722.49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698371.02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698371.02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576491.22</v>
      </c>
      <c r="L59" s="34">
        <v>0</v>
      </c>
      <c r="M59" s="34">
        <v>0</v>
      </c>
      <c r="N59" s="34">
        <v>0</v>
      </c>
      <c r="O59" s="29">
        <f t="shared" si="17"/>
        <v>576491.22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685969.38</v>
      </c>
      <c r="M60" s="34">
        <v>0</v>
      </c>
      <c r="N60" s="34">
        <v>0</v>
      </c>
      <c r="O60" s="26">
        <f t="shared" si="17"/>
        <v>685969.38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323663.7</v>
      </c>
      <c r="N61" s="34">
        <v>0</v>
      </c>
      <c r="O61" s="29">
        <f t="shared" si="17"/>
        <v>323663.7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176284.88</v>
      </c>
      <c r="O62" s="26">
        <f t="shared" si="17"/>
        <v>176284.88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94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3">
        <v>2.441584890352993</v>
      </c>
      <c r="C67" s="43">
        <v>2.584939863366387</v>
      </c>
      <c r="D67" s="43">
        <v>0</v>
      </c>
      <c r="E67" s="43">
        <v>0</v>
      </c>
      <c r="F67" s="34">
        <v>0</v>
      </c>
      <c r="G67" s="34">
        <v>0</v>
      </c>
      <c r="H67" s="43">
        <v>0</v>
      </c>
      <c r="I67" s="43">
        <v>0</v>
      </c>
      <c r="J67" s="43">
        <v>0</v>
      </c>
      <c r="K67" s="43">
        <v>0</v>
      </c>
      <c r="L67" s="34">
        <v>0</v>
      </c>
      <c r="M67" s="43">
        <v>0</v>
      </c>
      <c r="N67" s="43">
        <v>0</v>
      </c>
      <c r="O67" s="29"/>
      <c r="P67"/>
    </row>
    <row r="68" spans="1:16" ht="18.75" customHeight="1">
      <c r="A68" s="17" t="s">
        <v>78</v>
      </c>
      <c r="B68" s="43">
        <v>2.13049</v>
      </c>
      <c r="C68" s="43">
        <v>2.1951</v>
      </c>
      <c r="D68" s="43">
        <v>0</v>
      </c>
      <c r="E68" s="43">
        <v>0</v>
      </c>
      <c r="F68" s="34">
        <v>0</v>
      </c>
      <c r="G68" s="34">
        <v>0</v>
      </c>
      <c r="H68" s="43">
        <v>0</v>
      </c>
      <c r="I68" s="43">
        <v>0</v>
      </c>
      <c r="J68" s="43">
        <v>0</v>
      </c>
      <c r="K68" s="43">
        <v>0</v>
      </c>
      <c r="L68" s="34">
        <v>0</v>
      </c>
      <c r="M68" s="43">
        <v>0</v>
      </c>
      <c r="N68" s="43">
        <v>0</v>
      </c>
      <c r="O68" s="29"/>
      <c r="P68"/>
    </row>
    <row r="69" spans="1:17" ht="18.75" customHeight="1">
      <c r="A69" s="17" t="s">
        <v>79</v>
      </c>
      <c r="B69" s="43">
        <v>0</v>
      </c>
      <c r="C69" s="43">
        <v>0</v>
      </c>
      <c r="D69" s="22">
        <f>(D$29/D$7)</f>
        <v>1.9606999999999999</v>
      </c>
      <c r="E69" s="43">
        <v>0</v>
      </c>
      <c r="F69" s="34">
        <v>0</v>
      </c>
      <c r="G69" s="34">
        <v>0</v>
      </c>
      <c r="H69" s="43">
        <v>0</v>
      </c>
      <c r="I69" s="43">
        <v>0</v>
      </c>
      <c r="J69" s="43">
        <v>0</v>
      </c>
      <c r="K69" s="43">
        <v>0</v>
      </c>
      <c r="L69" s="34">
        <v>0</v>
      </c>
      <c r="M69" s="43">
        <v>0</v>
      </c>
      <c r="N69" s="43">
        <v>0</v>
      </c>
      <c r="O69" s="26"/>
      <c r="Q69"/>
    </row>
    <row r="70" spans="1:18" ht="18.75" customHeight="1">
      <c r="A70" s="17" t="s">
        <v>80</v>
      </c>
      <c r="B70" s="43">
        <v>0</v>
      </c>
      <c r="C70" s="43">
        <v>0</v>
      </c>
      <c r="D70" s="43">
        <v>0</v>
      </c>
      <c r="E70" s="22">
        <f>(E$29/E$7)</f>
        <v>2.9593</v>
      </c>
      <c r="F70" s="34">
        <v>0</v>
      </c>
      <c r="G70" s="34">
        <v>0</v>
      </c>
      <c r="H70" s="43">
        <v>0</v>
      </c>
      <c r="I70" s="43">
        <v>0</v>
      </c>
      <c r="J70" s="43">
        <v>0</v>
      </c>
      <c r="K70" s="43">
        <v>0</v>
      </c>
      <c r="L70" s="34">
        <v>0</v>
      </c>
      <c r="M70" s="43">
        <v>0</v>
      </c>
      <c r="N70" s="43">
        <v>0</v>
      </c>
      <c r="O70" s="29"/>
      <c r="R70"/>
    </row>
    <row r="71" spans="1:19" ht="18.75" customHeight="1">
      <c r="A71" s="17" t="s">
        <v>81</v>
      </c>
      <c r="B71" s="43">
        <v>0</v>
      </c>
      <c r="C71" s="43">
        <v>0</v>
      </c>
      <c r="D71" s="43">
        <v>0</v>
      </c>
      <c r="E71" s="43">
        <v>0</v>
      </c>
      <c r="F71" s="43">
        <f>(F$29/F$7)</f>
        <v>2.2515</v>
      </c>
      <c r="G71" s="34">
        <v>0</v>
      </c>
      <c r="H71" s="43">
        <v>0</v>
      </c>
      <c r="I71" s="43">
        <v>0</v>
      </c>
      <c r="J71" s="43">
        <v>0</v>
      </c>
      <c r="K71" s="43">
        <v>0</v>
      </c>
      <c r="L71" s="34">
        <v>0</v>
      </c>
      <c r="M71" s="43">
        <v>0</v>
      </c>
      <c r="N71" s="43">
        <v>0</v>
      </c>
      <c r="O71" s="26"/>
      <c r="S71"/>
    </row>
    <row r="72" spans="1:20" ht="18.75" customHeight="1">
      <c r="A72" s="17" t="s">
        <v>82</v>
      </c>
      <c r="B72" s="43">
        <v>0</v>
      </c>
      <c r="C72" s="43">
        <v>0</v>
      </c>
      <c r="D72" s="43">
        <v>0</v>
      </c>
      <c r="E72" s="43">
        <v>0</v>
      </c>
      <c r="F72" s="34">
        <v>0</v>
      </c>
      <c r="G72" s="43">
        <f>(G$29/G$7)</f>
        <v>1.7706</v>
      </c>
      <c r="H72" s="43">
        <v>0</v>
      </c>
      <c r="I72" s="43">
        <v>0</v>
      </c>
      <c r="J72" s="43">
        <v>0</v>
      </c>
      <c r="K72" s="43">
        <v>0</v>
      </c>
      <c r="L72" s="34">
        <v>0</v>
      </c>
      <c r="M72" s="43">
        <v>0</v>
      </c>
      <c r="N72" s="43">
        <v>0</v>
      </c>
      <c r="O72" s="29"/>
      <c r="T72"/>
    </row>
    <row r="73" spans="1:21" ht="18.75" customHeight="1">
      <c r="A73" s="17" t="s">
        <v>83</v>
      </c>
      <c r="B73" s="43">
        <v>0</v>
      </c>
      <c r="C73" s="43">
        <v>0</v>
      </c>
      <c r="D73" s="43">
        <v>0</v>
      </c>
      <c r="E73" s="43">
        <v>0</v>
      </c>
      <c r="F73" s="34">
        <v>0</v>
      </c>
      <c r="G73" s="34">
        <v>0</v>
      </c>
      <c r="H73" s="43">
        <f>(H$29/H$7)</f>
        <v>2.1676</v>
      </c>
      <c r="I73" s="43">
        <v>0</v>
      </c>
      <c r="J73" s="43">
        <v>0</v>
      </c>
      <c r="K73" s="43">
        <v>0</v>
      </c>
      <c r="L73" s="34">
        <v>0</v>
      </c>
      <c r="M73" s="43">
        <v>0</v>
      </c>
      <c r="N73" s="43">
        <v>0</v>
      </c>
      <c r="O73" s="29"/>
      <c r="U73"/>
    </row>
    <row r="74" spans="1:21" ht="18.75" customHeight="1">
      <c r="A74" s="17" t="s">
        <v>89</v>
      </c>
      <c r="B74" s="43">
        <v>0</v>
      </c>
      <c r="C74" s="43">
        <v>0</v>
      </c>
      <c r="D74" s="43">
        <v>0</v>
      </c>
      <c r="E74" s="43">
        <v>0</v>
      </c>
      <c r="F74" s="34">
        <v>0</v>
      </c>
      <c r="G74" s="34">
        <v>0</v>
      </c>
      <c r="H74" s="43">
        <v>0</v>
      </c>
      <c r="I74" s="43">
        <f>(I$29/I$7)</f>
        <v>2.1884</v>
      </c>
      <c r="J74" s="43">
        <v>0</v>
      </c>
      <c r="K74" s="43">
        <v>0</v>
      </c>
      <c r="L74" s="34">
        <v>0</v>
      </c>
      <c r="M74" s="43">
        <v>0</v>
      </c>
      <c r="N74" s="43">
        <v>0</v>
      </c>
      <c r="O74" s="29"/>
      <c r="U74"/>
    </row>
    <row r="75" spans="1:22" ht="18.75" customHeight="1">
      <c r="A75" s="17" t="s">
        <v>84</v>
      </c>
      <c r="B75" s="43">
        <v>0</v>
      </c>
      <c r="C75" s="43">
        <v>0</v>
      </c>
      <c r="D75" s="43">
        <v>0</v>
      </c>
      <c r="E75" s="43">
        <v>0</v>
      </c>
      <c r="F75" s="34">
        <v>0</v>
      </c>
      <c r="G75" s="34">
        <v>0</v>
      </c>
      <c r="H75" s="43">
        <v>0</v>
      </c>
      <c r="I75" s="43">
        <v>0</v>
      </c>
      <c r="J75" s="43">
        <f>(J$29/J$7)</f>
        <v>2.1734</v>
      </c>
      <c r="K75" s="43">
        <v>0</v>
      </c>
      <c r="L75" s="34">
        <v>0</v>
      </c>
      <c r="M75" s="43">
        <v>0</v>
      </c>
      <c r="N75" s="43">
        <v>0</v>
      </c>
      <c r="O75" s="26"/>
      <c r="V75"/>
    </row>
    <row r="76" spans="1:23" ht="18.75" customHeight="1">
      <c r="A76" s="17" t="s">
        <v>85</v>
      </c>
      <c r="B76" s="43">
        <v>0</v>
      </c>
      <c r="C76" s="43">
        <v>0</v>
      </c>
      <c r="D76" s="43">
        <v>0</v>
      </c>
      <c r="E76" s="43">
        <v>0</v>
      </c>
      <c r="F76" s="34">
        <v>0</v>
      </c>
      <c r="G76" s="34">
        <v>0</v>
      </c>
      <c r="H76" s="43">
        <v>0</v>
      </c>
      <c r="I76" s="43">
        <v>0</v>
      </c>
      <c r="J76" s="43">
        <v>0</v>
      </c>
      <c r="K76" s="43">
        <f>(K$29/K$7)</f>
        <v>2.4846</v>
      </c>
      <c r="L76" s="34">
        <v>0</v>
      </c>
      <c r="M76" s="43">
        <v>0</v>
      </c>
      <c r="N76" s="43">
        <v>0</v>
      </c>
      <c r="O76" s="29"/>
      <c r="W76"/>
    </row>
    <row r="77" spans="1:24" ht="18.75" customHeight="1">
      <c r="A77" s="17" t="s">
        <v>86</v>
      </c>
      <c r="B77" s="43">
        <v>0</v>
      </c>
      <c r="C77" s="43">
        <v>0</v>
      </c>
      <c r="D77" s="43">
        <v>0</v>
      </c>
      <c r="E77" s="43">
        <v>0</v>
      </c>
      <c r="F77" s="34">
        <v>0</v>
      </c>
      <c r="G77" s="34">
        <v>0</v>
      </c>
      <c r="H77" s="43">
        <v>0</v>
      </c>
      <c r="I77" s="43">
        <v>0</v>
      </c>
      <c r="J77" s="43">
        <v>0</v>
      </c>
      <c r="K77" s="43">
        <v>0</v>
      </c>
      <c r="L77" s="43">
        <f>(L$29/L$7)</f>
        <v>2.4314</v>
      </c>
      <c r="M77" s="43">
        <v>0</v>
      </c>
      <c r="N77" s="43">
        <v>0</v>
      </c>
      <c r="O77" s="26"/>
      <c r="X77"/>
    </row>
    <row r="78" spans="1:25" ht="18.75" customHeight="1">
      <c r="A78" s="17" t="s">
        <v>87</v>
      </c>
      <c r="B78" s="43">
        <v>0</v>
      </c>
      <c r="C78" s="43">
        <v>0</v>
      </c>
      <c r="D78" s="43">
        <v>0</v>
      </c>
      <c r="E78" s="43">
        <v>0</v>
      </c>
      <c r="F78" s="34">
        <v>0</v>
      </c>
      <c r="G78" s="34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f>(M$29/M$7)</f>
        <v>3.0665</v>
      </c>
      <c r="N78" s="43">
        <v>0</v>
      </c>
      <c r="O78" s="58"/>
      <c r="Y78"/>
    </row>
    <row r="79" spans="1:26" ht="18.75" customHeight="1">
      <c r="A79" s="33" t="s">
        <v>88</v>
      </c>
      <c r="B79" s="44">
        <v>0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8">
        <f>(N$29/N$7)</f>
        <v>2.6231</v>
      </c>
      <c r="O79" s="49"/>
      <c r="P79"/>
      <c r="Z79"/>
    </row>
    <row r="80" spans="1:14" ht="21" customHeight="1">
      <c r="A80" s="61" t="s">
        <v>51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3"/>
    </row>
    <row r="81" spans="1:14" ht="15.75">
      <c r="A81" s="70" t="s">
        <v>95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ht="14.25">
      <c r="B82" s="39"/>
    </row>
    <row r="83" spans="2:9" ht="14.25">
      <c r="B83" s="64"/>
      <c r="H83" s="40"/>
      <c r="I83" s="40"/>
    </row>
    <row r="84" ht="14.25">
      <c r="B84" s="64"/>
    </row>
    <row r="85" spans="8:12" ht="14.25">
      <c r="H85" s="41"/>
      <c r="I85" s="41"/>
      <c r="J85" s="42"/>
      <c r="K85" s="42"/>
      <c r="L85" s="42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2018-11-23T16:16:50Z</dcterms:modified>
  <cp:category/>
  <cp:version/>
  <cp:contentType/>
  <cp:contentStatus/>
</cp:coreProperties>
</file>