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<sst xmlns="http://schemas.openxmlformats.org/spreadsheetml/2006/main" count="99" uniqueCount="97">
  <si>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</si>
  <si>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</si>
  <si>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</si>
  <si>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</si>
  <si>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</si>
  <si>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</si>
  <si>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</si>
  <si>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</si>
  <si>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</si>
  <si>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</si>
  <si>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</si>
  <si>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</si>
  <si>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</si>
  <si>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</si>
  <si>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</si>
  <si>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</si>
  <si>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</si>
  <si>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</si>
  <si>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</si>
  <si>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</si>
  <si>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</si>
  <si>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</si>
  <si>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</si>
  <si>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</si>
  <si>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</si>
  <si>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</si>
  <si>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</si>
  <si>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</si>
  <si>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</si>
  <si>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</si>
  <si>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</si>
  <si>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</si>
  <si>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</si>
  <si>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</si>
  <si>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</si>
  <si>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</si>
  <si>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</si>
  <si>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</si>
  <si>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</si>
  <si>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</si>
  <si>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</si>
  <si>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</si>
  <si>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</si>
  <si>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</si>
  <si>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</si>
  <si>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</si>
  <si>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</si>
  <si>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</si>
  <si>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</si>
  <si>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</si>
  <si>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</si>
  <si>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</si>
  <si>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</si>
  <si>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</si>
  <si>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</si>
  <si>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</si>
  <si>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</si>
  <si>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</si>
  <si>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</si>
  <si>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</si>
  <si>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</si>
  <si>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</si>
  <si>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</si>
  <si>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</si>
  <si>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</si>
  <si>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</si>
  <si>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</si>
  <si>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</si>
  <si>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</si>
  <si>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</si>
  <si>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</si>
  <si>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</si>
  <si>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</si>
  <si>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</si>
  <si>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</si>
  <si>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</si>
  <si>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</si>
  <si>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</si>
  <si>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</si>
  <si>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</si>
  <si>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</si>
  <si>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</si>
  <si>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</si>
  <si>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</si>
  <si>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</si>
  <si>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</si>
  <si>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</si>
  <si>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</si>
  <si>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</si>
  <si>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</si>
  <si>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</si>
  <si>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</si>
  <si>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</si>
  <si>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</si>
  <si>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9. Tarifa de Remuneração por Passageiro(1)</t>
  </si>
  <si>
    <t>(1) Tarifa de remuneração de cada empresa considerando o  reequilibrio interno estabelecido e informado pelo consórcio. Não consideram os acertos financeiros previstos no item 4 e a remuneração do serviço atende.</t>
  </si>
  <si>
    <t>OPERAÇÃO 13/11/18 - VENCIMENTO 22/11/18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</si>
</sst>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42" fillId="0" borderId="14" xfId="0" applyNumberFormat="1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83</xdr:row>
      <xdr:rowOff>0</xdr:rowOff>
    </xdr:from>
    <xdr:to>
      <xdr:col>2</xdr:col>
      <xdr:colOff>638175</xdr:colOff>
      <xdr:row>83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726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638175</xdr:colOff>
      <xdr:row>83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726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638175</xdr:colOff>
      <xdr:row>83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726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543394</v>
      </c>
      <c r="C7" s="10">
        <f t="shared" si="0"/>
        <v>400083</v>
      </c>
      <c r="D7" s="10">
        <f t="shared" si="0"/>
        <v>403154</v>
      </c>
      <c r="E7" s="10">
        <f t="shared" si="0"/>
        <v>72630</v>
      </c>
      <c r="F7" s="10">
        <f t="shared" si="0"/>
        <v>354543</v>
      </c>
      <c r="G7" s="10">
        <f t="shared" si="0"/>
        <v>553777</v>
      </c>
      <c r="H7" s="10">
        <f t="shared" si="0"/>
        <v>381659</v>
      </c>
      <c r="I7" s="10">
        <f t="shared" si="0"/>
        <v>95164</v>
      </c>
      <c r="J7" s="10">
        <f t="shared" si="0"/>
        <v>440458</v>
      </c>
      <c r="K7" s="10">
        <f t="shared" si="0"/>
        <v>324748</v>
      </c>
      <c r="L7" s="10">
        <f t="shared" si="0"/>
        <v>391785</v>
      </c>
      <c r="M7" s="10">
        <f t="shared" si="0"/>
        <v>157327</v>
      </c>
      <c r="N7" s="10">
        <f t="shared" si="0"/>
        <v>99541</v>
      </c>
      <c r="O7" s="10">
        <f>+O8+O18+O22</f>
        <v>4218263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235541</v>
      </c>
      <c r="C8" s="12">
        <f t="shared" si="1"/>
        <v>187445</v>
      </c>
      <c r="D8" s="12">
        <f t="shared" si="1"/>
        <v>201877</v>
      </c>
      <c r="E8" s="12">
        <f t="shared" si="1"/>
        <v>32675</v>
      </c>
      <c r="F8" s="12">
        <f t="shared" si="1"/>
        <v>166753</v>
      </c>
      <c r="G8" s="12">
        <f t="shared" si="1"/>
        <v>263985</v>
      </c>
      <c r="H8" s="12">
        <f t="shared" si="1"/>
        <v>175848</v>
      </c>
      <c r="I8" s="12">
        <f t="shared" si="1"/>
        <v>46200</v>
      </c>
      <c r="J8" s="12">
        <f t="shared" si="1"/>
        <v>210417</v>
      </c>
      <c r="K8" s="12">
        <f t="shared" si="1"/>
        <v>150660</v>
      </c>
      <c r="L8" s="12">
        <f t="shared" si="1"/>
        <v>178328</v>
      </c>
      <c r="M8" s="12">
        <f t="shared" si="1"/>
        <v>80626</v>
      </c>
      <c r="N8" s="12">
        <f t="shared" si="1"/>
        <v>53347</v>
      </c>
      <c r="O8" s="12">
        <f>SUM(B8:N8)</f>
        <v>1983702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19124</v>
      </c>
      <c r="C9" s="14">
        <v>20083</v>
      </c>
      <c r="D9" s="14">
        <v>12899</v>
      </c>
      <c r="E9" s="14">
        <v>2756</v>
      </c>
      <c r="F9" s="14">
        <v>11555</v>
      </c>
      <c r="G9" s="14">
        <v>20573</v>
      </c>
      <c r="H9" s="14">
        <v>18992</v>
      </c>
      <c r="I9" s="14">
        <v>4700</v>
      </c>
      <c r="J9" s="14">
        <v>11589</v>
      </c>
      <c r="K9" s="14">
        <v>14523</v>
      </c>
      <c r="L9" s="14">
        <v>12527</v>
      </c>
      <c r="M9" s="14">
        <v>7775</v>
      </c>
      <c r="N9" s="14">
        <v>5489</v>
      </c>
      <c r="O9" s="12">
        <f aca="true" t="shared" si="2" ref="O9:O17">SUM(B9:N9)</f>
        <v>162585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207013</v>
      </c>
      <c r="C10" s="14">
        <f>C11+C12+C13</f>
        <v>159848</v>
      </c>
      <c r="D10" s="14">
        <f>D11+D12+D13</f>
        <v>181524</v>
      </c>
      <c r="E10" s="14">
        <f>E11+E12+E13</f>
        <v>28718</v>
      </c>
      <c r="F10" s="14">
        <f aca="true" t="shared" si="3" ref="F10:N10">F11+F12+F13</f>
        <v>148133</v>
      </c>
      <c r="G10" s="14">
        <f t="shared" si="3"/>
        <v>232040</v>
      </c>
      <c r="H10" s="14">
        <f>H11+H12+H13</f>
        <v>150103</v>
      </c>
      <c r="I10" s="14">
        <f>I11+I12+I13</f>
        <v>39765</v>
      </c>
      <c r="J10" s="14">
        <f>J11+J12+J13</f>
        <v>189218</v>
      </c>
      <c r="K10" s="14">
        <f>K11+K12+K13</f>
        <v>129809</v>
      </c>
      <c r="L10" s="14">
        <f>L11+L12+L13</f>
        <v>157577</v>
      </c>
      <c r="M10" s="14">
        <f t="shared" si="3"/>
        <v>69708</v>
      </c>
      <c r="N10" s="14">
        <f t="shared" si="3"/>
        <v>46144</v>
      </c>
      <c r="O10" s="12">
        <f t="shared" si="2"/>
        <v>1739600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95627</v>
      </c>
      <c r="C11" s="14">
        <v>73506</v>
      </c>
      <c r="D11" s="14">
        <v>83175</v>
      </c>
      <c r="E11" s="14">
        <v>13318</v>
      </c>
      <c r="F11" s="14">
        <v>65871</v>
      </c>
      <c r="G11" s="14">
        <v>104592</v>
      </c>
      <c r="H11" s="14">
        <v>70495</v>
      </c>
      <c r="I11" s="14">
        <v>19299</v>
      </c>
      <c r="J11" s="14">
        <v>88662</v>
      </c>
      <c r="K11" s="14">
        <v>59283</v>
      </c>
      <c r="L11" s="14">
        <v>71344</v>
      </c>
      <c r="M11" s="14">
        <v>31262</v>
      </c>
      <c r="N11" s="14">
        <v>20081</v>
      </c>
      <c r="O11" s="12">
        <f t="shared" si="2"/>
        <v>796515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98916</v>
      </c>
      <c r="C12" s="14">
        <v>72776</v>
      </c>
      <c r="D12" s="14">
        <v>90478</v>
      </c>
      <c r="E12" s="14">
        <v>13449</v>
      </c>
      <c r="F12" s="14">
        <v>71576</v>
      </c>
      <c r="G12" s="14">
        <v>109030</v>
      </c>
      <c r="H12" s="14">
        <v>69182</v>
      </c>
      <c r="I12" s="14">
        <v>17910</v>
      </c>
      <c r="J12" s="14">
        <v>92158</v>
      </c>
      <c r="K12" s="14">
        <v>63005</v>
      </c>
      <c r="L12" s="14">
        <v>76816</v>
      </c>
      <c r="M12" s="14">
        <v>34396</v>
      </c>
      <c r="N12" s="14">
        <v>23672</v>
      </c>
      <c r="O12" s="12">
        <f t="shared" si="2"/>
        <v>833364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12470</v>
      </c>
      <c r="C13" s="14">
        <v>13566</v>
      </c>
      <c r="D13" s="14">
        <v>7871</v>
      </c>
      <c r="E13" s="14">
        <v>1951</v>
      </c>
      <c r="F13" s="14">
        <v>10686</v>
      </c>
      <c r="G13" s="14">
        <v>18418</v>
      </c>
      <c r="H13" s="14">
        <v>10426</v>
      </c>
      <c r="I13" s="14">
        <v>2556</v>
      </c>
      <c r="J13" s="14">
        <v>8398</v>
      </c>
      <c r="K13" s="14">
        <v>7521</v>
      </c>
      <c r="L13" s="14">
        <v>9417</v>
      </c>
      <c r="M13" s="14">
        <v>4050</v>
      </c>
      <c r="N13" s="14">
        <v>2391</v>
      </c>
      <c r="O13" s="12">
        <f t="shared" si="2"/>
        <v>109721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9404</v>
      </c>
      <c r="C14" s="14">
        <f>C15+C16+C17</f>
        <v>7514</v>
      </c>
      <c r="D14" s="14">
        <f>D15+D16+D17</f>
        <v>7454</v>
      </c>
      <c r="E14" s="14">
        <f>E15+E16+E17</f>
        <v>1201</v>
      </c>
      <c r="F14" s="14">
        <f aca="true" t="shared" si="4" ref="F14:N14">F15+F16+F17</f>
        <v>7065</v>
      </c>
      <c r="G14" s="14">
        <f t="shared" si="4"/>
        <v>11372</v>
      </c>
      <c r="H14" s="14">
        <f>H15+H16+H17</f>
        <v>6753</v>
      </c>
      <c r="I14" s="14">
        <f>I15+I16+I17</f>
        <v>1735</v>
      </c>
      <c r="J14" s="14">
        <f>J15+J16+J17</f>
        <v>9610</v>
      </c>
      <c r="K14" s="14">
        <f>K15+K16+K17</f>
        <v>6328</v>
      </c>
      <c r="L14" s="14">
        <f>L15+L16+L17</f>
        <v>8224</v>
      </c>
      <c r="M14" s="14">
        <f t="shared" si="4"/>
        <v>3143</v>
      </c>
      <c r="N14" s="14">
        <f t="shared" si="4"/>
        <v>1714</v>
      </c>
      <c r="O14" s="12">
        <f t="shared" si="2"/>
        <v>81517</v>
      </c>
    </row>
    <row r="15" spans="1:26" ht="18.75" customHeight="1">
      <c r="A15" s="15" t="s">
        <v>13</v>
      </c>
      <c r="B15" s="14">
        <v>9375</v>
      </c>
      <c r="C15" s="14">
        <v>7499</v>
      </c>
      <c r="D15" s="14">
        <v>7452</v>
      </c>
      <c r="E15" s="14">
        <v>1200</v>
      </c>
      <c r="F15" s="14">
        <v>7060</v>
      </c>
      <c r="G15" s="14">
        <v>11354</v>
      </c>
      <c r="H15" s="14">
        <v>6731</v>
      </c>
      <c r="I15" s="14">
        <v>1732</v>
      </c>
      <c r="J15" s="14">
        <v>9594</v>
      </c>
      <c r="K15" s="14">
        <v>6317</v>
      </c>
      <c r="L15" s="14">
        <v>8206</v>
      </c>
      <c r="M15" s="14">
        <v>3134</v>
      </c>
      <c r="N15" s="14">
        <v>1707</v>
      </c>
      <c r="O15" s="12">
        <f t="shared" si="2"/>
        <v>81361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25</v>
      </c>
      <c r="C16" s="14">
        <v>13</v>
      </c>
      <c r="D16" s="14">
        <v>0</v>
      </c>
      <c r="E16" s="14">
        <v>0</v>
      </c>
      <c r="F16" s="14">
        <v>1</v>
      </c>
      <c r="G16" s="14">
        <v>13</v>
      </c>
      <c r="H16" s="14">
        <v>11</v>
      </c>
      <c r="I16" s="14">
        <v>2</v>
      </c>
      <c r="J16" s="14">
        <v>8</v>
      </c>
      <c r="K16" s="14">
        <v>8</v>
      </c>
      <c r="L16" s="14">
        <v>9</v>
      </c>
      <c r="M16" s="14">
        <v>4</v>
      </c>
      <c r="N16" s="14">
        <v>7</v>
      </c>
      <c r="O16" s="12">
        <f t="shared" si="2"/>
        <v>101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4</v>
      </c>
      <c r="C17" s="14">
        <v>2</v>
      </c>
      <c r="D17" s="14">
        <v>2</v>
      </c>
      <c r="E17" s="14">
        <v>1</v>
      </c>
      <c r="F17" s="14">
        <v>4</v>
      </c>
      <c r="G17" s="14">
        <v>5</v>
      </c>
      <c r="H17" s="14">
        <v>11</v>
      </c>
      <c r="I17" s="14">
        <v>1</v>
      </c>
      <c r="J17" s="14">
        <v>8</v>
      </c>
      <c r="K17" s="14">
        <v>3</v>
      </c>
      <c r="L17" s="14">
        <v>9</v>
      </c>
      <c r="M17" s="14">
        <v>5</v>
      </c>
      <c r="N17" s="14">
        <v>0</v>
      </c>
      <c r="O17" s="12">
        <f t="shared" si="2"/>
        <v>55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149378</v>
      </c>
      <c r="C18" s="18">
        <f>C19+C20+C21</f>
        <v>93361</v>
      </c>
      <c r="D18" s="18">
        <f>D19+D20+D21</f>
        <v>84524</v>
      </c>
      <c r="E18" s="18">
        <f>E19+E20+E21</f>
        <v>15481</v>
      </c>
      <c r="F18" s="18">
        <f aca="true" t="shared" si="5" ref="F18:N18">F19+F20+F21</f>
        <v>77624</v>
      </c>
      <c r="G18" s="18">
        <f t="shared" si="5"/>
        <v>120388</v>
      </c>
      <c r="H18" s="18">
        <f>H19+H20+H21</f>
        <v>96051</v>
      </c>
      <c r="I18" s="18">
        <f>I19+I20+I21</f>
        <v>23158</v>
      </c>
      <c r="J18" s="18">
        <f>J19+J20+J21</f>
        <v>113620</v>
      </c>
      <c r="K18" s="18">
        <f>K19+K20+K21</f>
        <v>77990</v>
      </c>
      <c r="L18" s="18">
        <f>L19+L20+L21</f>
        <v>119592</v>
      </c>
      <c r="M18" s="18">
        <f t="shared" si="5"/>
        <v>44750</v>
      </c>
      <c r="N18" s="18">
        <f t="shared" si="5"/>
        <v>26566</v>
      </c>
      <c r="O18" s="12">
        <f aca="true" t="shared" si="6" ref="O18:O24">SUM(B18:N18)</f>
        <v>1042483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75733</v>
      </c>
      <c r="C19" s="14">
        <v>49629</v>
      </c>
      <c r="D19" s="14">
        <v>43233</v>
      </c>
      <c r="E19" s="14">
        <v>8306</v>
      </c>
      <c r="F19" s="14">
        <v>38947</v>
      </c>
      <c r="G19" s="14">
        <v>61630</v>
      </c>
      <c r="H19" s="14">
        <v>51303</v>
      </c>
      <c r="I19" s="14">
        <v>12855</v>
      </c>
      <c r="J19" s="14">
        <v>59189</v>
      </c>
      <c r="K19" s="14">
        <v>40230</v>
      </c>
      <c r="L19" s="14">
        <v>60577</v>
      </c>
      <c r="M19" s="14">
        <v>22840</v>
      </c>
      <c r="N19" s="14">
        <v>12979</v>
      </c>
      <c r="O19" s="12">
        <f t="shared" si="6"/>
        <v>537451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67024</v>
      </c>
      <c r="C20" s="14">
        <v>38404</v>
      </c>
      <c r="D20" s="14">
        <v>38435</v>
      </c>
      <c r="E20" s="14">
        <v>6465</v>
      </c>
      <c r="F20" s="14">
        <v>34726</v>
      </c>
      <c r="G20" s="14">
        <v>52099</v>
      </c>
      <c r="H20" s="14">
        <v>40719</v>
      </c>
      <c r="I20" s="14">
        <v>9389</v>
      </c>
      <c r="J20" s="14">
        <v>50291</v>
      </c>
      <c r="K20" s="14">
        <v>34538</v>
      </c>
      <c r="L20" s="14">
        <v>54011</v>
      </c>
      <c r="M20" s="14">
        <v>19960</v>
      </c>
      <c r="N20" s="14">
        <v>12601</v>
      </c>
      <c r="O20" s="12">
        <f t="shared" si="6"/>
        <v>458662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6621</v>
      </c>
      <c r="C21" s="14">
        <v>5328</v>
      </c>
      <c r="D21" s="14">
        <v>2856</v>
      </c>
      <c r="E21" s="14">
        <v>710</v>
      </c>
      <c r="F21" s="14">
        <v>3951</v>
      </c>
      <c r="G21" s="14">
        <v>6659</v>
      </c>
      <c r="H21" s="14">
        <v>4029</v>
      </c>
      <c r="I21" s="14">
        <v>914</v>
      </c>
      <c r="J21" s="14">
        <v>4140</v>
      </c>
      <c r="K21" s="14">
        <v>3222</v>
      </c>
      <c r="L21" s="14">
        <v>5004</v>
      </c>
      <c r="M21" s="14">
        <v>1950</v>
      </c>
      <c r="N21" s="14">
        <v>986</v>
      </c>
      <c r="O21" s="12">
        <f t="shared" si="6"/>
        <v>46370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158475</v>
      </c>
      <c r="C22" s="14">
        <f>C23+C24</f>
        <v>119277</v>
      </c>
      <c r="D22" s="14">
        <f>D23+D24</f>
        <v>116753</v>
      </c>
      <c r="E22" s="14">
        <f>E23+E24</f>
        <v>24474</v>
      </c>
      <c r="F22" s="14">
        <f aca="true" t="shared" si="7" ref="F22:N22">F23+F24</f>
        <v>110166</v>
      </c>
      <c r="G22" s="14">
        <f t="shared" si="7"/>
        <v>169404</v>
      </c>
      <c r="H22" s="14">
        <f>H23+H24</f>
        <v>109760</v>
      </c>
      <c r="I22" s="14">
        <f>I23+I24</f>
        <v>25806</v>
      </c>
      <c r="J22" s="14">
        <f>J23+J24</f>
        <v>116421</v>
      </c>
      <c r="K22" s="14">
        <f>K23+K24</f>
        <v>96098</v>
      </c>
      <c r="L22" s="14">
        <f>L23+L24</f>
        <v>93865</v>
      </c>
      <c r="M22" s="14">
        <f t="shared" si="7"/>
        <v>31951</v>
      </c>
      <c r="N22" s="14">
        <f t="shared" si="7"/>
        <v>19628</v>
      </c>
      <c r="O22" s="12">
        <f t="shared" si="6"/>
        <v>1192078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81683</v>
      </c>
      <c r="C23" s="14">
        <v>69798</v>
      </c>
      <c r="D23" s="14">
        <v>64009</v>
      </c>
      <c r="E23" s="14">
        <v>14885</v>
      </c>
      <c r="F23" s="14">
        <v>62661</v>
      </c>
      <c r="G23" s="14">
        <v>102347</v>
      </c>
      <c r="H23" s="14">
        <v>66749</v>
      </c>
      <c r="I23" s="14">
        <v>16853</v>
      </c>
      <c r="J23" s="14">
        <v>61212</v>
      </c>
      <c r="K23" s="14">
        <v>54121</v>
      </c>
      <c r="L23" s="14">
        <v>53646</v>
      </c>
      <c r="M23" s="14">
        <v>18111</v>
      </c>
      <c r="N23" s="14">
        <v>9849</v>
      </c>
      <c r="O23" s="12">
        <f t="shared" si="6"/>
        <v>675924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76792</v>
      </c>
      <c r="C24" s="14">
        <v>49479</v>
      </c>
      <c r="D24" s="14">
        <v>52744</v>
      </c>
      <c r="E24" s="14">
        <v>9589</v>
      </c>
      <c r="F24" s="14">
        <v>47505</v>
      </c>
      <c r="G24" s="14">
        <v>67057</v>
      </c>
      <c r="H24" s="14">
        <v>43011</v>
      </c>
      <c r="I24" s="14">
        <v>8953</v>
      </c>
      <c r="J24" s="14">
        <v>55209</v>
      </c>
      <c r="K24" s="14">
        <v>41977</v>
      </c>
      <c r="L24" s="14">
        <v>40219</v>
      </c>
      <c r="M24" s="14">
        <v>13840</v>
      </c>
      <c r="N24" s="14">
        <v>9779</v>
      </c>
      <c r="O24" s="12">
        <f t="shared" si="6"/>
        <v>516154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1192292.8264</v>
      </c>
      <c r="C28" s="57">
        <f aca="true" t="shared" si="8" ref="C28:N28">C29+C30</f>
        <v>926451.1423</v>
      </c>
      <c r="D28" s="57">
        <f t="shared" si="8"/>
        <v>802090.6578</v>
      </c>
      <c r="E28" s="57">
        <f t="shared" si="8"/>
        <v>214933.95899999997</v>
      </c>
      <c r="F28" s="57">
        <f t="shared" si="8"/>
        <v>804856.9945</v>
      </c>
      <c r="G28" s="57">
        <f t="shared" si="8"/>
        <v>985185.3662</v>
      </c>
      <c r="H28" s="57">
        <f t="shared" si="8"/>
        <v>830784.5784000001</v>
      </c>
      <c r="I28" s="57">
        <f t="shared" si="8"/>
        <v>208256.89760000003</v>
      </c>
      <c r="J28" s="57">
        <f t="shared" si="8"/>
        <v>968417.0772</v>
      </c>
      <c r="K28" s="57">
        <f t="shared" si="8"/>
        <v>822309.5408</v>
      </c>
      <c r="L28" s="57">
        <f t="shared" si="8"/>
        <v>963710.579</v>
      </c>
      <c r="M28" s="57">
        <f t="shared" si="8"/>
        <v>487694.5055</v>
      </c>
      <c r="N28" s="57">
        <f t="shared" si="8"/>
        <v>263380.7571</v>
      </c>
      <c r="O28" s="57">
        <f>SUM(B28:N28)</f>
        <v>9470364.8818</v>
      </c>
      <c r="Q28" s="65"/>
    </row>
    <row r="29" spans="1:15" ht="18.75" customHeight="1">
      <c r="A29" s="55" t="s">
        <v>57</v>
      </c>
      <c r="B29" s="53">
        <f aca="true" t="shared" si="9" ref="B29:N29">B26*B7</f>
        <v>1187641.9264</v>
      </c>
      <c r="C29" s="53">
        <f t="shared" si="9"/>
        <v>919430.7422999999</v>
      </c>
      <c r="D29" s="53">
        <f t="shared" si="9"/>
        <v>790464.0478000001</v>
      </c>
      <c r="E29" s="53">
        <f t="shared" si="9"/>
        <v>214933.95899999997</v>
      </c>
      <c r="F29" s="53">
        <f t="shared" si="9"/>
        <v>798253.5645</v>
      </c>
      <c r="G29" s="53">
        <f t="shared" si="9"/>
        <v>980517.5562</v>
      </c>
      <c r="H29" s="53">
        <f t="shared" si="9"/>
        <v>827284.0484000001</v>
      </c>
      <c r="I29" s="53">
        <f t="shared" si="9"/>
        <v>208256.89760000003</v>
      </c>
      <c r="J29" s="53">
        <f t="shared" si="9"/>
        <v>957291.4172</v>
      </c>
      <c r="K29" s="53">
        <f t="shared" si="9"/>
        <v>806868.8807999999</v>
      </c>
      <c r="L29" s="53">
        <f t="shared" si="9"/>
        <v>952586.049</v>
      </c>
      <c r="M29" s="53">
        <f t="shared" si="9"/>
        <v>482443.2455</v>
      </c>
      <c r="N29" s="53">
        <f t="shared" si="9"/>
        <v>261105.9971</v>
      </c>
      <c r="O29" s="54">
        <f>SUM(B29:N29)</f>
        <v>9387078.331799999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6603.43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-76496</v>
      </c>
      <c r="C32" s="25">
        <f t="shared" si="10"/>
        <v>-80332</v>
      </c>
      <c r="D32" s="25">
        <f t="shared" si="10"/>
        <v>-75809.92</v>
      </c>
      <c r="E32" s="25">
        <f t="shared" si="10"/>
        <v>-11024</v>
      </c>
      <c r="F32" s="25">
        <f t="shared" si="10"/>
        <v>-46720</v>
      </c>
      <c r="G32" s="25">
        <f t="shared" si="10"/>
        <v>-82792</v>
      </c>
      <c r="H32" s="25">
        <f t="shared" si="10"/>
        <v>-75968</v>
      </c>
      <c r="I32" s="25">
        <f t="shared" si="10"/>
        <v>33935.41</v>
      </c>
      <c r="J32" s="25">
        <f t="shared" si="10"/>
        <v>-46356</v>
      </c>
      <c r="K32" s="25">
        <f t="shared" si="10"/>
        <v>-58092</v>
      </c>
      <c r="L32" s="25">
        <f t="shared" si="10"/>
        <v>-50108</v>
      </c>
      <c r="M32" s="25">
        <f t="shared" si="10"/>
        <v>-31100</v>
      </c>
      <c r="N32" s="25">
        <f t="shared" si="10"/>
        <v>-21956</v>
      </c>
      <c r="O32" s="25">
        <f t="shared" si="10"/>
        <v>-622818.51</v>
      </c>
    </row>
    <row r="33" spans="1:15" ht="18.75" customHeight="1">
      <c r="A33" s="17" t="s">
        <v>58</v>
      </c>
      <c r="B33" s="26">
        <f>+B34</f>
        <v>-76496</v>
      </c>
      <c r="C33" s="26">
        <f aca="true" t="shared" si="11" ref="C33:O33">+C34</f>
        <v>-80332</v>
      </c>
      <c r="D33" s="26">
        <f t="shared" si="11"/>
        <v>-51596</v>
      </c>
      <c r="E33" s="26">
        <f t="shared" si="11"/>
        <v>-11024</v>
      </c>
      <c r="F33" s="26">
        <f t="shared" si="11"/>
        <v>-46220</v>
      </c>
      <c r="G33" s="26">
        <f t="shared" si="11"/>
        <v>-82292</v>
      </c>
      <c r="H33" s="26">
        <f t="shared" si="11"/>
        <v>-75968</v>
      </c>
      <c r="I33" s="26">
        <f t="shared" si="11"/>
        <v>-18800</v>
      </c>
      <c r="J33" s="26">
        <f t="shared" si="11"/>
        <v>-46356</v>
      </c>
      <c r="K33" s="26">
        <f t="shared" si="11"/>
        <v>-58092</v>
      </c>
      <c r="L33" s="26">
        <f t="shared" si="11"/>
        <v>-50108</v>
      </c>
      <c r="M33" s="26">
        <f t="shared" si="11"/>
        <v>-31100</v>
      </c>
      <c r="N33" s="26">
        <f t="shared" si="11"/>
        <v>-21956</v>
      </c>
      <c r="O33" s="26">
        <f t="shared" si="11"/>
        <v>-650340</v>
      </c>
    </row>
    <row r="34" spans="1:26" ht="18.75" customHeight="1">
      <c r="A34" s="13" t="s">
        <v>59</v>
      </c>
      <c r="B34" s="20">
        <f>ROUND(-B9*$D$3,2)</f>
        <v>-76496</v>
      </c>
      <c r="C34" s="20">
        <f>ROUND(-C9*$D$3,2)</f>
        <v>-80332</v>
      </c>
      <c r="D34" s="20">
        <f>ROUND(-D9*$D$3,2)</f>
        <v>-51596</v>
      </c>
      <c r="E34" s="20">
        <f>ROUND(-E9*$D$3,2)</f>
        <v>-11024</v>
      </c>
      <c r="F34" s="20">
        <f aca="true" t="shared" si="12" ref="F34:N34">ROUND(-F9*$D$3,2)</f>
        <v>-46220</v>
      </c>
      <c r="G34" s="20">
        <f t="shared" si="12"/>
        <v>-82292</v>
      </c>
      <c r="H34" s="20">
        <f t="shared" si="12"/>
        <v>-75968</v>
      </c>
      <c r="I34" s="20">
        <f>ROUND(-I9*$D$3,2)</f>
        <v>-18800</v>
      </c>
      <c r="J34" s="20">
        <f>ROUND(-J9*$D$3,2)</f>
        <v>-46356</v>
      </c>
      <c r="K34" s="20">
        <f>ROUND(-K9*$D$3,2)</f>
        <v>-58092</v>
      </c>
      <c r="L34" s="20">
        <f>ROUND(-L9*$D$3,2)</f>
        <v>-50108</v>
      </c>
      <c r="M34" s="20">
        <f t="shared" si="12"/>
        <v>-31100</v>
      </c>
      <c r="N34" s="20">
        <f t="shared" si="12"/>
        <v>-21956</v>
      </c>
      <c r="O34" s="45">
        <f aca="true" t="shared" si="13" ref="O34:O45">SUM(B34:N34)</f>
        <v>-650340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-24213.92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53500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28286.08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-500-23713.92</f>
        <v>-24213.92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-26713.92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55000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55000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-764.59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-764.59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1115796.8264</v>
      </c>
      <c r="C46" s="29">
        <f t="shared" si="15"/>
        <v>846119.1423</v>
      </c>
      <c r="D46" s="29">
        <f t="shared" si="15"/>
        <v>726280.7378</v>
      </c>
      <c r="E46" s="29">
        <f t="shared" si="15"/>
        <v>203909.95899999997</v>
      </c>
      <c r="F46" s="29">
        <f t="shared" si="15"/>
        <v>758136.9945</v>
      </c>
      <c r="G46" s="29">
        <f t="shared" si="15"/>
        <v>902393.3662</v>
      </c>
      <c r="H46" s="29">
        <f t="shared" si="15"/>
        <v>754816.5784000001</v>
      </c>
      <c r="I46" s="29">
        <f t="shared" si="15"/>
        <v>242192.30760000003</v>
      </c>
      <c r="J46" s="29">
        <f t="shared" si="15"/>
        <v>922061.0772</v>
      </c>
      <c r="K46" s="29">
        <f t="shared" si="15"/>
        <v>764217.5408</v>
      </c>
      <c r="L46" s="29">
        <f t="shared" si="15"/>
        <v>913602.579</v>
      </c>
      <c r="M46" s="29">
        <f t="shared" si="15"/>
        <v>456594.5055</v>
      </c>
      <c r="N46" s="29">
        <f t="shared" si="15"/>
        <v>241424.7571</v>
      </c>
      <c r="O46" s="29">
        <f>SUM(B46:N46)</f>
        <v>8847546.3718</v>
      </c>
      <c r="P46" s="68"/>
      <c r="Q46" s="66"/>
      <c r="R46"/>
      <c r="S46"/>
      <c r="T46"/>
      <c r="U46"/>
      <c r="V46"/>
      <c r="W46"/>
      <c r="X46"/>
      <c r="Y46"/>
      <c r="Z46"/>
    </row>
    <row r="47" spans="1:17" ht="15" customHeight="1">
      <c r="A47" s="33"/>
      <c r="B47" s="46"/>
      <c r="C47" s="46"/>
      <c r="D47" s="46"/>
      <c r="E47" s="46"/>
      <c r="F47" s="46"/>
      <c r="G47" s="46"/>
      <c r="H47" s="46"/>
      <c r="I47" s="76"/>
      <c r="J47" s="46"/>
      <c r="K47" s="46"/>
      <c r="L47" s="46"/>
      <c r="M47" s="46"/>
      <c r="N47" s="46"/>
      <c r="O47" s="47"/>
      <c r="Q47" s="6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1115796.83</v>
      </c>
      <c r="C49" s="35">
        <f aca="true" t="shared" si="16" ref="C49:N49">SUM(C50:C63)</f>
        <v>846119.14</v>
      </c>
      <c r="D49" s="35">
        <f t="shared" si="16"/>
        <v>726280.74</v>
      </c>
      <c r="E49" s="35">
        <f t="shared" si="16"/>
        <v>203909.96</v>
      </c>
      <c r="F49" s="35">
        <f t="shared" si="16"/>
        <v>758136.99</v>
      </c>
      <c r="G49" s="35">
        <f t="shared" si="16"/>
        <v>902393.37</v>
      </c>
      <c r="H49" s="35">
        <f t="shared" si="16"/>
        <v>754816.58</v>
      </c>
      <c r="I49" s="35">
        <f t="shared" si="16"/>
        <v>242192.31</v>
      </c>
      <c r="J49" s="35">
        <f t="shared" si="16"/>
        <v>922061.08</v>
      </c>
      <c r="K49" s="35">
        <f t="shared" si="16"/>
        <v>764217.54</v>
      </c>
      <c r="L49" s="35">
        <f t="shared" si="16"/>
        <v>913602.58</v>
      </c>
      <c r="M49" s="35">
        <f t="shared" si="16"/>
        <v>456594.51</v>
      </c>
      <c r="N49" s="35">
        <f t="shared" si="16"/>
        <v>241424.76</v>
      </c>
      <c r="O49" s="29">
        <f>SUM(O50:O63)</f>
        <v>8847546.39</v>
      </c>
      <c r="Q49" s="67"/>
    </row>
    <row r="50" spans="1:16" ht="18.75" customHeight="1">
      <c r="A50" s="17" t="s">
        <v>39</v>
      </c>
      <c r="B50" s="35">
        <v>222174</v>
      </c>
      <c r="C50" s="35">
        <v>237327.08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459501.07999999996</v>
      </c>
      <c r="P50"/>
    </row>
    <row r="51" spans="1:16" ht="18.75" customHeight="1">
      <c r="A51" s="17" t="s">
        <v>40</v>
      </c>
      <c r="B51" s="35">
        <v>893622.83</v>
      </c>
      <c r="C51" s="35">
        <v>608792.06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1502414.8900000001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726280.74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726280.74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203909.96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203909.96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758136.99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758136.99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902393.37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902393.37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754816.58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754816.58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242192.31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242192.31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922061.08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922061.08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764217.54</v>
      </c>
      <c r="L59" s="34">
        <v>0</v>
      </c>
      <c r="M59" s="34">
        <v>0</v>
      </c>
      <c r="N59" s="34">
        <v>0</v>
      </c>
      <c r="O59" s="29">
        <f t="shared" si="17"/>
        <v>764217.54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913602.58</v>
      </c>
      <c r="M60" s="34">
        <v>0</v>
      </c>
      <c r="N60" s="34">
        <v>0</v>
      </c>
      <c r="O60" s="26">
        <f t="shared" si="17"/>
        <v>913602.58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456594.51</v>
      </c>
      <c r="N61" s="34">
        <v>0</v>
      </c>
      <c r="O61" s="29">
        <f t="shared" si="17"/>
        <v>456594.51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241424.76</v>
      </c>
      <c r="O62" s="26">
        <f t="shared" si="17"/>
        <v>241424.76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2.445620366925792</v>
      </c>
      <c r="C67" s="43">
        <v>2.607150192329625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1.9607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2.2515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2.1676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3.0665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69" t="s">
        <v>95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3" ht="14.25">
      <c r="B83" s="39"/>
    </row>
    <row r="84" spans="2:9" ht="14.25">
      <c r="B84" s="64"/>
      <c r="H84" s="40"/>
      <c r="I84" s="40"/>
    </row>
    <row r="85" ht="14.25">
      <c r="B85" s="64"/>
    </row>
    <row r="86" spans="8:12" ht="14.25">
      <c r="H86" s="41"/>
      <c r="I86" s="41"/>
      <c r="J86" s="42"/>
      <c r="K86" s="42"/>
      <c r="L86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2018-11-21T13:32:35Z</dcterms:modified>
  <cp:category/>
  <cp:version/>
  <cp:contentType/>
  <cp:contentStatus/>
</cp:coreProperties>
</file>