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<sst xmlns="http://schemas.openxmlformats.org/spreadsheetml/2006/main" count="99" uniqueCount="97">
  <si>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</si>
  <si>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</si>
  <si>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</si>
  <si>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</si>
  <si>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</si>
  <si>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</si>
  <si>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</si>
  <si>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</si>
  <si>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</si>
  <si>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</si>
  <si>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</si>
  <si>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</si>
  <si>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</si>
  <si>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</si>
  <si>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</si>
  <si>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</si>
  <si>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</si>
  <si>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</si>
  <si>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</si>
  <si>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</si>
  <si>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</si>
  <si>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</si>
  <si>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</si>
  <si>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</si>
  <si>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</si>
  <si>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</si>
  <si>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</si>
  <si>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</si>
  <si>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</si>
  <si>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</si>
  <si>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</si>
  <si>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</si>
  <si>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</si>
  <si>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</si>
  <si>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</si>
  <si>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</si>
  <si>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</si>
  <si>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</si>
  <si>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</si>
  <si>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</si>
  <si>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</si>
  <si>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</si>
  <si>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</si>
  <si>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</si>
  <si>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</si>
  <si>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</si>
  <si>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</si>
  <si>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</si>
  <si>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</si>
  <si>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</si>
  <si>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</si>
  <si>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</si>
  <si>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</si>
  <si>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</si>
  <si>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</si>
  <si>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</si>
  <si>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</si>
  <si>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</si>
  <si>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</si>
  <si>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</si>
  <si>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</si>
  <si>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</si>
  <si>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</si>
  <si>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</si>
  <si>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</si>
  <si>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</si>
  <si>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</si>
  <si>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</si>
  <si>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</si>
  <si>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</si>
  <si>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</si>
  <si>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</si>
  <si>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</si>
  <si>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</si>
  <si>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</si>
  <si>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</si>
  <si>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</si>
  <si>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</si>
  <si>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</si>
  <si>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</si>
  <si>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</si>
  <si>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</si>
  <si>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</si>
  <si>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</si>
  <si>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</si>
  <si>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</si>
  <si>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</si>
  <si>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</si>
  <si>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</si>
  <si>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</si>
  <si>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</si>
  <si>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</si>
  <si>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</si>
  <si>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</si>
  <si>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9. Tarifa de Remuneração por Passageiro(1)</t>
  </si>
  <si>
    <t>(1) Tarifa de remuneração de cada empresa considerando o  reequilibrio interno estabelecido e informado pelo consórcio. Não consideram os acertos financeiros previstos no item 4 e a remuneração do serviço atende.</t>
  </si>
  <si>
    <t>OPERAÇÃO 11/11/18 - VENCIMENTO 19/11/18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</si>
</sst>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638175</xdr:colOff>
      <xdr:row>83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638175</xdr:colOff>
      <xdr:row>83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638175</xdr:colOff>
      <xdr:row>83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224009</v>
      </c>
      <c r="C7" s="10">
        <f t="shared" si="0"/>
        <v>143862</v>
      </c>
      <c r="D7" s="10">
        <f t="shared" si="0"/>
        <v>180031</v>
      </c>
      <c r="E7" s="10">
        <f t="shared" si="0"/>
        <v>28118</v>
      </c>
      <c r="F7" s="10">
        <f t="shared" si="0"/>
        <v>147833</v>
      </c>
      <c r="G7" s="10">
        <f t="shared" si="0"/>
        <v>214322</v>
      </c>
      <c r="H7" s="10">
        <f t="shared" si="0"/>
        <v>138351</v>
      </c>
      <c r="I7" s="10">
        <f t="shared" si="0"/>
        <v>32413</v>
      </c>
      <c r="J7" s="10">
        <f t="shared" si="0"/>
        <v>195371</v>
      </c>
      <c r="K7" s="10">
        <f t="shared" si="0"/>
        <v>142761</v>
      </c>
      <c r="L7" s="10">
        <f t="shared" si="0"/>
        <v>178198</v>
      </c>
      <c r="M7" s="10">
        <f t="shared" si="0"/>
        <v>57213</v>
      </c>
      <c r="N7" s="10">
        <f t="shared" si="0"/>
        <v>33725</v>
      </c>
      <c r="O7" s="10">
        <f>+O8+O18+O22</f>
        <v>1716207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100965</v>
      </c>
      <c r="C8" s="12">
        <f t="shared" si="1"/>
        <v>68211</v>
      </c>
      <c r="D8" s="12">
        <f t="shared" si="1"/>
        <v>87230</v>
      </c>
      <c r="E8" s="12">
        <f t="shared" si="1"/>
        <v>12403</v>
      </c>
      <c r="F8" s="12">
        <f t="shared" si="1"/>
        <v>68376</v>
      </c>
      <c r="G8" s="12">
        <f t="shared" si="1"/>
        <v>101024</v>
      </c>
      <c r="H8" s="12">
        <f t="shared" si="1"/>
        <v>66055</v>
      </c>
      <c r="I8" s="12">
        <f t="shared" si="1"/>
        <v>15586</v>
      </c>
      <c r="J8" s="12">
        <f t="shared" si="1"/>
        <v>95014</v>
      </c>
      <c r="K8" s="12">
        <f t="shared" si="1"/>
        <v>67638</v>
      </c>
      <c r="L8" s="12">
        <f t="shared" si="1"/>
        <v>84937</v>
      </c>
      <c r="M8" s="12">
        <f t="shared" si="1"/>
        <v>29867</v>
      </c>
      <c r="N8" s="12">
        <f t="shared" si="1"/>
        <v>18634</v>
      </c>
      <c r="O8" s="12">
        <f>SUM(B8:N8)</f>
        <v>815940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13926</v>
      </c>
      <c r="C9" s="14">
        <v>12187</v>
      </c>
      <c r="D9" s="14">
        <v>11044</v>
      </c>
      <c r="E9" s="14">
        <v>1502</v>
      </c>
      <c r="F9" s="14">
        <v>8926</v>
      </c>
      <c r="G9" s="14">
        <v>14155</v>
      </c>
      <c r="H9" s="14">
        <v>11790</v>
      </c>
      <c r="I9" s="14">
        <v>2605</v>
      </c>
      <c r="J9" s="14">
        <v>11380</v>
      </c>
      <c r="K9" s="14">
        <v>10480</v>
      </c>
      <c r="L9" s="14">
        <v>9705</v>
      </c>
      <c r="M9" s="14">
        <v>4381</v>
      </c>
      <c r="N9" s="14">
        <v>2513</v>
      </c>
      <c r="O9" s="12">
        <f aca="true" t="shared" si="2" ref="O9:O17">SUM(B9:N9)</f>
        <v>114594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82190</v>
      </c>
      <c r="C10" s="14">
        <f>C11+C12+C13</f>
        <v>52958</v>
      </c>
      <c r="D10" s="14">
        <f>D11+D12+D13</f>
        <v>72557</v>
      </c>
      <c r="E10" s="14">
        <f>E11+E12+E13</f>
        <v>10385</v>
      </c>
      <c r="F10" s="14">
        <f aca="true" t="shared" si="3" ref="F10:N10">F11+F12+F13</f>
        <v>56236</v>
      </c>
      <c r="G10" s="14">
        <f t="shared" si="3"/>
        <v>82100</v>
      </c>
      <c r="H10" s="14">
        <f>H11+H12+H13</f>
        <v>51450</v>
      </c>
      <c r="I10" s="14">
        <f>I11+I12+I13</f>
        <v>12304</v>
      </c>
      <c r="J10" s="14">
        <f>J11+J12+J13</f>
        <v>78937</v>
      </c>
      <c r="K10" s="14">
        <f>K11+K12+K13</f>
        <v>53929</v>
      </c>
      <c r="L10" s="14">
        <f>L11+L12+L13</f>
        <v>70708</v>
      </c>
      <c r="M10" s="14">
        <f t="shared" si="3"/>
        <v>24333</v>
      </c>
      <c r="N10" s="14">
        <f t="shared" si="3"/>
        <v>15448</v>
      </c>
      <c r="O10" s="12">
        <f t="shared" si="2"/>
        <v>663535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37361</v>
      </c>
      <c r="C11" s="14">
        <v>24776</v>
      </c>
      <c r="D11" s="14">
        <v>33229</v>
      </c>
      <c r="E11" s="14">
        <v>4650</v>
      </c>
      <c r="F11" s="14">
        <v>25604</v>
      </c>
      <c r="G11" s="14">
        <v>36979</v>
      </c>
      <c r="H11" s="14">
        <v>23453</v>
      </c>
      <c r="I11" s="14">
        <v>5715</v>
      </c>
      <c r="J11" s="14">
        <v>36187</v>
      </c>
      <c r="K11" s="14">
        <v>23543</v>
      </c>
      <c r="L11" s="14">
        <v>29686</v>
      </c>
      <c r="M11" s="14">
        <v>9800</v>
      </c>
      <c r="N11" s="14">
        <v>5959</v>
      </c>
      <c r="O11" s="12">
        <f t="shared" si="2"/>
        <v>296942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41282</v>
      </c>
      <c r="C12" s="14">
        <v>25170</v>
      </c>
      <c r="D12" s="14">
        <v>37037</v>
      </c>
      <c r="E12" s="14">
        <v>5222</v>
      </c>
      <c r="F12" s="14">
        <v>28009</v>
      </c>
      <c r="G12" s="14">
        <v>40306</v>
      </c>
      <c r="H12" s="14">
        <v>25402</v>
      </c>
      <c r="I12" s="14">
        <v>5941</v>
      </c>
      <c r="J12" s="14">
        <v>40256</v>
      </c>
      <c r="K12" s="14">
        <v>28197</v>
      </c>
      <c r="L12" s="14">
        <v>37966</v>
      </c>
      <c r="M12" s="14">
        <v>13571</v>
      </c>
      <c r="N12" s="14">
        <v>8939</v>
      </c>
      <c r="O12" s="12">
        <f t="shared" si="2"/>
        <v>337298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3547</v>
      </c>
      <c r="C13" s="14">
        <v>3012</v>
      </c>
      <c r="D13" s="14">
        <v>2291</v>
      </c>
      <c r="E13" s="14">
        <v>513</v>
      </c>
      <c r="F13" s="14">
        <v>2623</v>
      </c>
      <c r="G13" s="14">
        <v>4815</v>
      </c>
      <c r="H13" s="14">
        <v>2595</v>
      </c>
      <c r="I13" s="14">
        <v>648</v>
      </c>
      <c r="J13" s="14">
        <v>2494</v>
      </c>
      <c r="K13" s="14">
        <v>2189</v>
      </c>
      <c r="L13" s="14">
        <v>3056</v>
      </c>
      <c r="M13" s="14">
        <v>962</v>
      </c>
      <c r="N13" s="14">
        <v>550</v>
      </c>
      <c r="O13" s="12">
        <f t="shared" si="2"/>
        <v>29295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4849</v>
      </c>
      <c r="C14" s="14">
        <f>C15+C16+C17</f>
        <v>3066</v>
      </c>
      <c r="D14" s="14">
        <f>D15+D16+D17</f>
        <v>3629</v>
      </c>
      <c r="E14" s="14">
        <f>E15+E16+E17</f>
        <v>516</v>
      </c>
      <c r="F14" s="14">
        <f aca="true" t="shared" si="4" ref="F14:N14">F15+F16+F17</f>
        <v>3214</v>
      </c>
      <c r="G14" s="14">
        <f t="shared" si="4"/>
        <v>4769</v>
      </c>
      <c r="H14" s="14">
        <f>H15+H16+H17</f>
        <v>2815</v>
      </c>
      <c r="I14" s="14">
        <f>I15+I16+I17</f>
        <v>677</v>
      </c>
      <c r="J14" s="14">
        <f>J15+J16+J17</f>
        <v>4697</v>
      </c>
      <c r="K14" s="14">
        <f>K15+K16+K17</f>
        <v>3229</v>
      </c>
      <c r="L14" s="14">
        <f>L15+L16+L17</f>
        <v>4524</v>
      </c>
      <c r="M14" s="14">
        <f t="shared" si="4"/>
        <v>1153</v>
      </c>
      <c r="N14" s="14">
        <f t="shared" si="4"/>
        <v>673</v>
      </c>
      <c r="O14" s="12">
        <f t="shared" si="2"/>
        <v>37811</v>
      </c>
    </row>
    <row r="15" spans="1:26" ht="18.75" customHeight="1">
      <c r="A15" s="15" t="s">
        <v>13</v>
      </c>
      <c r="B15" s="14">
        <v>4834</v>
      </c>
      <c r="C15" s="14">
        <v>3053</v>
      </c>
      <c r="D15" s="14">
        <v>3629</v>
      </c>
      <c r="E15" s="14">
        <v>516</v>
      </c>
      <c r="F15" s="14">
        <v>3211</v>
      </c>
      <c r="G15" s="14">
        <v>4763</v>
      </c>
      <c r="H15" s="14">
        <v>2813</v>
      </c>
      <c r="I15" s="14">
        <v>677</v>
      </c>
      <c r="J15" s="14">
        <v>4697</v>
      </c>
      <c r="K15" s="14">
        <v>3219</v>
      </c>
      <c r="L15" s="14">
        <v>4518</v>
      </c>
      <c r="M15" s="14">
        <v>1151</v>
      </c>
      <c r="N15" s="14">
        <v>673</v>
      </c>
      <c r="O15" s="12">
        <f t="shared" si="2"/>
        <v>37754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5</v>
      </c>
      <c r="C16" s="14">
        <v>12</v>
      </c>
      <c r="D16" s="14">
        <v>0</v>
      </c>
      <c r="E16" s="14">
        <v>0</v>
      </c>
      <c r="F16" s="14">
        <v>1</v>
      </c>
      <c r="G16" s="14">
        <v>5</v>
      </c>
      <c r="H16" s="14">
        <v>2</v>
      </c>
      <c r="I16" s="14">
        <v>0</v>
      </c>
      <c r="J16" s="14">
        <v>0</v>
      </c>
      <c r="K16" s="14">
        <v>9</v>
      </c>
      <c r="L16" s="14">
        <v>0</v>
      </c>
      <c r="M16" s="14">
        <v>2</v>
      </c>
      <c r="N16" s="14">
        <v>0</v>
      </c>
      <c r="O16" s="12">
        <f t="shared" si="2"/>
        <v>36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1</v>
      </c>
      <c r="D17" s="14">
        <v>0</v>
      </c>
      <c r="E17" s="14">
        <v>0</v>
      </c>
      <c r="F17" s="14">
        <v>2</v>
      </c>
      <c r="G17" s="14">
        <v>1</v>
      </c>
      <c r="H17" s="14">
        <v>0</v>
      </c>
      <c r="I17" s="14">
        <v>0</v>
      </c>
      <c r="J17" s="14">
        <v>0</v>
      </c>
      <c r="K17" s="14">
        <v>1</v>
      </c>
      <c r="L17" s="14">
        <v>6</v>
      </c>
      <c r="M17" s="14">
        <v>0</v>
      </c>
      <c r="N17" s="14">
        <v>0</v>
      </c>
      <c r="O17" s="12">
        <f t="shared" si="2"/>
        <v>21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56883</v>
      </c>
      <c r="C18" s="18">
        <f>C19+C20+C21</f>
        <v>31728</v>
      </c>
      <c r="D18" s="18">
        <f>D19+D20+D21</f>
        <v>38556</v>
      </c>
      <c r="E18" s="18">
        <f>E19+E20+E21</f>
        <v>6174</v>
      </c>
      <c r="F18" s="18">
        <f aca="true" t="shared" si="5" ref="F18:N18">F19+F20+F21</f>
        <v>32848</v>
      </c>
      <c r="G18" s="18">
        <f t="shared" si="5"/>
        <v>43961</v>
      </c>
      <c r="H18" s="18">
        <f>H19+H20+H21</f>
        <v>30775</v>
      </c>
      <c r="I18" s="18">
        <f>I19+I20+I21</f>
        <v>7121</v>
      </c>
      <c r="J18" s="18">
        <f>J19+J20+J21</f>
        <v>49459</v>
      </c>
      <c r="K18" s="18">
        <f>K19+K20+K21</f>
        <v>31934</v>
      </c>
      <c r="L18" s="18">
        <f>L19+L20+L21</f>
        <v>52162</v>
      </c>
      <c r="M18" s="18">
        <f t="shared" si="5"/>
        <v>15074</v>
      </c>
      <c r="N18" s="18">
        <f t="shared" si="5"/>
        <v>8717</v>
      </c>
      <c r="O18" s="12">
        <f aca="true" t="shared" si="6" ref="O18:O24">SUM(B18:N18)</f>
        <v>405392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28984</v>
      </c>
      <c r="C19" s="14">
        <v>17782</v>
      </c>
      <c r="D19" s="14">
        <v>18842</v>
      </c>
      <c r="E19" s="14">
        <v>3200</v>
      </c>
      <c r="F19" s="14">
        <v>17359</v>
      </c>
      <c r="G19" s="14">
        <v>22184</v>
      </c>
      <c r="H19" s="14">
        <v>16901</v>
      </c>
      <c r="I19" s="14">
        <v>3940</v>
      </c>
      <c r="J19" s="14">
        <v>25306</v>
      </c>
      <c r="K19" s="14">
        <v>16193</v>
      </c>
      <c r="L19" s="14">
        <v>25025</v>
      </c>
      <c r="M19" s="14">
        <v>7370</v>
      </c>
      <c r="N19" s="14">
        <v>3962</v>
      </c>
      <c r="O19" s="12">
        <f t="shared" si="6"/>
        <v>207048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26108</v>
      </c>
      <c r="C20" s="14">
        <v>12651</v>
      </c>
      <c r="D20" s="14">
        <v>18773</v>
      </c>
      <c r="E20" s="14">
        <v>2768</v>
      </c>
      <c r="F20" s="14">
        <v>14370</v>
      </c>
      <c r="G20" s="14">
        <v>20069</v>
      </c>
      <c r="H20" s="14">
        <v>12962</v>
      </c>
      <c r="I20" s="14">
        <v>2976</v>
      </c>
      <c r="J20" s="14">
        <v>22976</v>
      </c>
      <c r="K20" s="14">
        <v>14889</v>
      </c>
      <c r="L20" s="14">
        <v>25602</v>
      </c>
      <c r="M20" s="14">
        <v>7285</v>
      </c>
      <c r="N20" s="14">
        <v>4534</v>
      </c>
      <c r="O20" s="12">
        <f t="shared" si="6"/>
        <v>185963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1791</v>
      </c>
      <c r="C21" s="14">
        <v>1295</v>
      </c>
      <c r="D21" s="14">
        <v>941</v>
      </c>
      <c r="E21" s="14">
        <v>206</v>
      </c>
      <c r="F21" s="14">
        <v>1119</v>
      </c>
      <c r="G21" s="14">
        <v>1708</v>
      </c>
      <c r="H21" s="14">
        <v>912</v>
      </c>
      <c r="I21" s="14">
        <v>205</v>
      </c>
      <c r="J21" s="14">
        <v>1177</v>
      </c>
      <c r="K21" s="14">
        <v>852</v>
      </c>
      <c r="L21" s="14">
        <v>1535</v>
      </c>
      <c r="M21" s="14">
        <v>419</v>
      </c>
      <c r="N21" s="14">
        <v>221</v>
      </c>
      <c r="O21" s="12">
        <f t="shared" si="6"/>
        <v>12381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66161</v>
      </c>
      <c r="C22" s="14">
        <f>C23+C24</f>
        <v>43923</v>
      </c>
      <c r="D22" s="14">
        <f>D23+D24</f>
        <v>54245</v>
      </c>
      <c r="E22" s="14">
        <f>E23+E24</f>
        <v>9541</v>
      </c>
      <c r="F22" s="14">
        <f aca="true" t="shared" si="7" ref="F22:N22">F23+F24</f>
        <v>46609</v>
      </c>
      <c r="G22" s="14">
        <f t="shared" si="7"/>
        <v>69337</v>
      </c>
      <c r="H22" s="14">
        <f>H23+H24</f>
        <v>41521</v>
      </c>
      <c r="I22" s="14">
        <f>I23+I24</f>
        <v>9706</v>
      </c>
      <c r="J22" s="14">
        <f>J23+J24</f>
        <v>50898</v>
      </c>
      <c r="K22" s="14">
        <f>K23+K24</f>
        <v>43189</v>
      </c>
      <c r="L22" s="14">
        <f>L23+L24</f>
        <v>41099</v>
      </c>
      <c r="M22" s="14">
        <f t="shared" si="7"/>
        <v>12272</v>
      </c>
      <c r="N22" s="14">
        <f t="shared" si="7"/>
        <v>6374</v>
      </c>
      <c r="O22" s="12">
        <f t="shared" si="6"/>
        <v>494875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39035</v>
      </c>
      <c r="C23" s="14">
        <v>29324</v>
      </c>
      <c r="D23" s="14">
        <v>34369</v>
      </c>
      <c r="E23" s="14">
        <v>6370</v>
      </c>
      <c r="F23" s="14">
        <v>30543</v>
      </c>
      <c r="G23" s="14">
        <v>45317</v>
      </c>
      <c r="H23" s="14">
        <v>27846</v>
      </c>
      <c r="I23" s="14">
        <v>6606</v>
      </c>
      <c r="J23" s="14">
        <v>29122</v>
      </c>
      <c r="K23" s="14">
        <v>27687</v>
      </c>
      <c r="L23" s="14">
        <v>26252</v>
      </c>
      <c r="M23" s="14">
        <v>7789</v>
      </c>
      <c r="N23" s="14">
        <v>3740</v>
      </c>
      <c r="O23" s="12">
        <f t="shared" si="6"/>
        <v>314000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27126</v>
      </c>
      <c r="C24" s="14">
        <v>14599</v>
      </c>
      <c r="D24" s="14">
        <v>19876</v>
      </c>
      <c r="E24" s="14">
        <v>3171</v>
      </c>
      <c r="F24" s="14">
        <v>16066</v>
      </c>
      <c r="G24" s="14">
        <v>24020</v>
      </c>
      <c r="H24" s="14">
        <v>13675</v>
      </c>
      <c r="I24" s="14">
        <v>3100</v>
      </c>
      <c r="J24" s="14">
        <v>21776</v>
      </c>
      <c r="K24" s="14">
        <v>15502</v>
      </c>
      <c r="L24" s="14">
        <v>14847</v>
      </c>
      <c r="M24" s="14">
        <v>4483</v>
      </c>
      <c r="N24" s="14">
        <v>2634</v>
      </c>
      <c r="O24" s="12">
        <f t="shared" si="6"/>
        <v>180875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494244.97040000005</v>
      </c>
      <c r="C28" s="57">
        <f aca="true" t="shared" si="8" ref="C28:N28">C29+C30</f>
        <v>337629.6622</v>
      </c>
      <c r="D28" s="57">
        <f t="shared" si="8"/>
        <v>364613.3917</v>
      </c>
      <c r="E28" s="57">
        <f t="shared" si="8"/>
        <v>83209.5974</v>
      </c>
      <c r="F28" s="57">
        <f t="shared" si="8"/>
        <v>339449.4295</v>
      </c>
      <c r="G28" s="57">
        <f t="shared" si="8"/>
        <v>384146.3432</v>
      </c>
      <c r="H28" s="57">
        <f t="shared" si="8"/>
        <v>303390.15760000004</v>
      </c>
      <c r="I28" s="57">
        <f t="shared" si="8"/>
        <v>70932.6092</v>
      </c>
      <c r="J28" s="57">
        <f t="shared" si="8"/>
        <v>435744.9914</v>
      </c>
      <c r="K28" s="57">
        <f t="shared" si="8"/>
        <v>370144.6406</v>
      </c>
      <c r="L28" s="57">
        <f t="shared" si="8"/>
        <v>444395.1472</v>
      </c>
      <c r="M28" s="57">
        <f t="shared" si="8"/>
        <v>180694.92450000002</v>
      </c>
      <c r="N28" s="57">
        <f t="shared" si="8"/>
        <v>90738.8075</v>
      </c>
      <c r="O28" s="57">
        <f>SUM(B28:N28)</f>
        <v>3899334.6724000005</v>
      </c>
      <c r="Q28" s="65"/>
    </row>
    <row r="29" spans="1:15" ht="18.75" customHeight="1">
      <c r="A29" s="55" t="s">
        <v>57</v>
      </c>
      <c r="B29" s="53">
        <f aca="true" t="shared" si="9" ref="B29:N29">B26*B7</f>
        <v>489594.0704</v>
      </c>
      <c r="C29" s="53">
        <f t="shared" si="9"/>
        <v>330609.2622</v>
      </c>
      <c r="D29" s="53">
        <f t="shared" si="9"/>
        <v>352986.7817</v>
      </c>
      <c r="E29" s="53">
        <f t="shared" si="9"/>
        <v>83209.5974</v>
      </c>
      <c r="F29" s="53">
        <f t="shared" si="9"/>
        <v>332845.99950000003</v>
      </c>
      <c r="G29" s="53">
        <f t="shared" si="9"/>
        <v>379478.5332</v>
      </c>
      <c r="H29" s="53">
        <f t="shared" si="9"/>
        <v>299889.6276</v>
      </c>
      <c r="I29" s="53">
        <f t="shared" si="9"/>
        <v>70932.6092</v>
      </c>
      <c r="J29" s="53">
        <f t="shared" si="9"/>
        <v>424619.3314</v>
      </c>
      <c r="K29" s="53">
        <f t="shared" si="9"/>
        <v>354703.9806</v>
      </c>
      <c r="L29" s="53">
        <f t="shared" si="9"/>
        <v>433270.6172</v>
      </c>
      <c r="M29" s="53">
        <f t="shared" si="9"/>
        <v>175443.6645</v>
      </c>
      <c r="N29" s="53">
        <f t="shared" si="9"/>
        <v>88464.0475</v>
      </c>
      <c r="O29" s="54">
        <f>SUM(B29:N29)</f>
        <v>3816048.1224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-55704</v>
      </c>
      <c r="C32" s="25">
        <f t="shared" si="10"/>
        <v>-48748</v>
      </c>
      <c r="D32" s="25">
        <f t="shared" si="10"/>
        <v>-55265.6</v>
      </c>
      <c r="E32" s="25">
        <f t="shared" si="10"/>
        <v>-6008</v>
      </c>
      <c r="F32" s="25">
        <f t="shared" si="10"/>
        <v>-36204</v>
      </c>
      <c r="G32" s="25">
        <f t="shared" si="10"/>
        <v>-57120</v>
      </c>
      <c r="H32" s="25">
        <f t="shared" si="10"/>
        <v>-47160</v>
      </c>
      <c r="I32" s="25">
        <f t="shared" si="10"/>
        <v>-11920</v>
      </c>
      <c r="J32" s="25">
        <f t="shared" si="10"/>
        <v>-45520</v>
      </c>
      <c r="K32" s="25">
        <f t="shared" si="10"/>
        <v>-41920</v>
      </c>
      <c r="L32" s="25">
        <f t="shared" si="10"/>
        <v>-38820</v>
      </c>
      <c r="M32" s="25">
        <f t="shared" si="10"/>
        <v>-17524</v>
      </c>
      <c r="N32" s="25">
        <f t="shared" si="10"/>
        <v>-10052</v>
      </c>
      <c r="O32" s="25">
        <f t="shared" si="10"/>
        <v>-471965.6</v>
      </c>
    </row>
    <row r="33" spans="1:15" ht="18.75" customHeight="1">
      <c r="A33" s="17" t="s">
        <v>58</v>
      </c>
      <c r="B33" s="26">
        <f>+B34</f>
        <v>-55704</v>
      </c>
      <c r="C33" s="26">
        <f aca="true" t="shared" si="11" ref="C33:O33">+C34</f>
        <v>-48748</v>
      </c>
      <c r="D33" s="26">
        <f t="shared" si="11"/>
        <v>-44176</v>
      </c>
      <c r="E33" s="26">
        <f t="shared" si="11"/>
        <v>-6008</v>
      </c>
      <c r="F33" s="26">
        <f t="shared" si="11"/>
        <v>-35704</v>
      </c>
      <c r="G33" s="26">
        <f t="shared" si="11"/>
        <v>-56620</v>
      </c>
      <c r="H33" s="26">
        <f t="shared" si="11"/>
        <v>-47160</v>
      </c>
      <c r="I33" s="26">
        <f t="shared" si="11"/>
        <v>-10420</v>
      </c>
      <c r="J33" s="26">
        <f t="shared" si="11"/>
        <v>-45520</v>
      </c>
      <c r="K33" s="26">
        <f t="shared" si="11"/>
        <v>-41920</v>
      </c>
      <c r="L33" s="26">
        <f t="shared" si="11"/>
        <v>-38820</v>
      </c>
      <c r="M33" s="26">
        <f t="shared" si="11"/>
        <v>-17524</v>
      </c>
      <c r="N33" s="26">
        <f t="shared" si="11"/>
        <v>-10052</v>
      </c>
      <c r="O33" s="26">
        <f t="shared" si="11"/>
        <v>-458376</v>
      </c>
    </row>
    <row r="34" spans="1:26" ht="18.75" customHeight="1">
      <c r="A34" s="13" t="s">
        <v>59</v>
      </c>
      <c r="B34" s="20">
        <f>ROUND(-B9*$D$3,2)</f>
        <v>-55704</v>
      </c>
      <c r="C34" s="20">
        <f>ROUND(-C9*$D$3,2)</f>
        <v>-48748</v>
      </c>
      <c r="D34" s="20">
        <f>ROUND(-D9*$D$3,2)</f>
        <v>-44176</v>
      </c>
      <c r="E34" s="20">
        <f>ROUND(-E9*$D$3,2)</f>
        <v>-6008</v>
      </c>
      <c r="F34" s="20">
        <f aca="true" t="shared" si="12" ref="F34:N34">ROUND(-F9*$D$3,2)</f>
        <v>-35704</v>
      </c>
      <c r="G34" s="20">
        <f t="shared" si="12"/>
        <v>-56620</v>
      </c>
      <c r="H34" s="20">
        <f t="shared" si="12"/>
        <v>-47160</v>
      </c>
      <c r="I34" s="20">
        <f>ROUND(-I9*$D$3,2)</f>
        <v>-10420</v>
      </c>
      <c r="J34" s="20">
        <f>ROUND(-J9*$D$3,2)</f>
        <v>-45520</v>
      </c>
      <c r="K34" s="20">
        <f>ROUND(-K9*$D$3,2)</f>
        <v>-41920</v>
      </c>
      <c r="L34" s="20">
        <f>ROUND(-L9*$D$3,2)</f>
        <v>-38820</v>
      </c>
      <c r="M34" s="20">
        <f t="shared" si="12"/>
        <v>-17524</v>
      </c>
      <c r="N34" s="20">
        <f t="shared" si="12"/>
        <v>-10052</v>
      </c>
      <c r="O34" s="45">
        <f aca="true" t="shared" si="13" ref="O34:O45">SUM(B34:N34)</f>
        <v>-458376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-11089.6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-13589.6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-500-10589.6</f>
        <v>-11089.6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-13589.6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438540.97040000005</v>
      </c>
      <c r="C46" s="29">
        <f t="shared" si="15"/>
        <v>288881.6622</v>
      </c>
      <c r="D46" s="29">
        <f t="shared" si="15"/>
        <v>309347.7917</v>
      </c>
      <c r="E46" s="29">
        <f t="shared" si="15"/>
        <v>77201.5974</v>
      </c>
      <c r="F46" s="29">
        <f t="shared" si="15"/>
        <v>303245.4295</v>
      </c>
      <c r="G46" s="29">
        <f t="shared" si="15"/>
        <v>327026.3432</v>
      </c>
      <c r="H46" s="29">
        <f t="shared" si="15"/>
        <v>256230.15760000004</v>
      </c>
      <c r="I46" s="29">
        <f t="shared" si="15"/>
        <v>59012.609200000006</v>
      </c>
      <c r="J46" s="29">
        <f t="shared" si="15"/>
        <v>390224.9914</v>
      </c>
      <c r="K46" s="29">
        <f t="shared" si="15"/>
        <v>328224.6406</v>
      </c>
      <c r="L46" s="29">
        <f t="shared" si="15"/>
        <v>405575.1472</v>
      </c>
      <c r="M46" s="29">
        <f t="shared" si="15"/>
        <v>163170.92450000002</v>
      </c>
      <c r="N46" s="29">
        <f t="shared" si="15"/>
        <v>80686.8075</v>
      </c>
      <c r="O46" s="29">
        <f>SUM(B46:N46)</f>
        <v>3427369.072400001</v>
      </c>
      <c r="P46" s="68"/>
      <c r="Q46" s="66"/>
      <c r="R46"/>
      <c r="S46"/>
      <c r="T46"/>
      <c r="U46"/>
      <c r="V46"/>
      <c r="W46"/>
      <c r="X46"/>
      <c r="Y46"/>
      <c r="Z46"/>
    </row>
    <row r="47" spans="1:17" ht="15" customHeight="1">
      <c r="A47" s="3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Q47" s="6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438540.97</v>
      </c>
      <c r="C49" s="35">
        <f aca="true" t="shared" si="16" ref="C49:N49">SUM(C50:C63)</f>
        <v>288881.66000000003</v>
      </c>
      <c r="D49" s="35">
        <f t="shared" si="16"/>
        <v>309347.79</v>
      </c>
      <c r="E49" s="35">
        <f t="shared" si="16"/>
        <v>77201.6</v>
      </c>
      <c r="F49" s="35">
        <f t="shared" si="16"/>
        <v>303245.43</v>
      </c>
      <c r="G49" s="35">
        <f t="shared" si="16"/>
        <v>327026.34</v>
      </c>
      <c r="H49" s="35">
        <f t="shared" si="16"/>
        <v>256230.16</v>
      </c>
      <c r="I49" s="35">
        <f t="shared" si="16"/>
        <v>59012.61</v>
      </c>
      <c r="J49" s="35">
        <f t="shared" si="16"/>
        <v>390224.99</v>
      </c>
      <c r="K49" s="35">
        <f t="shared" si="16"/>
        <v>328224.64</v>
      </c>
      <c r="L49" s="35">
        <f t="shared" si="16"/>
        <v>405575.15</v>
      </c>
      <c r="M49" s="35">
        <f t="shared" si="16"/>
        <v>163170.92</v>
      </c>
      <c r="N49" s="35">
        <f t="shared" si="16"/>
        <v>80686.81</v>
      </c>
      <c r="O49" s="29">
        <f>SUM(O50:O63)</f>
        <v>3427369.07</v>
      </c>
      <c r="Q49" s="67"/>
    </row>
    <row r="50" spans="1:16" ht="18.75" customHeight="1">
      <c r="A50" s="17" t="s">
        <v>39</v>
      </c>
      <c r="B50" s="35">
        <v>86697.06</v>
      </c>
      <c r="C50" s="35">
        <v>81144.93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167841.99</v>
      </c>
      <c r="P50"/>
    </row>
    <row r="51" spans="1:16" ht="18.75" customHeight="1">
      <c r="A51" s="17" t="s">
        <v>40</v>
      </c>
      <c r="B51" s="35">
        <v>351843.91</v>
      </c>
      <c r="C51" s="35">
        <v>207736.73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559580.64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309347.79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309347.79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77201.6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77201.6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303245.43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303245.43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327026.34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327026.34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256230.16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256230.16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59012.61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59012.61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390224.99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390224.99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328224.64</v>
      </c>
      <c r="L59" s="34">
        <v>0</v>
      </c>
      <c r="M59" s="34">
        <v>0</v>
      </c>
      <c r="N59" s="34">
        <v>0</v>
      </c>
      <c r="O59" s="29">
        <f t="shared" si="17"/>
        <v>328224.64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405575.15</v>
      </c>
      <c r="M60" s="34">
        <v>0</v>
      </c>
      <c r="N60" s="34">
        <v>0</v>
      </c>
      <c r="O60" s="26">
        <f t="shared" si="17"/>
        <v>405575.15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163170.92</v>
      </c>
      <c r="N61" s="34">
        <v>0</v>
      </c>
      <c r="O61" s="29">
        <f t="shared" si="17"/>
        <v>163170.92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80686.81</v>
      </c>
      <c r="O62" s="26">
        <f t="shared" si="17"/>
        <v>80686.81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2.4488194909878547</v>
      </c>
      <c r="C67" s="43">
        <v>2.6079782078074065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1.9606999999999999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3.0665000000000004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69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3" ht="14.25">
      <c r="B83" s="39"/>
    </row>
    <row r="84" spans="2:9" ht="14.25">
      <c r="B84" s="64"/>
      <c r="H84" s="40"/>
      <c r="I84" s="40"/>
    </row>
    <row r="85" ht="14.25">
      <c r="B85" s="64"/>
    </row>
    <row r="86" spans="8:12" ht="14.25">
      <c r="H86" s="41"/>
      <c r="I86" s="41"/>
      <c r="J86" s="42"/>
      <c r="K86" s="42"/>
      <c r="L86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2018-11-14T18:43:30Z</dcterms:modified>
  <cp:category/>
  <cp:version/>
  <cp:contentType/>
  <cp:contentStatus/>
</cp:coreProperties>
</file>