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<sst xmlns="http://schemas.openxmlformats.org/spreadsheetml/2006/main" count="99" uniqueCount="97">
  <si>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</si>
  <si>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</si>
  <si>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</si>
  <si>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</si>
  <si>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</si>
  <si>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</si>
  <si>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</si>
  <si>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</si>
  <si>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</si>
  <si>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</si>
  <si>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</si>
  <si>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</si>
  <si>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</si>
  <si>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</si>
  <si>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</si>
  <si>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</si>
  <si>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</si>
  <si>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</si>
  <si>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</si>
  <si>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</si>
  <si>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</si>
  <si>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</si>
  <si>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</si>
  <si>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</si>
  <si>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</si>
  <si>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</si>
  <si>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</si>
  <si>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</si>
  <si>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</si>
  <si>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</si>
  <si>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</si>
  <si>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</si>
  <si>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</si>
  <si>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</si>
  <si>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</si>
  <si>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</si>
  <si>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</si>
  <si>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</si>
  <si>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</si>
  <si>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</si>
  <si>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</si>
  <si>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</si>
  <si>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</si>
  <si>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</si>
  <si>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</si>
  <si>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</si>
  <si>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</si>
  <si>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</si>
  <si>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</si>
  <si>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</si>
  <si>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</si>
  <si>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</si>
  <si>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</si>
  <si>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</si>
  <si>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</si>
  <si>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</si>
  <si>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</si>
  <si>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</si>
  <si>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</si>
  <si>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</si>
  <si>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</si>
  <si>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</si>
  <si>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</si>
  <si>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</si>
  <si>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</si>
  <si>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</si>
  <si>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</si>
  <si>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</si>
  <si>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</si>
  <si>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</si>
  <si>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</si>
  <si>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</si>
  <si>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</si>
  <si>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</si>
  <si>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</si>
  <si>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</si>
  <si>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</si>
  <si>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</si>
  <si>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</si>
  <si>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</si>
  <si>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</si>
  <si>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</si>
  <si>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</si>
  <si>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</si>
  <si>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</si>
  <si>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</si>
  <si>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</si>
  <si>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</si>
  <si>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</si>
  <si>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</si>
  <si>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</si>
  <si>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</si>
  <si>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</si>
  <si>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</si>
  <si>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</si>
  <si>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</si>
  <si>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OPERAÇÃO 27/12/18 - VENCIMENTO 07/01/19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</si>
</sst>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3" sqref="A83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59" t="s">
        <v>26</v>
      </c>
      <c r="I6" s="59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395777</v>
      </c>
      <c r="C7" s="10">
        <f t="shared" si="0"/>
        <v>283694</v>
      </c>
      <c r="D7" s="10">
        <f t="shared" si="0"/>
        <v>303086</v>
      </c>
      <c r="E7" s="10">
        <f t="shared" si="0"/>
        <v>56162</v>
      </c>
      <c r="F7" s="10">
        <f t="shared" si="0"/>
        <v>261008</v>
      </c>
      <c r="G7" s="10">
        <f t="shared" si="0"/>
        <v>397222</v>
      </c>
      <c r="H7" s="10">
        <f t="shared" si="0"/>
        <v>269414</v>
      </c>
      <c r="I7" s="10">
        <f t="shared" si="0"/>
        <v>56853</v>
      </c>
      <c r="J7" s="10">
        <f t="shared" si="0"/>
        <v>340957</v>
      </c>
      <c r="K7" s="10">
        <f t="shared" si="0"/>
        <v>246161</v>
      </c>
      <c r="L7" s="10">
        <f t="shared" si="0"/>
        <v>305957</v>
      </c>
      <c r="M7" s="10">
        <f t="shared" si="0"/>
        <v>111421</v>
      </c>
      <c r="N7" s="10">
        <f t="shared" si="0"/>
        <v>77368</v>
      </c>
      <c r="O7" s="10">
        <f>+O8+O18+O22</f>
        <v>3105080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193576</v>
      </c>
      <c r="C8" s="12">
        <f t="shared" si="1"/>
        <v>146666</v>
      </c>
      <c r="D8" s="12">
        <f t="shared" si="1"/>
        <v>171323</v>
      </c>
      <c r="E8" s="12">
        <f t="shared" si="1"/>
        <v>28224</v>
      </c>
      <c r="F8" s="12">
        <f t="shared" si="1"/>
        <v>137770</v>
      </c>
      <c r="G8" s="12">
        <f t="shared" si="1"/>
        <v>210890</v>
      </c>
      <c r="H8" s="12">
        <f t="shared" si="1"/>
        <v>135886</v>
      </c>
      <c r="I8" s="12">
        <f t="shared" si="1"/>
        <v>29104</v>
      </c>
      <c r="J8" s="12">
        <f t="shared" si="1"/>
        <v>182494</v>
      </c>
      <c r="K8" s="12">
        <f t="shared" si="1"/>
        <v>128999</v>
      </c>
      <c r="L8" s="12">
        <f t="shared" si="1"/>
        <v>154666</v>
      </c>
      <c r="M8" s="12">
        <f t="shared" si="1"/>
        <v>61652</v>
      </c>
      <c r="N8" s="12">
        <f t="shared" si="1"/>
        <v>46269</v>
      </c>
      <c r="O8" s="12">
        <f>SUM(B8:N8)</f>
        <v>1627519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21802</v>
      </c>
      <c r="C9" s="14">
        <v>20907</v>
      </c>
      <c r="D9" s="14">
        <v>15515</v>
      </c>
      <c r="E9" s="14">
        <v>3169</v>
      </c>
      <c r="F9" s="14">
        <v>13487</v>
      </c>
      <c r="G9" s="14">
        <v>23071</v>
      </c>
      <c r="H9" s="14">
        <v>19651</v>
      </c>
      <c r="I9" s="14">
        <v>3984</v>
      </c>
      <c r="J9" s="14">
        <v>14057</v>
      </c>
      <c r="K9" s="14">
        <v>17496</v>
      </c>
      <c r="L9" s="14">
        <v>14435</v>
      </c>
      <c r="M9" s="14">
        <v>7881</v>
      </c>
      <c r="N9" s="14">
        <v>6357</v>
      </c>
      <c r="O9" s="12">
        <f aca="true" t="shared" si="2" ref="O9:O17">SUM(B9:N9)</f>
        <v>181812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165084</v>
      </c>
      <c r="C10" s="14">
        <f>C11+C12+C13</f>
        <v>120884</v>
      </c>
      <c r="D10" s="14">
        <f>D11+D12+D13</f>
        <v>150478</v>
      </c>
      <c r="E10" s="14">
        <f>E11+E12+E13</f>
        <v>24150</v>
      </c>
      <c r="F10" s="14">
        <f aca="true" t="shared" si="3" ref="F10:N10">F11+F12+F13</f>
        <v>119479</v>
      </c>
      <c r="G10" s="14">
        <f t="shared" si="3"/>
        <v>180386</v>
      </c>
      <c r="H10" s="14">
        <f>H11+H12+H13</f>
        <v>111780</v>
      </c>
      <c r="I10" s="14">
        <f>I11+I12+I13</f>
        <v>24152</v>
      </c>
      <c r="J10" s="14">
        <f>J11+J12+J13</f>
        <v>161762</v>
      </c>
      <c r="K10" s="14">
        <f>K11+K12+K13</f>
        <v>106909</v>
      </c>
      <c r="L10" s="14">
        <f>L11+L12+L13</f>
        <v>133926</v>
      </c>
      <c r="M10" s="14">
        <f t="shared" si="3"/>
        <v>51814</v>
      </c>
      <c r="N10" s="14">
        <f t="shared" si="3"/>
        <v>38657</v>
      </c>
      <c r="O10" s="12">
        <f t="shared" si="2"/>
        <v>1389461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85669</v>
      </c>
      <c r="C11" s="14">
        <v>63136</v>
      </c>
      <c r="D11" s="14">
        <v>76465</v>
      </c>
      <c r="E11" s="14">
        <v>12604</v>
      </c>
      <c r="F11" s="14">
        <v>60575</v>
      </c>
      <c r="G11" s="14">
        <v>91739</v>
      </c>
      <c r="H11" s="14">
        <v>59476</v>
      </c>
      <c r="I11" s="14">
        <v>12733</v>
      </c>
      <c r="J11" s="14">
        <v>83804</v>
      </c>
      <c r="K11" s="14">
        <v>54580</v>
      </c>
      <c r="L11" s="14">
        <v>67580</v>
      </c>
      <c r="M11" s="14">
        <v>25123</v>
      </c>
      <c r="N11" s="14">
        <v>18325</v>
      </c>
      <c r="O11" s="12">
        <f t="shared" si="2"/>
        <v>711809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75901</v>
      </c>
      <c r="C12" s="14">
        <v>54360</v>
      </c>
      <c r="D12" s="14">
        <v>71668</v>
      </c>
      <c r="E12" s="14">
        <v>10995</v>
      </c>
      <c r="F12" s="14">
        <v>56067</v>
      </c>
      <c r="G12" s="14">
        <v>83956</v>
      </c>
      <c r="H12" s="14">
        <v>49810</v>
      </c>
      <c r="I12" s="14">
        <v>10923</v>
      </c>
      <c r="J12" s="14">
        <v>75297</v>
      </c>
      <c r="K12" s="14">
        <v>50066</v>
      </c>
      <c r="L12" s="14">
        <v>63409</v>
      </c>
      <c r="M12" s="14">
        <v>25652</v>
      </c>
      <c r="N12" s="14">
        <v>19601</v>
      </c>
      <c r="O12" s="12">
        <f t="shared" si="2"/>
        <v>647705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3514</v>
      </c>
      <c r="C13" s="14">
        <v>3388</v>
      </c>
      <c r="D13" s="14">
        <v>2345</v>
      </c>
      <c r="E13" s="14">
        <v>551</v>
      </c>
      <c r="F13" s="14">
        <v>2837</v>
      </c>
      <c r="G13" s="14">
        <v>4691</v>
      </c>
      <c r="H13" s="14">
        <v>2494</v>
      </c>
      <c r="I13" s="14">
        <v>496</v>
      </c>
      <c r="J13" s="14">
        <v>2661</v>
      </c>
      <c r="K13" s="14">
        <v>2263</v>
      </c>
      <c r="L13" s="14">
        <v>2937</v>
      </c>
      <c r="M13" s="14">
        <v>1039</v>
      </c>
      <c r="N13" s="14">
        <v>731</v>
      </c>
      <c r="O13" s="12">
        <f t="shared" si="2"/>
        <v>29947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6690</v>
      </c>
      <c r="C14" s="14">
        <f>C15+C16+C17</f>
        <v>4875</v>
      </c>
      <c r="D14" s="14">
        <f>D15+D16+D17</f>
        <v>5330</v>
      </c>
      <c r="E14" s="14">
        <f>E15+E16+E17</f>
        <v>905</v>
      </c>
      <c r="F14" s="14">
        <f aca="true" t="shared" si="4" ref="F14:N14">F15+F16+F17</f>
        <v>4804</v>
      </c>
      <c r="G14" s="14">
        <f t="shared" si="4"/>
        <v>7433</v>
      </c>
      <c r="H14" s="14">
        <f>H15+H16+H17</f>
        <v>4455</v>
      </c>
      <c r="I14" s="14">
        <f>I15+I16+I17</f>
        <v>968</v>
      </c>
      <c r="J14" s="14">
        <f>J15+J16+J17</f>
        <v>6675</v>
      </c>
      <c r="K14" s="14">
        <f>K15+K16+K17</f>
        <v>4594</v>
      </c>
      <c r="L14" s="14">
        <f>L15+L16+L17</f>
        <v>6305</v>
      </c>
      <c r="M14" s="14">
        <f t="shared" si="4"/>
        <v>1957</v>
      </c>
      <c r="N14" s="14">
        <f t="shared" si="4"/>
        <v>1255</v>
      </c>
      <c r="O14" s="12">
        <f t="shared" si="2"/>
        <v>56246</v>
      </c>
    </row>
    <row r="15" spans="1:26" ht="18.75" customHeight="1">
      <c r="A15" s="15" t="s">
        <v>13</v>
      </c>
      <c r="B15" s="14">
        <v>6674</v>
      </c>
      <c r="C15" s="14">
        <v>4872</v>
      </c>
      <c r="D15" s="14">
        <v>5327</v>
      </c>
      <c r="E15" s="14">
        <v>903</v>
      </c>
      <c r="F15" s="14">
        <v>4795</v>
      </c>
      <c r="G15" s="14">
        <v>7423</v>
      </c>
      <c r="H15" s="14">
        <v>4450</v>
      </c>
      <c r="I15" s="14">
        <v>967</v>
      </c>
      <c r="J15" s="14">
        <v>6667</v>
      </c>
      <c r="K15" s="14">
        <v>4573</v>
      </c>
      <c r="L15" s="14">
        <v>6290</v>
      </c>
      <c r="M15" s="14">
        <v>1955</v>
      </c>
      <c r="N15" s="14">
        <v>1254</v>
      </c>
      <c r="O15" s="12">
        <f t="shared" si="2"/>
        <v>56150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9</v>
      </c>
      <c r="C16" s="14">
        <v>0</v>
      </c>
      <c r="D16" s="14">
        <v>1</v>
      </c>
      <c r="E16" s="14">
        <v>0</v>
      </c>
      <c r="F16" s="14">
        <v>6</v>
      </c>
      <c r="G16" s="14">
        <v>2</v>
      </c>
      <c r="H16" s="14">
        <v>2</v>
      </c>
      <c r="I16" s="14">
        <v>1</v>
      </c>
      <c r="J16" s="14">
        <v>3</v>
      </c>
      <c r="K16" s="14">
        <v>16</v>
      </c>
      <c r="L16" s="14">
        <v>10</v>
      </c>
      <c r="M16" s="14">
        <v>2</v>
      </c>
      <c r="N16" s="14">
        <v>1</v>
      </c>
      <c r="O16" s="12">
        <f t="shared" si="2"/>
        <v>53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7</v>
      </c>
      <c r="C17" s="14">
        <v>3</v>
      </c>
      <c r="D17" s="14">
        <v>2</v>
      </c>
      <c r="E17" s="14">
        <v>2</v>
      </c>
      <c r="F17" s="14">
        <v>3</v>
      </c>
      <c r="G17" s="14">
        <v>8</v>
      </c>
      <c r="H17" s="14">
        <v>3</v>
      </c>
      <c r="I17" s="14">
        <v>0</v>
      </c>
      <c r="J17" s="14">
        <v>5</v>
      </c>
      <c r="K17" s="14">
        <v>5</v>
      </c>
      <c r="L17" s="14">
        <v>5</v>
      </c>
      <c r="M17" s="14">
        <v>0</v>
      </c>
      <c r="N17" s="14">
        <v>0</v>
      </c>
      <c r="O17" s="12">
        <f t="shared" si="2"/>
        <v>43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120487</v>
      </c>
      <c r="C18" s="18">
        <f>C19+C20+C21</f>
        <v>72348</v>
      </c>
      <c r="D18" s="18">
        <f>D19+D20+D21</f>
        <v>67951</v>
      </c>
      <c r="E18" s="18">
        <f>E19+E20+E21</f>
        <v>13064</v>
      </c>
      <c r="F18" s="18">
        <f aca="true" t="shared" si="5" ref="F18:N18">F19+F20+F21</f>
        <v>62848</v>
      </c>
      <c r="G18" s="18">
        <f t="shared" si="5"/>
        <v>93646</v>
      </c>
      <c r="H18" s="18">
        <f>H19+H20+H21</f>
        <v>72526</v>
      </c>
      <c r="I18" s="18">
        <f>I19+I20+I21</f>
        <v>14923</v>
      </c>
      <c r="J18" s="18">
        <f>J19+J20+J21</f>
        <v>95660</v>
      </c>
      <c r="K18" s="18">
        <f>K19+K20+K21</f>
        <v>63866</v>
      </c>
      <c r="L18" s="18">
        <f>L19+L20+L21</f>
        <v>99287</v>
      </c>
      <c r="M18" s="18">
        <f t="shared" si="5"/>
        <v>33780</v>
      </c>
      <c r="N18" s="18">
        <f t="shared" si="5"/>
        <v>21123</v>
      </c>
      <c r="O18" s="12">
        <f aca="true" t="shared" si="6" ref="O18:O24">SUM(B18:N18)</f>
        <v>831509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67762</v>
      </c>
      <c r="C19" s="14">
        <v>43389</v>
      </c>
      <c r="D19" s="14">
        <v>40164</v>
      </c>
      <c r="E19" s="14">
        <v>7845</v>
      </c>
      <c r="F19" s="14">
        <v>36891</v>
      </c>
      <c r="G19" s="14">
        <v>54970</v>
      </c>
      <c r="H19" s="14">
        <v>43250</v>
      </c>
      <c r="I19" s="14">
        <v>8999</v>
      </c>
      <c r="J19" s="14">
        <v>55247</v>
      </c>
      <c r="K19" s="14">
        <v>36240</v>
      </c>
      <c r="L19" s="14">
        <v>54365</v>
      </c>
      <c r="M19" s="14">
        <v>18423</v>
      </c>
      <c r="N19" s="14">
        <v>11228</v>
      </c>
      <c r="O19" s="12">
        <f t="shared" si="6"/>
        <v>478773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50604</v>
      </c>
      <c r="C20" s="14">
        <v>27327</v>
      </c>
      <c r="D20" s="14">
        <v>26845</v>
      </c>
      <c r="E20" s="14">
        <v>4998</v>
      </c>
      <c r="F20" s="14">
        <v>24777</v>
      </c>
      <c r="G20" s="14">
        <v>36666</v>
      </c>
      <c r="H20" s="14">
        <v>28125</v>
      </c>
      <c r="I20" s="14">
        <v>5693</v>
      </c>
      <c r="J20" s="14">
        <v>39054</v>
      </c>
      <c r="K20" s="14">
        <v>26482</v>
      </c>
      <c r="L20" s="14">
        <v>43135</v>
      </c>
      <c r="M20" s="14">
        <v>14801</v>
      </c>
      <c r="N20" s="14">
        <v>9568</v>
      </c>
      <c r="O20" s="12">
        <f t="shared" si="6"/>
        <v>338075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2121</v>
      </c>
      <c r="C21" s="14">
        <v>1632</v>
      </c>
      <c r="D21" s="14">
        <v>942</v>
      </c>
      <c r="E21" s="14">
        <v>221</v>
      </c>
      <c r="F21" s="14">
        <v>1180</v>
      </c>
      <c r="G21" s="14">
        <v>2010</v>
      </c>
      <c r="H21" s="14">
        <v>1151</v>
      </c>
      <c r="I21" s="14">
        <v>231</v>
      </c>
      <c r="J21" s="14">
        <v>1359</v>
      </c>
      <c r="K21" s="14">
        <v>1144</v>
      </c>
      <c r="L21" s="14">
        <v>1787</v>
      </c>
      <c r="M21" s="14">
        <v>556</v>
      </c>
      <c r="N21" s="14">
        <v>327</v>
      </c>
      <c r="O21" s="12">
        <f t="shared" si="6"/>
        <v>14661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81714</v>
      </c>
      <c r="C22" s="14">
        <f>C23+C24</f>
        <v>64680</v>
      </c>
      <c r="D22" s="14">
        <f>D23+D24</f>
        <v>63812</v>
      </c>
      <c r="E22" s="14">
        <f>E23+E24</f>
        <v>14874</v>
      </c>
      <c r="F22" s="14">
        <f aca="true" t="shared" si="7" ref="F22:N22">F23+F24</f>
        <v>60390</v>
      </c>
      <c r="G22" s="14">
        <f t="shared" si="7"/>
        <v>92686</v>
      </c>
      <c r="H22" s="14">
        <f>H23+H24</f>
        <v>61002</v>
      </c>
      <c r="I22" s="14">
        <f>I23+I24</f>
        <v>12826</v>
      </c>
      <c r="J22" s="14">
        <f>J23+J24</f>
        <v>62803</v>
      </c>
      <c r="K22" s="14">
        <f>K23+K24</f>
        <v>53296</v>
      </c>
      <c r="L22" s="14">
        <f>L23+L24</f>
        <v>52004</v>
      </c>
      <c r="M22" s="14">
        <f t="shared" si="7"/>
        <v>15989</v>
      </c>
      <c r="N22" s="14">
        <f t="shared" si="7"/>
        <v>9976</v>
      </c>
      <c r="O22" s="12">
        <f t="shared" si="6"/>
        <v>646052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68683</v>
      </c>
      <c r="C23" s="14">
        <v>57034</v>
      </c>
      <c r="D23" s="14">
        <v>54195</v>
      </c>
      <c r="E23" s="14">
        <v>13072</v>
      </c>
      <c r="F23" s="14">
        <v>52676</v>
      </c>
      <c r="G23" s="14">
        <v>81619</v>
      </c>
      <c r="H23" s="14">
        <v>53553</v>
      </c>
      <c r="I23" s="14">
        <v>11544</v>
      </c>
      <c r="J23" s="14">
        <v>53232</v>
      </c>
      <c r="K23" s="14">
        <v>45835</v>
      </c>
      <c r="L23" s="14">
        <v>45440</v>
      </c>
      <c r="M23" s="14">
        <v>13928</v>
      </c>
      <c r="N23" s="14">
        <v>8264</v>
      </c>
      <c r="O23" s="12">
        <f t="shared" si="6"/>
        <v>559075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13031</v>
      </c>
      <c r="C24" s="14">
        <v>7646</v>
      </c>
      <c r="D24" s="14">
        <v>9617</v>
      </c>
      <c r="E24" s="14">
        <v>1802</v>
      </c>
      <c r="F24" s="14">
        <v>7714</v>
      </c>
      <c r="G24" s="14">
        <v>11067</v>
      </c>
      <c r="H24" s="14">
        <v>7449</v>
      </c>
      <c r="I24" s="14">
        <v>1282</v>
      </c>
      <c r="J24" s="14">
        <v>9571</v>
      </c>
      <c r="K24" s="14">
        <v>7461</v>
      </c>
      <c r="L24" s="14">
        <v>6564</v>
      </c>
      <c r="M24" s="14">
        <v>2061</v>
      </c>
      <c r="N24" s="14">
        <v>1712</v>
      </c>
      <c r="O24" s="12">
        <f t="shared" si="6"/>
        <v>86977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92</v>
      </c>
      <c r="B28" s="56">
        <f>B29+B30</f>
        <v>869660.7712000001</v>
      </c>
      <c r="C28" s="56">
        <f aca="true" t="shared" si="8" ref="C28:N28">C29+C30</f>
        <v>658977.9514</v>
      </c>
      <c r="D28" s="56">
        <f t="shared" si="8"/>
        <v>605886.2802</v>
      </c>
      <c r="E28" s="56">
        <f t="shared" si="8"/>
        <v>166200.20659999998</v>
      </c>
      <c r="F28" s="56">
        <f t="shared" si="8"/>
        <v>596784.502</v>
      </c>
      <c r="G28" s="56">
        <f t="shared" si="8"/>
        <v>742030.5186</v>
      </c>
      <c r="H28" s="56">
        <f t="shared" si="8"/>
        <v>587482.2164000002</v>
      </c>
      <c r="I28" s="56">
        <f t="shared" si="8"/>
        <v>135031.5603</v>
      </c>
      <c r="J28" s="56">
        <f t="shared" si="8"/>
        <v>752161.1138</v>
      </c>
      <c r="K28" s="56">
        <f t="shared" si="8"/>
        <v>627054.8906</v>
      </c>
      <c r="L28" s="56">
        <f t="shared" si="8"/>
        <v>755028.6998</v>
      </c>
      <c r="M28" s="56">
        <f t="shared" si="8"/>
        <v>346923.3265</v>
      </c>
      <c r="N28" s="56">
        <f t="shared" si="8"/>
        <v>205204.5608</v>
      </c>
      <c r="O28" s="56">
        <f>SUM(B28:N28)</f>
        <v>7048426.5982</v>
      </c>
      <c r="Q28" s="62"/>
    </row>
    <row r="29" spans="1:15" ht="18.75" customHeight="1">
      <c r="A29" s="54" t="s">
        <v>57</v>
      </c>
      <c r="B29" s="52">
        <f aca="true" t="shared" si="9" ref="B29:N29">B26*B7</f>
        <v>865010.2112</v>
      </c>
      <c r="C29" s="52">
        <f t="shared" si="9"/>
        <v>651957.1814</v>
      </c>
      <c r="D29" s="52">
        <f t="shared" si="9"/>
        <v>594260.7202</v>
      </c>
      <c r="E29" s="52">
        <f t="shared" si="9"/>
        <v>166200.20659999998</v>
      </c>
      <c r="F29" s="52">
        <f t="shared" si="9"/>
        <v>587659.512</v>
      </c>
      <c r="G29" s="52">
        <f t="shared" si="9"/>
        <v>737363.1986</v>
      </c>
      <c r="H29" s="52">
        <f t="shared" si="9"/>
        <v>583981.7864000001</v>
      </c>
      <c r="I29" s="52">
        <f t="shared" si="9"/>
        <v>135031.5603</v>
      </c>
      <c r="J29" s="52">
        <f t="shared" si="9"/>
        <v>741035.9438</v>
      </c>
      <c r="K29" s="52">
        <f t="shared" si="9"/>
        <v>611611.6206</v>
      </c>
      <c r="L29" s="52">
        <f t="shared" si="9"/>
        <v>743903.8498</v>
      </c>
      <c r="M29" s="52">
        <f t="shared" si="9"/>
        <v>341672.4965</v>
      </c>
      <c r="N29" s="52">
        <f t="shared" si="9"/>
        <v>202944.0008</v>
      </c>
      <c r="O29" s="53">
        <f>SUM(B29:N29)</f>
        <v>6962632.288200001</v>
      </c>
    </row>
    <row r="30" spans="1:26" ht="18.75" customHeight="1">
      <c r="A30" s="17" t="s">
        <v>55</v>
      </c>
      <c r="B30" s="52">
        <v>4650.56</v>
      </c>
      <c r="C30" s="52">
        <v>7020.77</v>
      </c>
      <c r="D30" s="52">
        <v>11625.56</v>
      </c>
      <c r="E30" s="52">
        <v>0</v>
      </c>
      <c r="F30" s="52">
        <v>9124.99</v>
      </c>
      <c r="G30" s="52">
        <v>4667.32</v>
      </c>
      <c r="H30" s="52">
        <v>3500.43</v>
      </c>
      <c r="I30" s="52">
        <v>0</v>
      </c>
      <c r="J30" s="52">
        <v>11125.17</v>
      </c>
      <c r="K30" s="52">
        <v>15443.27</v>
      </c>
      <c r="L30" s="52">
        <v>11124.85</v>
      </c>
      <c r="M30" s="52">
        <v>5250.83</v>
      </c>
      <c r="N30" s="52">
        <v>2260.56</v>
      </c>
      <c r="O30" s="53">
        <f>SUM(B30:N30)</f>
        <v>85794.31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90</v>
      </c>
      <c r="B32" s="25">
        <f aca="true" t="shared" si="10" ref="B32:O32">+B33+B35+B42+B43+B44-B45</f>
        <v>-87208</v>
      </c>
      <c r="C32" s="25">
        <f t="shared" si="10"/>
        <v>-83628</v>
      </c>
      <c r="D32" s="25">
        <f t="shared" si="10"/>
        <v>-80387.82</v>
      </c>
      <c r="E32" s="25">
        <f t="shared" si="10"/>
        <v>-12676</v>
      </c>
      <c r="F32" s="25">
        <f t="shared" si="10"/>
        <v>-54448</v>
      </c>
      <c r="G32" s="25">
        <f t="shared" si="10"/>
        <v>-92784</v>
      </c>
      <c r="H32" s="25">
        <f t="shared" si="10"/>
        <v>-78604</v>
      </c>
      <c r="I32" s="25">
        <f t="shared" si="10"/>
        <v>-17436</v>
      </c>
      <c r="J32" s="25">
        <f t="shared" si="10"/>
        <v>-56228</v>
      </c>
      <c r="K32" s="25">
        <f t="shared" si="10"/>
        <v>-69984</v>
      </c>
      <c r="L32" s="25">
        <f t="shared" si="10"/>
        <v>-57740</v>
      </c>
      <c r="M32" s="25">
        <f t="shared" si="10"/>
        <v>-31524</v>
      </c>
      <c r="N32" s="25">
        <f t="shared" si="10"/>
        <v>-25428</v>
      </c>
      <c r="O32" s="25">
        <f t="shared" si="10"/>
        <v>-748075.82</v>
      </c>
    </row>
    <row r="33" spans="1:15" ht="18.75" customHeight="1">
      <c r="A33" s="17" t="s">
        <v>58</v>
      </c>
      <c r="B33" s="26">
        <f>+B34</f>
        <v>-87208</v>
      </c>
      <c r="C33" s="26">
        <f aca="true" t="shared" si="11" ref="C33:O33">+C34</f>
        <v>-83628</v>
      </c>
      <c r="D33" s="26">
        <f t="shared" si="11"/>
        <v>-62060</v>
      </c>
      <c r="E33" s="26">
        <f t="shared" si="11"/>
        <v>-12676</v>
      </c>
      <c r="F33" s="26">
        <f t="shared" si="11"/>
        <v>-53948</v>
      </c>
      <c r="G33" s="26">
        <f t="shared" si="11"/>
        <v>-92284</v>
      </c>
      <c r="H33" s="26">
        <f t="shared" si="11"/>
        <v>-78604</v>
      </c>
      <c r="I33" s="26">
        <f t="shared" si="11"/>
        <v>-15936</v>
      </c>
      <c r="J33" s="26">
        <f t="shared" si="11"/>
        <v>-56228</v>
      </c>
      <c r="K33" s="26">
        <f t="shared" si="11"/>
        <v>-69984</v>
      </c>
      <c r="L33" s="26">
        <f t="shared" si="11"/>
        <v>-57740</v>
      </c>
      <c r="M33" s="26">
        <f t="shared" si="11"/>
        <v>-31524</v>
      </c>
      <c r="N33" s="26">
        <f t="shared" si="11"/>
        <v>-25428</v>
      </c>
      <c r="O33" s="26">
        <f t="shared" si="11"/>
        <v>-727248</v>
      </c>
    </row>
    <row r="34" spans="1:26" ht="18.75" customHeight="1">
      <c r="A34" s="13" t="s">
        <v>59</v>
      </c>
      <c r="B34" s="20">
        <f>ROUND(-B9*$D$3,2)</f>
        <v>-87208</v>
      </c>
      <c r="C34" s="20">
        <f>ROUND(-C9*$D$3,2)</f>
        <v>-83628</v>
      </c>
      <c r="D34" s="20">
        <f>ROUND(-D9*$D$3,2)</f>
        <v>-62060</v>
      </c>
      <c r="E34" s="20">
        <f>ROUND(-E9*$D$3,2)</f>
        <v>-12676</v>
      </c>
      <c r="F34" s="20">
        <f aca="true" t="shared" si="12" ref="F34:N34">ROUND(-F9*$D$3,2)</f>
        <v>-53948</v>
      </c>
      <c r="G34" s="20">
        <f t="shared" si="12"/>
        <v>-92284</v>
      </c>
      <c r="H34" s="20">
        <f t="shared" si="12"/>
        <v>-78604</v>
      </c>
      <c r="I34" s="20">
        <f>ROUND(-I9*$D$3,2)</f>
        <v>-15936</v>
      </c>
      <c r="J34" s="20">
        <f>ROUND(-J9*$D$3,2)</f>
        <v>-56228</v>
      </c>
      <c r="K34" s="20">
        <f>ROUND(-K9*$D$3,2)</f>
        <v>-69984</v>
      </c>
      <c r="L34" s="20">
        <f>ROUND(-L9*$D$3,2)</f>
        <v>-57740</v>
      </c>
      <c r="M34" s="20">
        <f t="shared" si="12"/>
        <v>-31524</v>
      </c>
      <c r="N34" s="20">
        <f t="shared" si="12"/>
        <v>-25428</v>
      </c>
      <c r="O34" s="44">
        <f aca="true" t="shared" si="13" ref="O34:O45">SUM(B34:N34)</f>
        <v>-727248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-18327.82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-20827.82</v>
      </c>
    </row>
    <row r="36" spans="1:26" ht="18.75" customHeight="1">
      <c r="A36" s="13" t="s">
        <v>61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-500-17827.82</f>
        <v>-18327.82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-20827.82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95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70</v>
      </c>
      <c r="B46" s="29">
        <f aca="true" t="shared" si="15" ref="B46:N46">+B28+B32</f>
        <v>782452.7712000001</v>
      </c>
      <c r="C46" s="29">
        <f t="shared" si="15"/>
        <v>575349.9514</v>
      </c>
      <c r="D46" s="29">
        <f t="shared" si="15"/>
        <v>525498.4602000001</v>
      </c>
      <c r="E46" s="29">
        <f t="shared" si="15"/>
        <v>153524.20659999998</v>
      </c>
      <c r="F46" s="29">
        <f t="shared" si="15"/>
        <v>542336.502</v>
      </c>
      <c r="G46" s="29">
        <f t="shared" si="15"/>
        <v>649246.5186</v>
      </c>
      <c r="H46" s="29">
        <f t="shared" si="15"/>
        <v>508878.21640000015</v>
      </c>
      <c r="I46" s="29">
        <f t="shared" si="15"/>
        <v>117595.56030000001</v>
      </c>
      <c r="J46" s="29">
        <f t="shared" si="15"/>
        <v>695933.1138</v>
      </c>
      <c r="K46" s="29">
        <f t="shared" si="15"/>
        <v>557070.8906</v>
      </c>
      <c r="L46" s="29">
        <f t="shared" si="15"/>
        <v>697288.6998</v>
      </c>
      <c r="M46" s="29">
        <f t="shared" si="15"/>
        <v>315399.3265</v>
      </c>
      <c r="N46" s="29">
        <f t="shared" si="15"/>
        <v>179776.5608</v>
      </c>
      <c r="O46" s="29">
        <f>SUM(B46:N46)</f>
        <v>6300350.778200001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/>
      <c r="O48" s="31"/>
      <c r="Q48" s="64"/>
    </row>
    <row r="49" spans="1:17" ht="18.75" customHeight="1">
      <c r="A49" s="2" t="s">
        <v>71</v>
      </c>
      <c r="B49" s="35">
        <f>SUM(B50:B63)</f>
        <v>782452.77</v>
      </c>
      <c r="C49" s="35">
        <f aca="true" t="shared" si="16" ref="C49:N49">SUM(C50:C63)</f>
        <v>575349.96</v>
      </c>
      <c r="D49" s="35">
        <f t="shared" si="16"/>
        <v>525498.46</v>
      </c>
      <c r="E49" s="35">
        <f t="shared" si="16"/>
        <v>153524.21</v>
      </c>
      <c r="F49" s="35">
        <f t="shared" si="16"/>
        <v>542336.5</v>
      </c>
      <c r="G49" s="35">
        <f t="shared" si="16"/>
        <v>649246.52</v>
      </c>
      <c r="H49" s="35">
        <f t="shared" si="16"/>
        <v>508878.21</v>
      </c>
      <c r="I49" s="35">
        <f t="shared" si="16"/>
        <v>117595.56</v>
      </c>
      <c r="J49" s="35">
        <f t="shared" si="16"/>
        <v>695933.12</v>
      </c>
      <c r="K49" s="35">
        <f t="shared" si="16"/>
        <v>557070.89</v>
      </c>
      <c r="L49" s="35">
        <f t="shared" si="16"/>
        <v>697288.7</v>
      </c>
      <c r="M49" s="35">
        <f t="shared" si="16"/>
        <v>315399.33</v>
      </c>
      <c r="N49" s="35">
        <f t="shared" si="16"/>
        <v>179776.56</v>
      </c>
      <c r="O49" s="29">
        <f>SUM(O50:O63)</f>
        <v>6300350.789999999</v>
      </c>
      <c r="Q49" s="64"/>
    </row>
    <row r="50" spans="1:18" ht="18.75" customHeight="1">
      <c r="A50" s="17" t="s">
        <v>39</v>
      </c>
      <c r="B50" s="35">
        <v>150105.78</v>
      </c>
      <c r="C50" s="35">
        <v>162323.66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312429.44</v>
      </c>
      <c r="P50"/>
      <c r="Q50" s="64"/>
      <c r="R50" s="65"/>
    </row>
    <row r="51" spans="1:16" ht="18.75" customHeight="1">
      <c r="A51" s="17" t="s">
        <v>40</v>
      </c>
      <c r="B51" s="35">
        <v>632346.99</v>
      </c>
      <c r="C51" s="35">
        <v>413026.3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1045373.29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525498.46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525498.46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153524.21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153524.21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542336.5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542336.5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649246.52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649246.52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508878.21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508878.21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117595.56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117595.56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695933.12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695933.12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557070.89</v>
      </c>
      <c r="L59" s="34">
        <v>0</v>
      </c>
      <c r="M59" s="34">
        <v>0</v>
      </c>
      <c r="N59" s="34">
        <v>0</v>
      </c>
      <c r="O59" s="29">
        <f t="shared" si="17"/>
        <v>557070.89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697288.7</v>
      </c>
      <c r="M60" s="34">
        <v>0</v>
      </c>
      <c r="N60" s="34">
        <v>0</v>
      </c>
      <c r="O60" s="26">
        <f t="shared" si="17"/>
        <v>697288.7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315399.33</v>
      </c>
      <c r="N61" s="34">
        <v>0</v>
      </c>
      <c r="O61" s="29">
        <f t="shared" si="17"/>
        <v>315399.33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179776.56</v>
      </c>
      <c r="O62" s="26">
        <f t="shared" si="17"/>
        <v>179776.56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>
        <v>0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/>
      <c r="N65" s="37"/>
      <c r="O65" s="38"/>
    </row>
    <row r="66" spans="1:15" ht="18.75" customHeight="1">
      <c r="A66" s="2" t="s">
        <v>94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2">
        <v>2.458646809045226</v>
      </c>
      <c r="C67" s="42">
        <v>2.6047635542844323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78</v>
      </c>
      <c r="B68" s="42">
        <v>2.13049</v>
      </c>
      <c r="C68" s="42">
        <v>2.1951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79</v>
      </c>
      <c r="B69" s="42">
        <v>0</v>
      </c>
      <c r="C69" s="42"/>
      <c r="D69" s="22">
        <f>(D$29/D$7)</f>
        <v>1.9606999999999999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80</v>
      </c>
      <c r="B70" s="42">
        <v>0</v>
      </c>
      <c r="C70" s="42">
        <v>0</v>
      </c>
      <c r="D70" s="42">
        <v>0</v>
      </c>
      <c r="E70" s="22">
        <f>(E$29/E$7)</f>
        <v>2.9592999999999994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81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82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83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89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84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85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86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87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88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51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93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2019-01-04T13:27:59Z</dcterms:modified>
  <cp:category/>
  <cp:version/>
  <cp:contentType/>
  <cp:contentStatus/>
</cp:coreProperties>
</file>