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<sst xmlns="http://schemas.openxmlformats.org/spreadsheetml/2006/main" count="99" uniqueCount="97">
  <si>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</si>
  <si>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</si>
  <si>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</si>
  <si>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</si>
  <si>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</si>
  <si>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</si>
  <si>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</si>
  <si>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</si>
  <si>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</si>
  <si>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</si>
  <si>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</si>
  <si>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</si>
  <si>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</si>
  <si>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</si>
  <si>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</si>
  <si>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</si>
  <si>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</si>
  <si>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</si>
  <si>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</si>
  <si>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</si>
  <si>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</si>
  <si>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</si>
  <si>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</si>
  <si>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</si>
  <si>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</si>
  <si>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</si>
  <si>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</si>
  <si>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</si>
  <si>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</si>
  <si>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</si>
  <si>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</si>
  <si>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</si>
  <si>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</si>
  <si>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</si>
  <si>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</si>
  <si>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</si>
  <si>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</si>
  <si>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</si>
  <si>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</si>
  <si>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</si>
  <si>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</si>
  <si>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</si>
  <si>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</si>
  <si>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</si>
  <si>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</si>
  <si>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</si>
  <si>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</si>
  <si>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</si>
  <si>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</si>
  <si>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</si>
  <si>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</si>
  <si>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</si>
  <si>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</si>
  <si>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</si>
  <si>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</si>
  <si>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</si>
  <si>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</si>
  <si>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</si>
  <si>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</si>
  <si>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</si>
  <si>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</si>
  <si>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</si>
  <si>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</si>
  <si>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</si>
  <si>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</si>
  <si>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</si>
  <si>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</si>
  <si>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</si>
  <si>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</si>
  <si>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</si>
  <si>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</si>
  <si>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</si>
  <si>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</si>
  <si>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</si>
  <si>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</si>
  <si>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</si>
  <si>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</si>
  <si>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</si>
  <si>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</si>
  <si>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</si>
  <si>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</si>
  <si>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</si>
  <si>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</si>
  <si>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</si>
  <si>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</si>
  <si>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</si>
  <si>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</si>
  <si>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</si>
  <si>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</si>
  <si>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</si>
  <si>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</si>
  <si>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</si>
  <si>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</si>
  <si>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</si>
  <si>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</si>
  <si>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</si>
  <si>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OPERAÇÃO 23/12/18 - VENCIMENTO 02/01/19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</si>
</sst>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59" t="s">
        <v>26</v>
      </c>
      <c r="I6" s="59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236436</v>
      </c>
      <c r="C7" s="10">
        <f t="shared" si="0"/>
        <v>162041</v>
      </c>
      <c r="D7" s="10">
        <f t="shared" si="0"/>
        <v>199794</v>
      </c>
      <c r="E7" s="10">
        <f t="shared" si="0"/>
        <v>33389</v>
      </c>
      <c r="F7" s="10">
        <f t="shared" si="0"/>
        <v>176380</v>
      </c>
      <c r="G7" s="10">
        <f t="shared" si="0"/>
        <v>241022</v>
      </c>
      <c r="H7" s="10">
        <f t="shared" si="0"/>
        <v>163521</v>
      </c>
      <c r="I7" s="10">
        <f t="shared" si="0"/>
        <v>29259</v>
      </c>
      <c r="J7" s="10">
        <f t="shared" si="0"/>
        <v>212071</v>
      </c>
      <c r="K7" s="10">
        <f t="shared" si="0"/>
        <v>153876</v>
      </c>
      <c r="L7" s="10">
        <f t="shared" si="0"/>
        <v>197754</v>
      </c>
      <c r="M7" s="10">
        <f t="shared" si="0"/>
        <v>57471</v>
      </c>
      <c r="N7" s="10">
        <f t="shared" si="0"/>
        <v>38743</v>
      </c>
      <c r="O7" s="10">
        <f>+O8+O18+O22</f>
        <v>1901757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118987</v>
      </c>
      <c r="C8" s="12">
        <f t="shared" si="1"/>
        <v>85276</v>
      </c>
      <c r="D8" s="12">
        <f t="shared" si="1"/>
        <v>109931</v>
      </c>
      <c r="E8" s="12">
        <f t="shared" si="1"/>
        <v>16776</v>
      </c>
      <c r="F8" s="12">
        <f t="shared" si="1"/>
        <v>90938</v>
      </c>
      <c r="G8" s="12">
        <f t="shared" si="1"/>
        <v>126852</v>
      </c>
      <c r="H8" s="12">
        <f t="shared" si="1"/>
        <v>84695</v>
      </c>
      <c r="I8" s="12">
        <f t="shared" si="1"/>
        <v>15295</v>
      </c>
      <c r="J8" s="12">
        <f t="shared" si="1"/>
        <v>112202</v>
      </c>
      <c r="K8" s="12">
        <f t="shared" si="1"/>
        <v>81173</v>
      </c>
      <c r="L8" s="12">
        <f t="shared" si="1"/>
        <v>102624</v>
      </c>
      <c r="M8" s="12">
        <f t="shared" si="1"/>
        <v>32537</v>
      </c>
      <c r="N8" s="12">
        <f t="shared" si="1"/>
        <v>23471</v>
      </c>
      <c r="O8" s="12">
        <f>SUM(B8:N8)</f>
        <v>1000757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20897</v>
      </c>
      <c r="C9" s="14">
        <v>19231</v>
      </c>
      <c r="D9" s="14">
        <v>17923</v>
      </c>
      <c r="E9" s="14">
        <v>3130</v>
      </c>
      <c r="F9" s="14">
        <v>15660</v>
      </c>
      <c r="G9" s="14">
        <v>24008</v>
      </c>
      <c r="H9" s="14">
        <v>19681</v>
      </c>
      <c r="I9" s="14">
        <v>3409</v>
      </c>
      <c r="J9" s="14">
        <v>14873</v>
      </c>
      <c r="K9" s="14">
        <v>16353</v>
      </c>
      <c r="L9" s="14">
        <v>14679</v>
      </c>
      <c r="M9" s="14">
        <v>5957</v>
      </c>
      <c r="N9" s="14">
        <v>4577</v>
      </c>
      <c r="O9" s="12">
        <f aca="true" t="shared" si="2" ref="O9:O17">SUM(B9:N9)</f>
        <v>180378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93620</v>
      </c>
      <c r="C10" s="14">
        <f>C11+C12+C13</f>
        <v>63023</v>
      </c>
      <c r="D10" s="14">
        <f>D11+D12+D13</f>
        <v>88455</v>
      </c>
      <c r="E10" s="14">
        <f>E11+E12+E13</f>
        <v>13134</v>
      </c>
      <c r="F10" s="14">
        <f aca="true" t="shared" si="3" ref="F10:N10">F11+F12+F13</f>
        <v>72078</v>
      </c>
      <c r="G10" s="14">
        <f t="shared" si="3"/>
        <v>98187</v>
      </c>
      <c r="H10" s="14">
        <f>H11+H12+H13</f>
        <v>62284</v>
      </c>
      <c r="I10" s="14">
        <f>I11+I12+I13</f>
        <v>11379</v>
      </c>
      <c r="J10" s="14">
        <f>J11+J12+J13</f>
        <v>92722</v>
      </c>
      <c r="K10" s="14">
        <f>K11+K12+K13</f>
        <v>61687</v>
      </c>
      <c r="L10" s="14">
        <f>L11+L12+L13</f>
        <v>83371</v>
      </c>
      <c r="M10" s="14">
        <f t="shared" si="3"/>
        <v>25540</v>
      </c>
      <c r="N10" s="14">
        <f t="shared" si="3"/>
        <v>18257</v>
      </c>
      <c r="O10" s="12">
        <f t="shared" si="2"/>
        <v>783737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49836</v>
      </c>
      <c r="C11" s="14">
        <v>33900</v>
      </c>
      <c r="D11" s="14">
        <v>46673</v>
      </c>
      <c r="E11" s="14">
        <v>6924</v>
      </c>
      <c r="F11" s="14">
        <v>37820</v>
      </c>
      <c r="G11" s="14">
        <v>51178</v>
      </c>
      <c r="H11" s="14">
        <v>33162</v>
      </c>
      <c r="I11" s="14">
        <v>6020</v>
      </c>
      <c r="J11" s="14">
        <v>48393</v>
      </c>
      <c r="K11" s="14">
        <v>30646</v>
      </c>
      <c r="L11" s="14">
        <v>40431</v>
      </c>
      <c r="M11" s="14">
        <v>11816</v>
      </c>
      <c r="N11" s="14">
        <v>8167</v>
      </c>
      <c r="O11" s="12">
        <f t="shared" si="2"/>
        <v>404966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41493</v>
      </c>
      <c r="C12" s="14">
        <v>27033</v>
      </c>
      <c r="D12" s="14">
        <v>40206</v>
      </c>
      <c r="E12" s="14">
        <v>5883</v>
      </c>
      <c r="F12" s="14">
        <v>32283</v>
      </c>
      <c r="G12" s="14">
        <v>43900</v>
      </c>
      <c r="H12" s="14">
        <v>27592</v>
      </c>
      <c r="I12" s="14">
        <v>5086</v>
      </c>
      <c r="J12" s="14">
        <v>42552</v>
      </c>
      <c r="K12" s="14">
        <v>29623</v>
      </c>
      <c r="L12" s="14">
        <v>40905</v>
      </c>
      <c r="M12" s="14">
        <v>13113</v>
      </c>
      <c r="N12" s="14">
        <v>9750</v>
      </c>
      <c r="O12" s="12">
        <f t="shared" si="2"/>
        <v>359419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2291</v>
      </c>
      <c r="C13" s="14">
        <v>2090</v>
      </c>
      <c r="D13" s="14">
        <v>1576</v>
      </c>
      <c r="E13" s="14">
        <v>327</v>
      </c>
      <c r="F13" s="14">
        <v>1975</v>
      </c>
      <c r="G13" s="14">
        <v>3109</v>
      </c>
      <c r="H13" s="14">
        <v>1530</v>
      </c>
      <c r="I13" s="14">
        <v>273</v>
      </c>
      <c r="J13" s="14">
        <v>1777</v>
      </c>
      <c r="K13" s="14">
        <v>1418</v>
      </c>
      <c r="L13" s="14">
        <v>2035</v>
      </c>
      <c r="M13" s="14">
        <v>611</v>
      </c>
      <c r="N13" s="14">
        <v>340</v>
      </c>
      <c r="O13" s="12">
        <f t="shared" si="2"/>
        <v>19352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4470</v>
      </c>
      <c r="C14" s="14">
        <f>C15+C16+C17</f>
        <v>3022</v>
      </c>
      <c r="D14" s="14">
        <f>D15+D16+D17</f>
        <v>3553</v>
      </c>
      <c r="E14" s="14">
        <f>E15+E16+E17</f>
        <v>512</v>
      </c>
      <c r="F14" s="14">
        <f aca="true" t="shared" si="4" ref="F14:N14">F15+F16+F17</f>
        <v>3200</v>
      </c>
      <c r="G14" s="14">
        <f t="shared" si="4"/>
        <v>4657</v>
      </c>
      <c r="H14" s="14">
        <f>H15+H16+H17</f>
        <v>2730</v>
      </c>
      <c r="I14" s="14">
        <f>I15+I16+I17</f>
        <v>507</v>
      </c>
      <c r="J14" s="14">
        <f>J15+J16+J17</f>
        <v>4607</v>
      </c>
      <c r="K14" s="14">
        <f>K15+K16+K17</f>
        <v>3133</v>
      </c>
      <c r="L14" s="14">
        <f>L15+L16+L17</f>
        <v>4574</v>
      </c>
      <c r="M14" s="14">
        <f t="shared" si="4"/>
        <v>1040</v>
      </c>
      <c r="N14" s="14">
        <f t="shared" si="4"/>
        <v>637</v>
      </c>
      <c r="O14" s="12">
        <f t="shared" si="2"/>
        <v>36642</v>
      </c>
    </row>
    <row r="15" spans="1:26" ht="18.75" customHeight="1">
      <c r="A15" s="15" t="s">
        <v>13</v>
      </c>
      <c r="B15" s="14">
        <v>4460</v>
      </c>
      <c r="C15" s="14">
        <v>3012</v>
      </c>
      <c r="D15" s="14">
        <v>3551</v>
      </c>
      <c r="E15" s="14">
        <v>511</v>
      </c>
      <c r="F15" s="14">
        <v>3193</v>
      </c>
      <c r="G15" s="14">
        <v>4651</v>
      </c>
      <c r="H15" s="14">
        <v>2722</v>
      </c>
      <c r="I15" s="14">
        <v>506</v>
      </c>
      <c r="J15" s="14">
        <v>4603</v>
      </c>
      <c r="K15" s="14">
        <v>3125</v>
      </c>
      <c r="L15" s="14">
        <v>4566</v>
      </c>
      <c r="M15" s="14">
        <v>1037</v>
      </c>
      <c r="N15" s="14">
        <v>636</v>
      </c>
      <c r="O15" s="12">
        <f t="shared" si="2"/>
        <v>36573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4</v>
      </c>
      <c r="C16" s="14">
        <v>4</v>
      </c>
      <c r="D16" s="14">
        <v>1</v>
      </c>
      <c r="E16" s="14">
        <v>0</v>
      </c>
      <c r="F16" s="14">
        <v>3</v>
      </c>
      <c r="G16" s="14">
        <v>1</v>
      </c>
      <c r="H16" s="14">
        <v>3</v>
      </c>
      <c r="I16" s="14">
        <v>0</v>
      </c>
      <c r="J16" s="14">
        <v>0</v>
      </c>
      <c r="K16" s="14">
        <v>8</v>
      </c>
      <c r="L16" s="14">
        <v>5</v>
      </c>
      <c r="M16" s="14">
        <v>1</v>
      </c>
      <c r="N16" s="14">
        <v>1</v>
      </c>
      <c r="O16" s="12">
        <f t="shared" si="2"/>
        <v>31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6</v>
      </c>
      <c r="C17" s="14">
        <v>6</v>
      </c>
      <c r="D17" s="14">
        <v>1</v>
      </c>
      <c r="E17" s="14">
        <v>1</v>
      </c>
      <c r="F17" s="14">
        <v>4</v>
      </c>
      <c r="G17" s="14">
        <v>5</v>
      </c>
      <c r="H17" s="14">
        <v>5</v>
      </c>
      <c r="I17" s="14">
        <v>1</v>
      </c>
      <c r="J17" s="14">
        <v>4</v>
      </c>
      <c r="K17" s="14">
        <v>0</v>
      </c>
      <c r="L17" s="14">
        <v>3</v>
      </c>
      <c r="M17" s="14">
        <v>2</v>
      </c>
      <c r="N17" s="14">
        <v>0</v>
      </c>
      <c r="O17" s="12">
        <f t="shared" si="2"/>
        <v>38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65116</v>
      </c>
      <c r="C18" s="18">
        <f>C19+C20+C21</f>
        <v>37859</v>
      </c>
      <c r="D18" s="18">
        <f>D19+D20+D21</f>
        <v>44167</v>
      </c>
      <c r="E18" s="18">
        <f>E19+E20+E21</f>
        <v>7656</v>
      </c>
      <c r="F18" s="18">
        <f aca="true" t="shared" si="5" ref="F18:N18">F19+F20+F21</f>
        <v>42323</v>
      </c>
      <c r="G18" s="18">
        <f t="shared" si="5"/>
        <v>53758</v>
      </c>
      <c r="H18" s="18">
        <f>H19+H20+H21</f>
        <v>39688</v>
      </c>
      <c r="I18" s="18">
        <f>I19+I20+I21</f>
        <v>6880</v>
      </c>
      <c r="J18" s="18">
        <f>J19+J20+J21</f>
        <v>58562</v>
      </c>
      <c r="K18" s="18">
        <f>K19+K20+K21</f>
        <v>36627</v>
      </c>
      <c r="L18" s="18">
        <f>L19+L20+L21</f>
        <v>60750</v>
      </c>
      <c r="M18" s="18">
        <f t="shared" si="5"/>
        <v>15598</v>
      </c>
      <c r="N18" s="18">
        <f t="shared" si="5"/>
        <v>9740</v>
      </c>
      <c r="O18" s="12">
        <f aca="true" t="shared" si="6" ref="O18:O24">SUM(B18:N18)</f>
        <v>478724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39109</v>
      </c>
      <c r="C19" s="14">
        <v>24718</v>
      </c>
      <c r="D19" s="14">
        <v>26908</v>
      </c>
      <c r="E19" s="14">
        <v>4904</v>
      </c>
      <c r="F19" s="14">
        <v>26916</v>
      </c>
      <c r="G19" s="14">
        <v>33285</v>
      </c>
      <c r="H19" s="14">
        <v>25080</v>
      </c>
      <c r="I19" s="14">
        <v>4326</v>
      </c>
      <c r="J19" s="14">
        <v>35302</v>
      </c>
      <c r="K19" s="14">
        <v>21516</v>
      </c>
      <c r="L19" s="14">
        <v>33715</v>
      </c>
      <c r="M19" s="14">
        <v>8582</v>
      </c>
      <c r="N19" s="14">
        <v>5159</v>
      </c>
      <c r="O19" s="12">
        <f t="shared" si="6"/>
        <v>289520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24805</v>
      </c>
      <c r="C20" s="14">
        <v>12293</v>
      </c>
      <c r="D20" s="14">
        <v>16602</v>
      </c>
      <c r="E20" s="14">
        <v>2616</v>
      </c>
      <c r="F20" s="14">
        <v>14592</v>
      </c>
      <c r="G20" s="14">
        <v>19352</v>
      </c>
      <c r="H20" s="14">
        <v>13967</v>
      </c>
      <c r="I20" s="14">
        <v>2448</v>
      </c>
      <c r="J20" s="14">
        <v>22448</v>
      </c>
      <c r="K20" s="14">
        <v>14514</v>
      </c>
      <c r="L20" s="14">
        <v>25911</v>
      </c>
      <c r="M20" s="14">
        <v>6738</v>
      </c>
      <c r="N20" s="14">
        <v>4439</v>
      </c>
      <c r="O20" s="12">
        <f t="shared" si="6"/>
        <v>180725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1202</v>
      </c>
      <c r="C21" s="14">
        <v>848</v>
      </c>
      <c r="D21" s="14">
        <v>657</v>
      </c>
      <c r="E21" s="14">
        <v>136</v>
      </c>
      <c r="F21" s="14">
        <v>815</v>
      </c>
      <c r="G21" s="14">
        <v>1121</v>
      </c>
      <c r="H21" s="14">
        <v>641</v>
      </c>
      <c r="I21" s="14">
        <v>106</v>
      </c>
      <c r="J21" s="14">
        <v>812</v>
      </c>
      <c r="K21" s="14">
        <v>597</v>
      </c>
      <c r="L21" s="14">
        <v>1124</v>
      </c>
      <c r="M21" s="14">
        <v>278</v>
      </c>
      <c r="N21" s="14">
        <v>142</v>
      </c>
      <c r="O21" s="12">
        <f t="shared" si="6"/>
        <v>8479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52333</v>
      </c>
      <c r="C22" s="14">
        <f>C23+C24</f>
        <v>38906</v>
      </c>
      <c r="D22" s="14">
        <f>D23+D24</f>
        <v>45696</v>
      </c>
      <c r="E22" s="14">
        <f>E23+E24</f>
        <v>8957</v>
      </c>
      <c r="F22" s="14">
        <f aca="true" t="shared" si="7" ref="F22:N22">F23+F24</f>
        <v>43119</v>
      </c>
      <c r="G22" s="14">
        <f t="shared" si="7"/>
        <v>60412</v>
      </c>
      <c r="H22" s="14">
        <f>H23+H24</f>
        <v>39138</v>
      </c>
      <c r="I22" s="14">
        <f>I23+I24</f>
        <v>7084</v>
      </c>
      <c r="J22" s="14">
        <f>J23+J24</f>
        <v>41307</v>
      </c>
      <c r="K22" s="14">
        <f>K23+K24</f>
        <v>36076</v>
      </c>
      <c r="L22" s="14">
        <f>L23+L24</f>
        <v>34380</v>
      </c>
      <c r="M22" s="14">
        <f t="shared" si="7"/>
        <v>9336</v>
      </c>
      <c r="N22" s="14">
        <f t="shared" si="7"/>
        <v>5532</v>
      </c>
      <c r="O22" s="12">
        <f t="shared" si="6"/>
        <v>422276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41746</v>
      </c>
      <c r="C23" s="14">
        <v>32502</v>
      </c>
      <c r="D23" s="14">
        <v>37262</v>
      </c>
      <c r="E23" s="14">
        <v>7494</v>
      </c>
      <c r="F23" s="14">
        <v>36089</v>
      </c>
      <c r="G23" s="14">
        <v>51039</v>
      </c>
      <c r="H23" s="14">
        <v>32788</v>
      </c>
      <c r="I23" s="14">
        <v>6206</v>
      </c>
      <c r="J23" s="14">
        <v>32761</v>
      </c>
      <c r="K23" s="14">
        <v>29975</v>
      </c>
      <c r="L23" s="14">
        <v>28482</v>
      </c>
      <c r="M23" s="14">
        <v>7670</v>
      </c>
      <c r="N23" s="14">
        <v>4238</v>
      </c>
      <c r="O23" s="12">
        <f t="shared" si="6"/>
        <v>348252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10587</v>
      </c>
      <c r="C24" s="14">
        <v>6404</v>
      </c>
      <c r="D24" s="14">
        <v>8434</v>
      </c>
      <c r="E24" s="14">
        <v>1463</v>
      </c>
      <c r="F24" s="14">
        <v>7030</v>
      </c>
      <c r="G24" s="14">
        <v>9373</v>
      </c>
      <c r="H24" s="14">
        <v>6350</v>
      </c>
      <c r="I24" s="14">
        <v>878</v>
      </c>
      <c r="J24" s="14">
        <v>8546</v>
      </c>
      <c r="K24" s="14">
        <v>6101</v>
      </c>
      <c r="L24" s="14">
        <v>5898</v>
      </c>
      <c r="M24" s="14">
        <v>1666</v>
      </c>
      <c r="N24" s="14">
        <v>1294</v>
      </c>
      <c r="O24" s="12">
        <f t="shared" si="6"/>
        <v>74024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1.7706</v>
      </c>
      <c r="H26" s="23">
        <v>2.1676</v>
      </c>
      <c r="I26" s="23">
        <v>2.1884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92</v>
      </c>
      <c r="B28" s="56">
        <f>B29+B30</f>
        <v>521405.0816</v>
      </c>
      <c r="C28" s="56">
        <f aca="true" t="shared" si="8" ref="C28:N28">C29+C30</f>
        <v>379407.1921</v>
      </c>
      <c r="D28" s="56">
        <f t="shared" si="8"/>
        <v>403361.6558</v>
      </c>
      <c r="E28" s="56">
        <f t="shared" si="8"/>
        <v>98808.0677</v>
      </c>
      <c r="F28" s="56">
        <f t="shared" si="8"/>
        <v>405709.2</v>
      </c>
      <c r="G28" s="56">
        <f t="shared" si="8"/>
        <v>431420.8732</v>
      </c>
      <c r="H28" s="56">
        <f t="shared" si="8"/>
        <v>357948.5496</v>
      </c>
      <c r="I28" s="56">
        <f t="shared" si="8"/>
        <v>64030.3956</v>
      </c>
      <c r="J28" s="56">
        <f t="shared" si="8"/>
        <v>472040.2814</v>
      </c>
      <c r="K28" s="56">
        <f t="shared" si="8"/>
        <v>397763.5796</v>
      </c>
      <c r="L28" s="56">
        <f t="shared" si="8"/>
        <v>491943.92559999996</v>
      </c>
      <c r="M28" s="56">
        <f t="shared" si="8"/>
        <v>181485.65149999998</v>
      </c>
      <c r="N28" s="56">
        <f t="shared" si="8"/>
        <v>103887.3233</v>
      </c>
      <c r="O28" s="56">
        <f>SUM(B28:N28)</f>
        <v>4309211.777</v>
      </c>
      <c r="Q28" s="62"/>
    </row>
    <row r="29" spans="1:15" ht="18.75" customHeight="1">
      <c r="A29" s="54" t="s">
        <v>57</v>
      </c>
      <c r="B29" s="52">
        <f aca="true" t="shared" si="9" ref="B29:N29">B26*B7</f>
        <v>516754.5216</v>
      </c>
      <c r="C29" s="52">
        <f t="shared" si="9"/>
        <v>372386.42209999997</v>
      </c>
      <c r="D29" s="52">
        <f t="shared" si="9"/>
        <v>391736.0958</v>
      </c>
      <c r="E29" s="52">
        <f t="shared" si="9"/>
        <v>98808.0677</v>
      </c>
      <c r="F29" s="52">
        <f t="shared" si="9"/>
        <v>397119.57</v>
      </c>
      <c r="G29" s="52">
        <f t="shared" si="9"/>
        <v>426753.55319999997</v>
      </c>
      <c r="H29" s="52">
        <f t="shared" si="9"/>
        <v>354448.11960000003</v>
      </c>
      <c r="I29" s="52">
        <f t="shared" si="9"/>
        <v>64030.3956</v>
      </c>
      <c r="J29" s="52">
        <f t="shared" si="9"/>
        <v>460915.1114</v>
      </c>
      <c r="K29" s="52">
        <f t="shared" si="9"/>
        <v>382320.3096</v>
      </c>
      <c r="L29" s="52">
        <f t="shared" si="9"/>
        <v>480819.0756</v>
      </c>
      <c r="M29" s="52">
        <f t="shared" si="9"/>
        <v>176234.8215</v>
      </c>
      <c r="N29" s="52">
        <f t="shared" si="9"/>
        <v>101626.7633</v>
      </c>
      <c r="O29" s="53">
        <f>SUM(B29:N29)</f>
        <v>4223952.827</v>
      </c>
    </row>
    <row r="30" spans="1:26" ht="18.75" customHeight="1">
      <c r="A30" s="17" t="s">
        <v>55</v>
      </c>
      <c r="B30" s="52">
        <v>4650.56</v>
      </c>
      <c r="C30" s="52">
        <v>7020.77</v>
      </c>
      <c r="D30" s="52">
        <v>11625.56</v>
      </c>
      <c r="E30" s="52">
        <v>0</v>
      </c>
      <c r="F30" s="52">
        <v>8589.63</v>
      </c>
      <c r="G30" s="52">
        <v>4667.32</v>
      </c>
      <c r="H30" s="52">
        <v>3500.43</v>
      </c>
      <c r="I30" s="52">
        <v>0</v>
      </c>
      <c r="J30" s="52">
        <v>11125.17</v>
      </c>
      <c r="K30" s="52">
        <v>15443.27</v>
      </c>
      <c r="L30" s="52">
        <v>11124.85</v>
      </c>
      <c r="M30" s="52">
        <v>5250.83</v>
      </c>
      <c r="N30" s="52">
        <v>2260.56</v>
      </c>
      <c r="O30" s="53">
        <f>SUM(B30:N30)</f>
        <v>85258.95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90</v>
      </c>
      <c r="B32" s="25">
        <f aca="true" t="shared" si="10" ref="B32:O32">+B33+B35+B42+B43+B44-B45</f>
        <v>-83588</v>
      </c>
      <c r="C32" s="25">
        <f t="shared" si="10"/>
        <v>-76924</v>
      </c>
      <c r="D32" s="25">
        <f t="shared" si="10"/>
        <v>-83944.08</v>
      </c>
      <c r="E32" s="25">
        <f t="shared" si="10"/>
        <v>-12520</v>
      </c>
      <c r="F32" s="25">
        <f t="shared" si="10"/>
        <v>-63140</v>
      </c>
      <c r="G32" s="25">
        <f t="shared" si="10"/>
        <v>-96532</v>
      </c>
      <c r="H32" s="25">
        <f t="shared" si="10"/>
        <v>-78724</v>
      </c>
      <c r="I32" s="25">
        <f t="shared" si="10"/>
        <v>-15136</v>
      </c>
      <c r="J32" s="25">
        <f t="shared" si="10"/>
        <v>-59492</v>
      </c>
      <c r="K32" s="25">
        <f t="shared" si="10"/>
        <v>-65412</v>
      </c>
      <c r="L32" s="25">
        <f t="shared" si="10"/>
        <v>-58716</v>
      </c>
      <c r="M32" s="25">
        <f t="shared" si="10"/>
        <v>-23828</v>
      </c>
      <c r="N32" s="25">
        <f t="shared" si="10"/>
        <v>-18308</v>
      </c>
      <c r="O32" s="25">
        <f t="shared" si="10"/>
        <v>-736264.08</v>
      </c>
    </row>
    <row r="33" spans="1:15" ht="18.75" customHeight="1">
      <c r="A33" s="17" t="s">
        <v>58</v>
      </c>
      <c r="B33" s="26">
        <f>+B34</f>
        <v>-83588</v>
      </c>
      <c r="C33" s="26">
        <f aca="true" t="shared" si="11" ref="C33:O33">+C34</f>
        <v>-76924</v>
      </c>
      <c r="D33" s="26">
        <f t="shared" si="11"/>
        <v>-71692</v>
      </c>
      <c r="E33" s="26">
        <f t="shared" si="11"/>
        <v>-12520</v>
      </c>
      <c r="F33" s="26">
        <f t="shared" si="11"/>
        <v>-62640</v>
      </c>
      <c r="G33" s="26">
        <f t="shared" si="11"/>
        <v>-96032</v>
      </c>
      <c r="H33" s="26">
        <f t="shared" si="11"/>
        <v>-78724</v>
      </c>
      <c r="I33" s="26">
        <f t="shared" si="11"/>
        <v>-13636</v>
      </c>
      <c r="J33" s="26">
        <f t="shared" si="11"/>
        <v>-59492</v>
      </c>
      <c r="K33" s="26">
        <f t="shared" si="11"/>
        <v>-65412</v>
      </c>
      <c r="L33" s="26">
        <f t="shared" si="11"/>
        <v>-58716</v>
      </c>
      <c r="M33" s="26">
        <f t="shared" si="11"/>
        <v>-23828</v>
      </c>
      <c r="N33" s="26">
        <f t="shared" si="11"/>
        <v>-18308</v>
      </c>
      <c r="O33" s="26">
        <f t="shared" si="11"/>
        <v>-721512</v>
      </c>
    </row>
    <row r="34" spans="1:26" ht="18.75" customHeight="1">
      <c r="A34" s="13" t="s">
        <v>59</v>
      </c>
      <c r="B34" s="20">
        <f>ROUND(-B9*$D$3,2)</f>
        <v>-83588</v>
      </c>
      <c r="C34" s="20">
        <f>ROUND(-C9*$D$3,2)</f>
        <v>-76924</v>
      </c>
      <c r="D34" s="20">
        <f>ROUND(-D9*$D$3,2)</f>
        <v>-71692</v>
      </c>
      <c r="E34" s="20">
        <f>ROUND(-E9*$D$3,2)</f>
        <v>-12520</v>
      </c>
      <c r="F34" s="20">
        <f aca="true" t="shared" si="12" ref="F34:N34">ROUND(-F9*$D$3,2)</f>
        <v>-62640</v>
      </c>
      <c r="G34" s="20">
        <f t="shared" si="12"/>
        <v>-96032</v>
      </c>
      <c r="H34" s="20">
        <f t="shared" si="12"/>
        <v>-78724</v>
      </c>
      <c r="I34" s="20">
        <f>ROUND(-I9*$D$3,2)</f>
        <v>-13636</v>
      </c>
      <c r="J34" s="20">
        <f>ROUND(-J9*$D$3,2)</f>
        <v>-59492</v>
      </c>
      <c r="K34" s="20">
        <f>ROUND(-K9*$D$3,2)</f>
        <v>-65412</v>
      </c>
      <c r="L34" s="20">
        <f>ROUND(-L9*$D$3,2)</f>
        <v>-58716</v>
      </c>
      <c r="M34" s="20">
        <f t="shared" si="12"/>
        <v>-23828</v>
      </c>
      <c r="N34" s="20">
        <f t="shared" si="12"/>
        <v>-18308</v>
      </c>
      <c r="O34" s="44">
        <f aca="true" t="shared" si="13" ref="O34:O45">SUM(B34:N34)</f>
        <v>-721512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-12252.08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-14752.08</v>
      </c>
    </row>
    <row r="36" spans="1:26" ht="18.75" customHeight="1">
      <c r="A36" s="13" t="s">
        <v>61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-500-11752.08</f>
        <v>-12252.08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-14752.08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95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437817.0816</v>
      </c>
      <c r="C46" s="29">
        <f t="shared" si="15"/>
        <v>302483.1921</v>
      </c>
      <c r="D46" s="29">
        <f t="shared" si="15"/>
        <v>319417.5758</v>
      </c>
      <c r="E46" s="29">
        <f t="shared" si="15"/>
        <v>86288.0677</v>
      </c>
      <c r="F46" s="29">
        <f t="shared" si="15"/>
        <v>342569.2</v>
      </c>
      <c r="G46" s="29">
        <f t="shared" si="15"/>
        <v>334888.8732</v>
      </c>
      <c r="H46" s="29">
        <f t="shared" si="15"/>
        <v>279224.5496</v>
      </c>
      <c r="I46" s="29">
        <f t="shared" si="15"/>
        <v>48894.3956</v>
      </c>
      <c r="J46" s="29">
        <f t="shared" si="15"/>
        <v>412548.2814</v>
      </c>
      <c r="K46" s="29">
        <f t="shared" si="15"/>
        <v>332351.5796</v>
      </c>
      <c r="L46" s="29">
        <f t="shared" si="15"/>
        <v>433227.92559999996</v>
      </c>
      <c r="M46" s="29">
        <f t="shared" si="15"/>
        <v>157657.65149999998</v>
      </c>
      <c r="N46" s="29">
        <f t="shared" si="15"/>
        <v>85579.3233</v>
      </c>
      <c r="O46" s="29">
        <f>SUM(B46:N46)</f>
        <v>3572947.6969999997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/>
      <c r="O48" s="31"/>
      <c r="Q48" s="64"/>
    </row>
    <row r="49" spans="1:17" ht="18.75" customHeight="1">
      <c r="A49" s="2" t="s">
        <v>71</v>
      </c>
      <c r="B49" s="35">
        <f>SUM(B50:B63)</f>
        <v>437817.07999999996</v>
      </c>
      <c r="C49" s="35">
        <f aca="true" t="shared" si="16" ref="C49:N49">SUM(C50:C63)</f>
        <v>302483.19</v>
      </c>
      <c r="D49" s="35">
        <f t="shared" si="16"/>
        <v>319417.58</v>
      </c>
      <c r="E49" s="35">
        <f t="shared" si="16"/>
        <v>86288.07</v>
      </c>
      <c r="F49" s="35">
        <f t="shared" si="16"/>
        <v>342569.2</v>
      </c>
      <c r="G49" s="35">
        <f t="shared" si="16"/>
        <v>334888.87</v>
      </c>
      <c r="H49" s="35">
        <f t="shared" si="16"/>
        <v>279224.55</v>
      </c>
      <c r="I49" s="35">
        <f t="shared" si="16"/>
        <v>48894.4</v>
      </c>
      <c r="J49" s="35">
        <f t="shared" si="16"/>
        <v>412548.28</v>
      </c>
      <c r="K49" s="35">
        <f t="shared" si="16"/>
        <v>332351.58</v>
      </c>
      <c r="L49" s="35">
        <f t="shared" si="16"/>
        <v>433227.93</v>
      </c>
      <c r="M49" s="35">
        <f t="shared" si="16"/>
        <v>157657.65</v>
      </c>
      <c r="N49" s="35">
        <f t="shared" si="16"/>
        <v>85579.32</v>
      </c>
      <c r="O49" s="29">
        <f>SUM(O50:O63)</f>
        <v>3572947.6999999997</v>
      </c>
      <c r="Q49" s="64"/>
    </row>
    <row r="50" spans="1:18" ht="18.75" customHeight="1">
      <c r="A50" s="17" t="s">
        <v>39</v>
      </c>
      <c r="B50" s="35">
        <v>87522.92</v>
      </c>
      <c r="C50" s="35">
        <v>86928.04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174450.96</v>
      </c>
      <c r="P50"/>
      <c r="Q50" s="64"/>
      <c r="R50" s="65"/>
    </row>
    <row r="51" spans="1:16" ht="18.75" customHeight="1">
      <c r="A51" s="17" t="s">
        <v>40</v>
      </c>
      <c r="B51" s="35">
        <v>350294.16</v>
      </c>
      <c r="C51" s="35">
        <v>215555.15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565849.3099999999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319417.58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319417.58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86288.07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86288.07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342569.2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342569.2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334888.87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334888.87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279224.55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279224.55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48894.4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48894.4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412548.28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412548.28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332351.58</v>
      </c>
      <c r="L59" s="34">
        <v>0</v>
      </c>
      <c r="M59" s="34">
        <v>0</v>
      </c>
      <c r="N59" s="34">
        <v>0</v>
      </c>
      <c r="O59" s="29">
        <f t="shared" si="17"/>
        <v>332351.58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433227.93</v>
      </c>
      <c r="M60" s="34">
        <v>0</v>
      </c>
      <c r="N60" s="34">
        <v>0</v>
      </c>
      <c r="O60" s="26">
        <f t="shared" si="17"/>
        <v>433227.93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157657.65</v>
      </c>
      <c r="N61" s="34">
        <v>0</v>
      </c>
      <c r="O61" s="29">
        <f t="shared" si="17"/>
        <v>157657.65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85579.32</v>
      </c>
      <c r="O62" s="26">
        <f t="shared" si="17"/>
        <v>85579.32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94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2">
        <v>2.4479693616295504</v>
      </c>
      <c r="C67" s="42">
        <v>2.5947031077166183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78</v>
      </c>
      <c r="B68" s="42">
        <v>2.13049</v>
      </c>
      <c r="C68" s="42">
        <v>2.1951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79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80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81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82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1.7706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83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89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2.1884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84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85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86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87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88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51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93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2018-12-28T18:13:21Z</dcterms:modified>
  <cp:category/>
  <cp:version/>
  <cp:contentType/>
  <cp:contentStatus/>
</cp:coreProperties>
</file>