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<sst xmlns="http://schemas.openxmlformats.org/spreadsheetml/2006/main" count="100" uniqueCount="98">
  <si>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</si>
  <si>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</si>
  <si>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</si>
  <si>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</si>
  <si>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</si>
  <si>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</si>
  <si>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</si>
  <si>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</si>
  <si>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</si>
  <si>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</si>
  <si>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</si>
  <si>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</si>
  <si>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</si>
  <si>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</si>
  <si>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</si>
  <si>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</si>
  <si>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</si>
  <si>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</si>
  <si>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</si>
  <si>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</si>
  <si>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</si>
  <si>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</si>
  <si>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</si>
  <si>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</si>
  <si>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</si>
  <si>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</si>
  <si>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</si>
  <si>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</si>
  <si>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</si>
  <si>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</si>
  <si>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</si>
  <si>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</si>
  <si>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</si>
  <si>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</si>
  <si>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</si>
  <si>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</si>
  <si>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</si>
  <si>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</si>
  <si>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</si>
  <si>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</si>
  <si>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</si>
  <si>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</si>
  <si>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</si>
  <si>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</si>
  <si>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</si>
  <si>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</si>
  <si>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</si>
  <si>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</si>
  <si>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</si>
  <si>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</si>
  <si>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</si>
  <si>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</si>
  <si>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</si>
  <si>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</si>
  <si>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</si>
  <si>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</si>
  <si>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</si>
  <si>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</si>
  <si>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</si>
  <si>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</si>
  <si>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</si>
  <si>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</si>
  <si>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</si>
  <si>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</si>
  <si>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</si>
  <si>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</si>
  <si>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</si>
  <si>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</si>
  <si>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</si>
  <si>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</si>
  <si>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</si>
  <si>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</si>
  <si>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</si>
  <si>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</si>
  <si>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</si>
  <si>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</si>
  <si>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</si>
  <si>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</si>
  <si>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</si>
  <si>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</si>
  <si>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</si>
  <si>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</si>
  <si>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</si>
  <si>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</si>
  <si>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</si>
  <si>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</si>
  <si>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</si>
  <si>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</si>
  <si>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</si>
  <si>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</si>
  <si>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</si>
  <si>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</si>
  <si>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</si>
  <si>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OPERAÇÃO 20/12/18 - VENCIMENTO 28/12/18</t>
  </si>
  <si>
    <t>4.3. Revisão de Remuneração pelo Transporte Coletivo (1)</t>
  </si>
  <si>
    <t>9. Tarifa de Remuneração por Passageiro(2)</t>
  </si>
  <si>
    <t>(2) Tarifa de remuneração de cada empresa considerando o  reequilibrio interno estabelecido e informado pelo consórcio. Não consideram os acertos financeiros previstos no item 7.</t>
  </si>
  <si>
    <t>(1) Revisão rede da madrugada (linhas naturnas), mês de novembro/2018.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</si>
</sst>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1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82</xdr:row>
      <xdr:rowOff>0</xdr:rowOff>
    </xdr:from>
    <xdr:to>
      <xdr:col>2</xdr:col>
      <xdr:colOff>914400</xdr:colOff>
      <xdr:row>83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631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914400</xdr:colOff>
      <xdr:row>83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19631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914400</xdr:colOff>
      <xdr:row>83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48800" y="19631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8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2539062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6.125" style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58" t="s">
        <v>26</v>
      </c>
      <c r="I6" s="58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496800</v>
      </c>
      <c r="C7" s="10">
        <f t="shared" si="0"/>
        <v>364060</v>
      </c>
      <c r="D7" s="10">
        <f t="shared" si="0"/>
        <v>379246</v>
      </c>
      <c r="E7" s="10">
        <f t="shared" si="0"/>
        <v>69600</v>
      </c>
      <c r="F7" s="10">
        <f t="shared" si="0"/>
        <v>323603</v>
      </c>
      <c r="G7" s="10">
        <f t="shared" si="0"/>
        <v>513843</v>
      </c>
      <c r="H7" s="10">
        <f t="shared" si="0"/>
        <v>357647</v>
      </c>
      <c r="I7" s="10">
        <f t="shared" si="0"/>
        <v>81360</v>
      </c>
      <c r="J7" s="10">
        <f t="shared" si="0"/>
        <v>412760</v>
      </c>
      <c r="K7" s="10">
        <f t="shared" si="0"/>
        <v>301559</v>
      </c>
      <c r="L7" s="10">
        <f t="shared" si="0"/>
        <v>364729</v>
      </c>
      <c r="M7" s="10">
        <f t="shared" si="0"/>
        <v>138777</v>
      </c>
      <c r="N7" s="10">
        <f t="shared" si="0"/>
        <v>96083</v>
      </c>
      <c r="O7" s="10">
        <f>+O8+O18+O22</f>
        <v>3900067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243991</v>
      </c>
      <c r="C8" s="12">
        <f t="shared" si="1"/>
        <v>188935</v>
      </c>
      <c r="D8" s="12">
        <f t="shared" si="1"/>
        <v>214023</v>
      </c>
      <c r="E8" s="12">
        <f t="shared" si="1"/>
        <v>35562</v>
      </c>
      <c r="F8" s="12">
        <f t="shared" si="1"/>
        <v>171126</v>
      </c>
      <c r="G8" s="12">
        <f t="shared" si="1"/>
        <v>272007</v>
      </c>
      <c r="H8" s="12">
        <f t="shared" si="1"/>
        <v>181118</v>
      </c>
      <c r="I8" s="12">
        <f t="shared" si="1"/>
        <v>42124</v>
      </c>
      <c r="J8" s="12">
        <f t="shared" si="1"/>
        <v>222400</v>
      </c>
      <c r="K8" s="12">
        <f t="shared" si="1"/>
        <v>158373</v>
      </c>
      <c r="L8" s="12">
        <f t="shared" si="1"/>
        <v>186512</v>
      </c>
      <c r="M8" s="12">
        <f t="shared" si="1"/>
        <v>77105</v>
      </c>
      <c r="N8" s="12">
        <f t="shared" si="1"/>
        <v>57113</v>
      </c>
      <c r="O8" s="12">
        <f>SUM(B8:N8)</f>
        <v>2050389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27173</v>
      </c>
      <c r="C9" s="14">
        <v>28010</v>
      </c>
      <c r="D9" s="14">
        <v>19851</v>
      </c>
      <c r="E9" s="14">
        <v>4132</v>
      </c>
      <c r="F9" s="14">
        <v>16978</v>
      </c>
      <c r="G9" s="14">
        <v>30989</v>
      </c>
      <c r="H9" s="14">
        <v>26705</v>
      </c>
      <c r="I9" s="14">
        <v>5618</v>
      </c>
      <c r="J9" s="14">
        <v>16923</v>
      </c>
      <c r="K9" s="14">
        <v>20576</v>
      </c>
      <c r="L9" s="14">
        <v>17235</v>
      </c>
      <c r="M9" s="14">
        <v>9917</v>
      </c>
      <c r="N9" s="14">
        <v>8166</v>
      </c>
      <c r="O9" s="12">
        <f aca="true" t="shared" si="2" ref="O9:O17">SUM(B9:N9)</f>
        <v>232273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208740</v>
      </c>
      <c r="C10" s="14">
        <f>C11+C12+C13</f>
        <v>154829</v>
      </c>
      <c r="D10" s="14">
        <f>D11+D12+D13</f>
        <v>187859</v>
      </c>
      <c r="E10" s="14">
        <f>E11+E12+E13</f>
        <v>30395</v>
      </c>
      <c r="F10" s="14">
        <f aca="true" t="shared" si="3" ref="F10:N10">F11+F12+F13</f>
        <v>148526</v>
      </c>
      <c r="G10" s="14">
        <f t="shared" si="3"/>
        <v>231488</v>
      </c>
      <c r="H10" s="14">
        <f>H11+H12+H13</f>
        <v>148906</v>
      </c>
      <c r="I10" s="14">
        <f>I11+I12+I13</f>
        <v>35243</v>
      </c>
      <c r="J10" s="14">
        <f>J11+J12+J13</f>
        <v>197644</v>
      </c>
      <c r="K10" s="14">
        <f>K11+K12+K13</f>
        <v>132576</v>
      </c>
      <c r="L10" s="14">
        <f>L11+L12+L13</f>
        <v>162182</v>
      </c>
      <c r="M10" s="14">
        <f t="shared" si="3"/>
        <v>64825</v>
      </c>
      <c r="N10" s="14">
        <f t="shared" si="3"/>
        <v>47433</v>
      </c>
      <c r="O10" s="12">
        <f t="shared" si="2"/>
        <v>1750646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108602</v>
      </c>
      <c r="C11" s="14">
        <v>81097</v>
      </c>
      <c r="D11" s="14">
        <v>95452</v>
      </c>
      <c r="E11" s="14">
        <v>15826</v>
      </c>
      <c r="F11" s="14">
        <v>75344</v>
      </c>
      <c r="G11" s="14">
        <v>118134</v>
      </c>
      <c r="H11" s="14">
        <v>79706</v>
      </c>
      <c r="I11" s="14">
        <v>18917</v>
      </c>
      <c r="J11" s="14">
        <v>102677</v>
      </c>
      <c r="K11" s="14">
        <v>67871</v>
      </c>
      <c r="L11" s="14">
        <v>81804</v>
      </c>
      <c r="M11" s="14">
        <v>32068</v>
      </c>
      <c r="N11" s="14">
        <v>22688</v>
      </c>
      <c r="O11" s="12">
        <f t="shared" si="2"/>
        <v>900186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94123</v>
      </c>
      <c r="C12" s="14">
        <v>67536</v>
      </c>
      <c r="D12" s="14">
        <v>88436</v>
      </c>
      <c r="E12" s="14">
        <v>13599</v>
      </c>
      <c r="F12" s="14">
        <v>68491</v>
      </c>
      <c r="G12" s="14">
        <v>104486</v>
      </c>
      <c r="H12" s="14">
        <v>64657</v>
      </c>
      <c r="I12" s="14">
        <v>15195</v>
      </c>
      <c r="J12" s="14">
        <v>90594</v>
      </c>
      <c r="K12" s="14">
        <v>60936</v>
      </c>
      <c r="L12" s="14">
        <v>75507</v>
      </c>
      <c r="M12" s="14">
        <v>30920</v>
      </c>
      <c r="N12" s="14">
        <v>23423</v>
      </c>
      <c r="O12" s="12">
        <f t="shared" si="2"/>
        <v>797903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6015</v>
      </c>
      <c r="C13" s="14">
        <v>6196</v>
      </c>
      <c r="D13" s="14">
        <v>3971</v>
      </c>
      <c r="E13" s="14">
        <v>970</v>
      </c>
      <c r="F13" s="14">
        <v>4691</v>
      </c>
      <c r="G13" s="14">
        <v>8868</v>
      </c>
      <c r="H13" s="14">
        <v>4543</v>
      </c>
      <c r="I13" s="14">
        <v>1131</v>
      </c>
      <c r="J13" s="14">
        <v>4373</v>
      </c>
      <c r="K13" s="14">
        <v>3769</v>
      </c>
      <c r="L13" s="14">
        <v>4871</v>
      </c>
      <c r="M13" s="14">
        <v>1837</v>
      </c>
      <c r="N13" s="14">
        <v>1322</v>
      </c>
      <c r="O13" s="12">
        <f t="shared" si="2"/>
        <v>52557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8078</v>
      </c>
      <c r="C14" s="14">
        <f>C15+C16+C17</f>
        <v>6096</v>
      </c>
      <c r="D14" s="14">
        <f>D15+D16+D17</f>
        <v>6313</v>
      </c>
      <c r="E14" s="14">
        <f>E15+E16+E17</f>
        <v>1035</v>
      </c>
      <c r="F14" s="14">
        <f aca="true" t="shared" si="4" ref="F14:N14">F15+F16+F17</f>
        <v>5622</v>
      </c>
      <c r="G14" s="14">
        <f t="shared" si="4"/>
        <v>9530</v>
      </c>
      <c r="H14" s="14">
        <f>H15+H16+H17</f>
        <v>5507</v>
      </c>
      <c r="I14" s="14">
        <f>I15+I16+I17</f>
        <v>1263</v>
      </c>
      <c r="J14" s="14">
        <f>J15+J16+J17</f>
        <v>7833</v>
      </c>
      <c r="K14" s="14">
        <f>K15+K16+K17</f>
        <v>5221</v>
      </c>
      <c r="L14" s="14">
        <f>L15+L16+L17</f>
        <v>7095</v>
      </c>
      <c r="M14" s="14">
        <f t="shared" si="4"/>
        <v>2363</v>
      </c>
      <c r="N14" s="14">
        <f t="shared" si="4"/>
        <v>1514</v>
      </c>
      <c r="O14" s="12">
        <f t="shared" si="2"/>
        <v>67470</v>
      </c>
    </row>
    <row r="15" spans="1:26" ht="18.75" customHeight="1">
      <c r="A15" s="15" t="s">
        <v>13</v>
      </c>
      <c r="B15" s="14">
        <v>8048</v>
      </c>
      <c r="C15" s="14">
        <v>6080</v>
      </c>
      <c r="D15" s="14">
        <v>6311</v>
      </c>
      <c r="E15" s="14">
        <v>1032</v>
      </c>
      <c r="F15" s="14">
        <v>5607</v>
      </c>
      <c r="G15" s="14">
        <v>9519</v>
      </c>
      <c r="H15" s="14">
        <v>5485</v>
      </c>
      <c r="I15" s="14">
        <v>1262</v>
      </c>
      <c r="J15" s="14">
        <v>7826</v>
      </c>
      <c r="K15" s="14">
        <v>5207</v>
      </c>
      <c r="L15" s="14">
        <v>7084</v>
      </c>
      <c r="M15" s="14">
        <v>2358</v>
      </c>
      <c r="N15" s="14">
        <v>1513</v>
      </c>
      <c r="O15" s="12">
        <f t="shared" si="2"/>
        <v>67332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15</v>
      </c>
      <c r="C16" s="14">
        <v>11</v>
      </c>
      <c r="D16" s="14">
        <v>0</v>
      </c>
      <c r="E16" s="14">
        <v>3</v>
      </c>
      <c r="F16" s="14">
        <v>11</v>
      </c>
      <c r="G16" s="14">
        <v>3</v>
      </c>
      <c r="H16" s="14">
        <v>12</v>
      </c>
      <c r="I16" s="14">
        <v>1</v>
      </c>
      <c r="J16" s="14">
        <v>2</v>
      </c>
      <c r="K16" s="14">
        <v>12</v>
      </c>
      <c r="L16" s="14">
        <v>5</v>
      </c>
      <c r="M16" s="14">
        <v>3</v>
      </c>
      <c r="N16" s="14">
        <v>1</v>
      </c>
      <c r="O16" s="12">
        <f t="shared" si="2"/>
        <v>79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15</v>
      </c>
      <c r="C17" s="14">
        <v>5</v>
      </c>
      <c r="D17" s="14">
        <v>2</v>
      </c>
      <c r="E17" s="14">
        <v>0</v>
      </c>
      <c r="F17" s="14">
        <v>4</v>
      </c>
      <c r="G17" s="14">
        <v>8</v>
      </c>
      <c r="H17" s="14">
        <v>10</v>
      </c>
      <c r="I17" s="14">
        <v>0</v>
      </c>
      <c r="J17" s="14">
        <v>5</v>
      </c>
      <c r="K17" s="14">
        <v>2</v>
      </c>
      <c r="L17" s="14">
        <v>6</v>
      </c>
      <c r="M17" s="14">
        <v>2</v>
      </c>
      <c r="N17" s="14">
        <v>0</v>
      </c>
      <c r="O17" s="12">
        <f t="shared" si="2"/>
        <v>59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148288</v>
      </c>
      <c r="C18" s="18">
        <f>C19+C20+C21</f>
        <v>92127</v>
      </c>
      <c r="D18" s="18">
        <f>D19+D20+D21</f>
        <v>83873</v>
      </c>
      <c r="E18" s="18">
        <f>E19+E20+E21</f>
        <v>15573</v>
      </c>
      <c r="F18" s="18">
        <f aca="true" t="shared" si="5" ref="F18:N18">F19+F20+F21</f>
        <v>77291</v>
      </c>
      <c r="G18" s="18">
        <f t="shared" si="5"/>
        <v>121746</v>
      </c>
      <c r="H18" s="18">
        <f>H19+H20+H21</f>
        <v>96806</v>
      </c>
      <c r="I18" s="18">
        <f>I19+I20+I21</f>
        <v>21133</v>
      </c>
      <c r="J18" s="18">
        <f>J19+J20+J21</f>
        <v>112453</v>
      </c>
      <c r="K18" s="18">
        <f>K19+K20+K21</f>
        <v>77574</v>
      </c>
      <c r="L18" s="18">
        <f>L19+L20+L21</f>
        <v>115778</v>
      </c>
      <c r="M18" s="18">
        <f t="shared" si="5"/>
        <v>41299</v>
      </c>
      <c r="N18" s="18">
        <f t="shared" si="5"/>
        <v>25863</v>
      </c>
      <c r="O18" s="12">
        <f aca="true" t="shared" si="6" ref="O18:O24">SUM(B18:N18)</f>
        <v>1029804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85395</v>
      </c>
      <c r="C19" s="14">
        <v>56090</v>
      </c>
      <c r="D19" s="14">
        <v>51314</v>
      </c>
      <c r="E19" s="14">
        <v>9522</v>
      </c>
      <c r="F19" s="14">
        <v>46286</v>
      </c>
      <c r="G19" s="14">
        <v>73408</v>
      </c>
      <c r="H19" s="14">
        <v>58823</v>
      </c>
      <c r="I19" s="14">
        <v>13003</v>
      </c>
      <c r="J19" s="14">
        <v>66585</v>
      </c>
      <c r="K19" s="14">
        <v>45377</v>
      </c>
      <c r="L19" s="14">
        <v>64710</v>
      </c>
      <c r="M19" s="14">
        <v>23074</v>
      </c>
      <c r="N19" s="14">
        <v>14249</v>
      </c>
      <c r="O19" s="12">
        <f t="shared" si="6"/>
        <v>607836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59381</v>
      </c>
      <c r="C20" s="14">
        <v>33259</v>
      </c>
      <c r="D20" s="14">
        <v>31029</v>
      </c>
      <c r="E20" s="14">
        <v>5696</v>
      </c>
      <c r="F20" s="14">
        <v>29143</v>
      </c>
      <c r="G20" s="14">
        <v>44789</v>
      </c>
      <c r="H20" s="14">
        <v>35839</v>
      </c>
      <c r="I20" s="14">
        <v>7703</v>
      </c>
      <c r="J20" s="14">
        <v>43843</v>
      </c>
      <c r="K20" s="14">
        <v>30416</v>
      </c>
      <c r="L20" s="14">
        <v>48235</v>
      </c>
      <c r="M20" s="14">
        <v>17214</v>
      </c>
      <c r="N20" s="14">
        <v>11086</v>
      </c>
      <c r="O20" s="12">
        <f t="shared" si="6"/>
        <v>397633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3512</v>
      </c>
      <c r="C21" s="14">
        <v>2778</v>
      </c>
      <c r="D21" s="14">
        <v>1530</v>
      </c>
      <c r="E21" s="14">
        <v>355</v>
      </c>
      <c r="F21" s="14">
        <v>1862</v>
      </c>
      <c r="G21" s="14">
        <v>3549</v>
      </c>
      <c r="H21" s="14">
        <v>2144</v>
      </c>
      <c r="I21" s="14">
        <v>427</v>
      </c>
      <c r="J21" s="14">
        <v>2025</v>
      </c>
      <c r="K21" s="14">
        <v>1781</v>
      </c>
      <c r="L21" s="14">
        <v>2833</v>
      </c>
      <c r="M21" s="14">
        <v>1011</v>
      </c>
      <c r="N21" s="14">
        <v>528</v>
      </c>
      <c r="O21" s="12">
        <f t="shared" si="6"/>
        <v>24335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104521</v>
      </c>
      <c r="C22" s="14">
        <f>C23+C24</f>
        <v>82998</v>
      </c>
      <c r="D22" s="14">
        <f>D23+D24</f>
        <v>81350</v>
      </c>
      <c r="E22" s="14">
        <f>E23+E24</f>
        <v>18465</v>
      </c>
      <c r="F22" s="14">
        <f aca="true" t="shared" si="7" ref="F22:N22">F23+F24</f>
        <v>75186</v>
      </c>
      <c r="G22" s="14">
        <f t="shared" si="7"/>
        <v>120090</v>
      </c>
      <c r="H22" s="14">
        <f>H23+H24</f>
        <v>79723</v>
      </c>
      <c r="I22" s="14">
        <f>I23+I24</f>
        <v>18103</v>
      </c>
      <c r="J22" s="14">
        <f>J23+J24</f>
        <v>77907</v>
      </c>
      <c r="K22" s="14">
        <f>K23+K24</f>
        <v>65612</v>
      </c>
      <c r="L22" s="14">
        <f>L23+L24</f>
        <v>62439</v>
      </c>
      <c r="M22" s="14">
        <f t="shared" si="7"/>
        <v>20373</v>
      </c>
      <c r="N22" s="14">
        <f t="shared" si="7"/>
        <v>13107</v>
      </c>
      <c r="O22" s="12">
        <f t="shared" si="6"/>
        <v>819874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78171</v>
      </c>
      <c r="C23" s="14">
        <v>67137</v>
      </c>
      <c r="D23" s="14">
        <v>61752</v>
      </c>
      <c r="E23" s="14">
        <v>14780</v>
      </c>
      <c r="F23" s="14">
        <v>59843</v>
      </c>
      <c r="G23" s="14">
        <v>96812</v>
      </c>
      <c r="H23" s="14">
        <v>64085</v>
      </c>
      <c r="I23" s="14">
        <v>15121</v>
      </c>
      <c r="J23" s="14">
        <v>58534</v>
      </c>
      <c r="K23" s="14">
        <v>50582</v>
      </c>
      <c r="L23" s="14">
        <v>49769</v>
      </c>
      <c r="M23" s="14">
        <v>16183</v>
      </c>
      <c r="N23" s="14">
        <v>9426</v>
      </c>
      <c r="O23" s="12">
        <f t="shared" si="6"/>
        <v>642195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26350</v>
      </c>
      <c r="C24" s="14">
        <v>15861</v>
      </c>
      <c r="D24" s="14">
        <v>19598</v>
      </c>
      <c r="E24" s="14">
        <v>3685</v>
      </c>
      <c r="F24" s="14">
        <v>15343</v>
      </c>
      <c r="G24" s="14">
        <v>23278</v>
      </c>
      <c r="H24" s="14">
        <v>15638</v>
      </c>
      <c r="I24" s="14">
        <v>2982</v>
      </c>
      <c r="J24" s="14">
        <v>19373</v>
      </c>
      <c r="K24" s="14">
        <v>15030</v>
      </c>
      <c r="L24" s="14">
        <v>12670</v>
      </c>
      <c r="M24" s="14">
        <v>4190</v>
      </c>
      <c r="N24" s="14">
        <v>3681</v>
      </c>
      <c r="O24" s="12">
        <f t="shared" si="6"/>
        <v>177679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1.7706</v>
      </c>
      <c r="H26" s="23">
        <v>2.1676</v>
      </c>
      <c r="I26" s="23">
        <v>2.1884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7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7" ht="18.75" customHeight="1">
      <c r="A28" s="54" t="s">
        <v>92</v>
      </c>
      <c r="B28" s="55">
        <f>B29+B30</f>
        <v>1090456.6400000001</v>
      </c>
      <c r="C28" s="55">
        <f aca="true" t="shared" si="8" ref="C28:N28">C29+C30</f>
        <v>843667.056</v>
      </c>
      <c r="D28" s="55">
        <f t="shared" si="8"/>
        <v>755213.1922</v>
      </c>
      <c r="E28" s="55">
        <f t="shared" si="8"/>
        <v>205967.28</v>
      </c>
      <c r="F28" s="55">
        <f t="shared" si="8"/>
        <v>737181.7845000001</v>
      </c>
      <c r="G28" s="55">
        <f t="shared" si="8"/>
        <v>914477.7357999999</v>
      </c>
      <c r="H28" s="55">
        <f t="shared" si="8"/>
        <v>778736.0672000002</v>
      </c>
      <c r="I28" s="55">
        <f t="shared" si="8"/>
        <v>178048.22400000002</v>
      </c>
      <c r="J28" s="55">
        <f t="shared" si="8"/>
        <v>908217.7540000001</v>
      </c>
      <c r="K28" s="55">
        <f t="shared" si="8"/>
        <v>764696.7614</v>
      </c>
      <c r="L28" s="55">
        <f t="shared" si="8"/>
        <v>897926.9406</v>
      </c>
      <c r="M28" s="55">
        <f t="shared" si="8"/>
        <v>430810.5005</v>
      </c>
      <c r="N28" s="55">
        <f t="shared" si="8"/>
        <v>254295.8773</v>
      </c>
      <c r="O28" s="55">
        <f>SUM(B28:N28)</f>
        <v>8759695.8135</v>
      </c>
      <c r="Q28" s="63"/>
    </row>
    <row r="29" spans="1:15" ht="18.75" customHeight="1">
      <c r="A29" s="53" t="s">
        <v>57</v>
      </c>
      <c r="B29" s="51">
        <f aca="true" t="shared" si="9" ref="B29:N29">B26*B7</f>
        <v>1085806.08</v>
      </c>
      <c r="C29" s="51">
        <f t="shared" si="9"/>
        <v>836646.286</v>
      </c>
      <c r="D29" s="51">
        <f t="shared" si="9"/>
        <v>743587.6322</v>
      </c>
      <c r="E29" s="51">
        <f t="shared" si="9"/>
        <v>205967.28</v>
      </c>
      <c r="F29" s="51">
        <f t="shared" si="9"/>
        <v>728592.1545000001</v>
      </c>
      <c r="G29" s="51">
        <f t="shared" si="9"/>
        <v>909810.4158</v>
      </c>
      <c r="H29" s="51">
        <f t="shared" si="9"/>
        <v>775235.6372000001</v>
      </c>
      <c r="I29" s="51">
        <f t="shared" si="9"/>
        <v>178048.22400000002</v>
      </c>
      <c r="J29" s="51">
        <f t="shared" si="9"/>
        <v>897092.584</v>
      </c>
      <c r="K29" s="51">
        <f t="shared" si="9"/>
        <v>749253.4913999999</v>
      </c>
      <c r="L29" s="51">
        <f t="shared" si="9"/>
        <v>886802.0906</v>
      </c>
      <c r="M29" s="51">
        <f t="shared" si="9"/>
        <v>425559.6705</v>
      </c>
      <c r="N29" s="51">
        <f t="shared" si="9"/>
        <v>252035.3173</v>
      </c>
      <c r="O29" s="52">
        <f>SUM(B29:N29)</f>
        <v>8674436.863499999</v>
      </c>
    </row>
    <row r="30" spans="1:26" ht="18.75" customHeight="1">
      <c r="A30" s="17" t="s">
        <v>55</v>
      </c>
      <c r="B30" s="51">
        <v>4650.56</v>
      </c>
      <c r="C30" s="51">
        <v>7020.77</v>
      </c>
      <c r="D30" s="51">
        <v>11625.56</v>
      </c>
      <c r="E30" s="51">
        <v>0</v>
      </c>
      <c r="F30" s="51">
        <v>8589.63</v>
      </c>
      <c r="G30" s="51">
        <v>4667.32</v>
      </c>
      <c r="H30" s="51">
        <v>3500.43</v>
      </c>
      <c r="I30" s="51">
        <v>0</v>
      </c>
      <c r="J30" s="51">
        <v>11125.17</v>
      </c>
      <c r="K30" s="51">
        <v>15443.27</v>
      </c>
      <c r="L30" s="51">
        <v>11124.85</v>
      </c>
      <c r="M30" s="51">
        <v>5250.83</v>
      </c>
      <c r="N30" s="51">
        <v>2260.56</v>
      </c>
      <c r="O30" s="52">
        <f>SUM(B30:N30)</f>
        <v>85258.95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8"/>
    </row>
    <row r="32" spans="1:15" ht="18.75" customHeight="1">
      <c r="A32" s="2" t="s">
        <v>90</v>
      </c>
      <c r="B32" s="25">
        <f aca="true" t="shared" si="10" ref="B32:O32">+B33+B35+B42+B43+B44-B45</f>
        <v>1061.949999999997</v>
      </c>
      <c r="C32" s="25">
        <f t="shared" si="10"/>
        <v>-5548.149999999994</v>
      </c>
      <c r="D32" s="25">
        <f t="shared" si="10"/>
        <v>-80201.63</v>
      </c>
      <c r="E32" s="25">
        <f t="shared" si="10"/>
        <v>7560.669999999998</v>
      </c>
      <c r="F32" s="25">
        <f t="shared" si="10"/>
        <v>-18575.68</v>
      </c>
      <c r="G32" s="25">
        <f t="shared" si="10"/>
        <v>-40132.82000000001</v>
      </c>
      <c r="H32" s="25">
        <f t="shared" si="10"/>
        <v>-54909</v>
      </c>
      <c r="I32" s="25">
        <f t="shared" si="10"/>
        <v>-23972</v>
      </c>
      <c r="J32" s="25">
        <f t="shared" si="10"/>
        <v>-68370.16</v>
      </c>
      <c r="K32" s="25">
        <f t="shared" si="10"/>
        <v>-56400.14</v>
      </c>
      <c r="L32" s="25">
        <f t="shared" si="10"/>
        <v>-16754.550000000003</v>
      </c>
      <c r="M32" s="25">
        <f t="shared" si="10"/>
        <v>-25855.43</v>
      </c>
      <c r="N32" s="25">
        <f t="shared" si="10"/>
        <v>-8344.89</v>
      </c>
      <c r="O32" s="25">
        <f t="shared" si="10"/>
        <v>-390441.8300000001</v>
      </c>
    </row>
    <row r="33" spans="1:15" ht="18.75" customHeight="1">
      <c r="A33" s="17" t="s">
        <v>58</v>
      </c>
      <c r="B33" s="26">
        <f>+B34</f>
        <v>-108692</v>
      </c>
      <c r="C33" s="26">
        <f aca="true" t="shared" si="11" ref="C33:O33">+C34</f>
        <v>-112040</v>
      </c>
      <c r="D33" s="26">
        <f t="shared" si="11"/>
        <v>-79404</v>
      </c>
      <c r="E33" s="26">
        <f t="shared" si="11"/>
        <v>-16528</v>
      </c>
      <c r="F33" s="26">
        <f t="shared" si="11"/>
        <v>-67912</v>
      </c>
      <c r="G33" s="26">
        <f t="shared" si="11"/>
        <v>-123956</v>
      </c>
      <c r="H33" s="26">
        <f t="shared" si="11"/>
        <v>-106820</v>
      </c>
      <c r="I33" s="26">
        <f t="shared" si="11"/>
        <v>-22472</v>
      </c>
      <c r="J33" s="26">
        <f t="shared" si="11"/>
        <v>-67692</v>
      </c>
      <c r="K33" s="26">
        <f t="shared" si="11"/>
        <v>-82304</v>
      </c>
      <c r="L33" s="26">
        <f t="shared" si="11"/>
        <v>-68940</v>
      </c>
      <c r="M33" s="26">
        <f t="shared" si="11"/>
        <v>-39668</v>
      </c>
      <c r="N33" s="26">
        <f t="shared" si="11"/>
        <v>-32664</v>
      </c>
      <c r="O33" s="26">
        <f t="shared" si="11"/>
        <v>-929092</v>
      </c>
    </row>
    <row r="34" spans="1:26" ht="18.75" customHeight="1">
      <c r="A34" s="13" t="s">
        <v>59</v>
      </c>
      <c r="B34" s="20">
        <f>ROUND(-B9*$D$3,2)</f>
        <v>-108692</v>
      </c>
      <c r="C34" s="20">
        <f>ROUND(-C9*$D$3,2)</f>
        <v>-112040</v>
      </c>
      <c r="D34" s="20">
        <f>ROUND(-D9*$D$3,2)</f>
        <v>-79404</v>
      </c>
      <c r="E34" s="20">
        <f>ROUND(-E9*$D$3,2)</f>
        <v>-16528</v>
      </c>
      <c r="F34" s="20">
        <f aca="true" t="shared" si="12" ref="F34:N34">ROUND(-F9*$D$3,2)</f>
        <v>-67912</v>
      </c>
      <c r="G34" s="20">
        <f t="shared" si="12"/>
        <v>-123956</v>
      </c>
      <c r="H34" s="20">
        <f t="shared" si="12"/>
        <v>-106820</v>
      </c>
      <c r="I34" s="20">
        <f>ROUND(-I9*$D$3,2)</f>
        <v>-22472</v>
      </c>
      <c r="J34" s="20">
        <f>ROUND(-J9*$D$3,2)</f>
        <v>-67692</v>
      </c>
      <c r="K34" s="20">
        <f>ROUND(-K9*$D$3,2)</f>
        <v>-82304</v>
      </c>
      <c r="L34" s="20">
        <f>ROUND(-L9*$D$3,2)</f>
        <v>-68940</v>
      </c>
      <c r="M34" s="20">
        <f t="shared" si="12"/>
        <v>-39668</v>
      </c>
      <c r="N34" s="20">
        <f t="shared" si="12"/>
        <v>-32664</v>
      </c>
      <c r="O34" s="43">
        <f aca="true" t="shared" si="13" ref="O34:O45">SUM(B34:N34)</f>
        <v>-929092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-22807.63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-25307.63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-500-22307.63</f>
        <v>-22807.63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-25307.63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94</v>
      </c>
      <c r="B42" s="27">
        <v>109753.95</v>
      </c>
      <c r="C42" s="27">
        <v>106491.85</v>
      </c>
      <c r="D42" s="27">
        <v>22010</v>
      </c>
      <c r="E42" s="27">
        <v>24088.67</v>
      </c>
      <c r="F42" s="27">
        <v>49836.32</v>
      </c>
      <c r="G42" s="27">
        <v>84323.18</v>
      </c>
      <c r="H42" s="27">
        <v>51911</v>
      </c>
      <c r="I42" s="27">
        <v>0</v>
      </c>
      <c r="J42" s="27">
        <v>-678.16</v>
      </c>
      <c r="K42" s="27">
        <v>25903.86</v>
      </c>
      <c r="L42" s="27">
        <v>52185.45</v>
      </c>
      <c r="M42" s="27">
        <v>13812.57</v>
      </c>
      <c r="N42" s="27">
        <v>24319.11</v>
      </c>
      <c r="O42" s="24">
        <f t="shared" si="13"/>
        <v>563957.7999999999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2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2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1091518.59</v>
      </c>
      <c r="C46" s="29">
        <f t="shared" si="15"/>
        <v>838118.906</v>
      </c>
      <c r="D46" s="29">
        <f t="shared" si="15"/>
        <v>675011.5622</v>
      </c>
      <c r="E46" s="29">
        <f t="shared" si="15"/>
        <v>213527.95</v>
      </c>
      <c r="F46" s="29">
        <f t="shared" si="15"/>
        <v>718606.1045</v>
      </c>
      <c r="G46" s="29">
        <f t="shared" si="15"/>
        <v>874344.9157999998</v>
      </c>
      <c r="H46" s="29">
        <f t="shared" si="15"/>
        <v>723827.0672000002</v>
      </c>
      <c r="I46" s="29">
        <f t="shared" si="15"/>
        <v>154076.22400000002</v>
      </c>
      <c r="J46" s="29">
        <f t="shared" si="15"/>
        <v>839847.594</v>
      </c>
      <c r="K46" s="29">
        <f t="shared" si="15"/>
        <v>708296.6214</v>
      </c>
      <c r="L46" s="29">
        <f t="shared" si="15"/>
        <v>881172.3905999999</v>
      </c>
      <c r="M46" s="29">
        <f t="shared" si="15"/>
        <v>404955.07050000003</v>
      </c>
      <c r="N46" s="29">
        <f t="shared" si="15"/>
        <v>245950.98729999998</v>
      </c>
      <c r="O46" s="29">
        <f>SUM(B46:N46)</f>
        <v>8369253.983500001</v>
      </c>
      <c r="P46" s="66"/>
      <c r="Q46" s="76"/>
      <c r="T46"/>
      <c r="U46"/>
      <c r="V46"/>
      <c r="W46"/>
      <c r="X46"/>
      <c r="Y46"/>
      <c r="Z46"/>
    </row>
    <row r="47" spans="1:19" ht="15" customHeight="1">
      <c r="A47" s="32"/>
      <c r="B47" s="67"/>
      <c r="C47" s="44"/>
      <c r="D47" s="44"/>
      <c r="E47" s="44"/>
      <c r="F47" s="44"/>
      <c r="G47" s="44"/>
      <c r="H47" s="44"/>
      <c r="I47" s="67"/>
      <c r="J47" s="44"/>
      <c r="K47" s="44"/>
      <c r="L47" s="44"/>
      <c r="M47" s="44"/>
      <c r="N47" s="44"/>
      <c r="O47" s="45"/>
      <c r="P47" s="68"/>
      <c r="Q47" s="64"/>
      <c r="R47" s="66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Q48" s="65"/>
    </row>
    <row r="49" spans="1:17" ht="18.75" customHeight="1">
      <c r="A49" s="2" t="s">
        <v>71</v>
      </c>
      <c r="B49" s="34">
        <f>SUM(B50:B63)</f>
        <v>1091518.5899999999</v>
      </c>
      <c r="C49" s="34">
        <f aca="true" t="shared" si="16" ref="C49:N49">SUM(C50:C63)</f>
        <v>838118.9099999999</v>
      </c>
      <c r="D49" s="34">
        <f t="shared" si="16"/>
        <v>675011.56</v>
      </c>
      <c r="E49" s="34">
        <f t="shared" si="16"/>
        <v>213527.95</v>
      </c>
      <c r="F49" s="34">
        <f t="shared" si="16"/>
        <v>718606.1</v>
      </c>
      <c r="G49" s="34">
        <f t="shared" si="16"/>
        <v>874344.92</v>
      </c>
      <c r="H49" s="34">
        <f t="shared" si="16"/>
        <v>723827.07</v>
      </c>
      <c r="I49" s="34">
        <f t="shared" si="16"/>
        <v>154076.22</v>
      </c>
      <c r="J49" s="34">
        <f t="shared" si="16"/>
        <v>839847.59</v>
      </c>
      <c r="K49" s="34">
        <f t="shared" si="16"/>
        <v>708296.62</v>
      </c>
      <c r="L49" s="34">
        <f t="shared" si="16"/>
        <v>881172.39</v>
      </c>
      <c r="M49" s="34">
        <f t="shared" si="16"/>
        <v>404955.07</v>
      </c>
      <c r="N49" s="34">
        <f t="shared" si="16"/>
        <v>245950.99</v>
      </c>
      <c r="O49" s="29">
        <f>SUM(O50:O63)</f>
        <v>8369253.98</v>
      </c>
      <c r="Q49" s="65"/>
    </row>
    <row r="50" spans="1:18" ht="18.75" customHeight="1">
      <c r="A50" s="17" t="s">
        <v>39</v>
      </c>
      <c r="B50" s="34">
        <v>213709.89</v>
      </c>
      <c r="C50" s="34">
        <v>228078.3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29">
        <f>SUM(B50:N50)</f>
        <v>441788.19</v>
      </c>
      <c r="P50"/>
      <c r="Q50" s="65"/>
      <c r="R50" s="66"/>
    </row>
    <row r="51" spans="1:16" ht="18.75" customHeight="1">
      <c r="A51" s="17" t="s">
        <v>40</v>
      </c>
      <c r="B51" s="34">
        <v>877808.7</v>
      </c>
      <c r="C51" s="34">
        <v>610040.61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29">
        <f aca="true" t="shared" si="17" ref="O51:O62">SUM(B51:N51)</f>
        <v>1487849.31</v>
      </c>
      <c r="P51"/>
    </row>
    <row r="52" spans="1:17" ht="18.75" customHeight="1">
      <c r="A52" s="17" t="s">
        <v>41</v>
      </c>
      <c r="B52" s="33">
        <v>0</v>
      </c>
      <c r="C52" s="33">
        <v>0</v>
      </c>
      <c r="D52" s="26">
        <v>675011.56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26">
        <f t="shared" si="17"/>
        <v>675011.56</v>
      </c>
      <c r="Q52"/>
    </row>
    <row r="53" spans="1:18" ht="18.75" customHeight="1">
      <c r="A53" s="17" t="s">
        <v>54</v>
      </c>
      <c r="B53" s="33">
        <v>0</v>
      </c>
      <c r="C53" s="33">
        <v>0</v>
      </c>
      <c r="D53" s="33">
        <v>0</v>
      </c>
      <c r="E53" s="26">
        <v>213527.95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29">
        <f t="shared" si="17"/>
        <v>213527.95</v>
      </c>
      <c r="R53"/>
    </row>
    <row r="54" spans="1:19" ht="18.75" customHeight="1">
      <c r="A54" s="17" t="s">
        <v>42</v>
      </c>
      <c r="B54" s="33">
        <v>0</v>
      </c>
      <c r="C54" s="33">
        <v>0</v>
      </c>
      <c r="D54" s="33">
        <v>0</v>
      </c>
      <c r="E54" s="33">
        <v>0</v>
      </c>
      <c r="F54" s="26">
        <v>718606.1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26">
        <f t="shared" si="17"/>
        <v>718606.1</v>
      </c>
      <c r="S54"/>
    </row>
    <row r="55" spans="1:20" ht="18.75" customHeight="1">
      <c r="A55" s="17" t="s">
        <v>72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4">
        <v>874344.92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29">
        <f t="shared" si="17"/>
        <v>874344.92</v>
      </c>
      <c r="T55"/>
    </row>
    <row r="56" spans="1:21" ht="18.75" customHeight="1">
      <c r="A56" s="17" t="s">
        <v>76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4">
        <v>723827.07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29">
        <f t="shared" si="17"/>
        <v>723827.07</v>
      </c>
      <c r="U56"/>
    </row>
    <row r="57" spans="1:21" ht="18.75" customHeight="1">
      <c r="A57" s="17" t="s">
        <v>73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4">
        <v>154076.22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29">
        <f t="shared" si="17"/>
        <v>154076.22</v>
      </c>
      <c r="U57"/>
    </row>
    <row r="58" spans="1:22" ht="18.75" customHeight="1">
      <c r="A58" s="17" t="s">
        <v>43</v>
      </c>
      <c r="B58" s="33">
        <v>0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26">
        <v>839847.59</v>
      </c>
      <c r="K58" s="33">
        <v>0</v>
      </c>
      <c r="L58" s="33">
        <v>0</v>
      </c>
      <c r="M58" s="33">
        <v>0</v>
      </c>
      <c r="N58" s="33">
        <v>0</v>
      </c>
      <c r="O58" s="26">
        <f t="shared" si="17"/>
        <v>839847.59</v>
      </c>
      <c r="V58"/>
    </row>
    <row r="59" spans="1:23" ht="18.75" customHeight="1">
      <c r="A59" s="17" t="s">
        <v>44</v>
      </c>
      <c r="B59" s="33">
        <v>0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26">
        <v>708296.62</v>
      </c>
      <c r="L59" s="33">
        <v>0</v>
      </c>
      <c r="M59" s="33">
        <v>0</v>
      </c>
      <c r="N59" s="33">
        <v>0</v>
      </c>
      <c r="O59" s="29">
        <f t="shared" si="17"/>
        <v>708296.62</v>
      </c>
      <c r="W59"/>
    </row>
    <row r="60" spans="1:24" ht="18.75" customHeight="1">
      <c r="A60" s="17" t="s">
        <v>45</v>
      </c>
      <c r="B60" s="33">
        <v>0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26">
        <v>881172.39</v>
      </c>
      <c r="M60" s="33">
        <v>0</v>
      </c>
      <c r="N60" s="33">
        <v>0</v>
      </c>
      <c r="O60" s="26">
        <f t="shared" si="17"/>
        <v>881172.39</v>
      </c>
      <c r="X60"/>
    </row>
    <row r="61" spans="1:25" ht="18.75" customHeight="1">
      <c r="A61" s="17" t="s">
        <v>74</v>
      </c>
      <c r="B61" s="33">
        <v>0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26">
        <v>404955.07</v>
      </c>
      <c r="N61" s="33">
        <v>0</v>
      </c>
      <c r="O61" s="29">
        <f t="shared" si="17"/>
        <v>404955.07</v>
      </c>
      <c r="Y61"/>
    </row>
    <row r="62" spans="1:26" ht="18.75" customHeight="1">
      <c r="A62" s="17" t="s">
        <v>75</v>
      </c>
      <c r="B62" s="33">
        <v>0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26">
        <v>245950.99</v>
      </c>
      <c r="O62" s="26">
        <f t="shared" si="17"/>
        <v>245950.99</v>
      </c>
      <c r="P62"/>
      <c r="Z62"/>
    </row>
    <row r="63" spans="1:26" ht="18.75" customHeight="1">
      <c r="A63" s="32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</row>
    <row r="65" spans="1:15" ht="15" customHeight="1">
      <c r="A65" s="35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7"/>
    </row>
    <row r="66" spans="1:15" ht="18.75" customHeight="1">
      <c r="A66" s="2" t="s">
        <v>95</v>
      </c>
      <c r="B66" s="33">
        <v>0</v>
      </c>
      <c r="C66" s="33">
        <v>0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29"/>
    </row>
    <row r="67" spans="1:16" ht="18.75" customHeight="1">
      <c r="A67" s="17" t="s">
        <v>77</v>
      </c>
      <c r="B67" s="41">
        <v>2.4586350677040474</v>
      </c>
      <c r="C67" s="41">
        <v>2.6081815775864006</v>
      </c>
      <c r="D67" s="41">
        <v>0</v>
      </c>
      <c r="E67" s="41">
        <v>0</v>
      </c>
      <c r="F67" s="33">
        <v>0</v>
      </c>
      <c r="G67" s="33">
        <v>0</v>
      </c>
      <c r="H67" s="41">
        <v>0</v>
      </c>
      <c r="I67" s="41">
        <v>0</v>
      </c>
      <c r="J67" s="41">
        <v>0</v>
      </c>
      <c r="K67" s="41">
        <v>0</v>
      </c>
      <c r="L67" s="33">
        <v>0</v>
      </c>
      <c r="M67" s="41">
        <v>0</v>
      </c>
      <c r="N67" s="41">
        <v>0</v>
      </c>
      <c r="O67" s="29"/>
      <c r="P67"/>
    </row>
    <row r="68" spans="1:16" ht="18.75" customHeight="1">
      <c r="A68" s="17" t="s">
        <v>78</v>
      </c>
      <c r="B68" s="41">
        <v>2.13049</v>
      </c>
      <c r="C68" s="41">
        <v>2.1951</v>
      </c>
      <c r="D68" s="41">
        <v>0</v>
      </c>
      <c r="E68" s="41">
        <v>0</v>
      </c>
      <c r="F68" s="33">
        <v>0</v>
      </c>
      <c r="G68" s="33">
        <v>0</v>
      </c>
      <c r="H68" s="41">
        <v>0</v>
      </c>
      <c r="I68" s="41">
        <v>0</v>
      </c>
      <c r="J68" s="41">
        <v>0</v>
      </c>
      <c r="K68" s="41">
        <v>0</v>
      </c>
      <c r="L68" s="33">
        <v>0</v>
      </c>
      <c r="M68" s="41">
        <v>0</v>
      </c>
      <c r="N68" s="41">
        <v>0</v>
      </c>
      <c r="O68" s="29"/>
      <c r="P68"/>
    </row>
    <row r="69" spans="1:17" ht="18.75" customHeight="1">
      <c r="A69" s="17" t="s">
        <v>79</v>
      </c>
      <c r="B69" s="41">
        <v>0</v>
      </c>
      <c r="C69" s="41">
        <v>0</v>
      </c>
      <c r="D69" s="22">
        <f>(D$29/D$7)</f>
        <v>1.9606999999999999</v>
      </c>
      <c r="E69" s="41">
        <v>0</v>
      </c>
      <c r="F69" s="33">
        <v>0</v>
      </c>
      <c r="G69" s="33">
        <v>0</v>
      </c>
      <c r="H69" s="41">
        <v>0</v>
      </c>
      <c r="I69" s="41">
        <v>0</v>
      </c>
      <c r="J69" s="41">
        <v>0</v>
      </c>
      <c r="K69" s="41">
        <v>0</v>
      </c>
      <c r="L69" s="33">
        <v>0</v>
      </c>
      <c r="M69" s="41">
        <v>0</v>
      </c>
      <c r="N69" s="41">
        <v>0</v>
      </c>
      <c r="O69" s="26"/>
      <c r="Q69"/>
    </row>
    <row r="70" spans="1:18" ht="18.75" customHeight="1">
      <c r="A70" s="17" t="s">
        <v>80</v>
      </c>
      <c r="B70" s="41">
        <v>0</v>
      </c>
      <c r="C70" s="41">
        <v>0</v>
      </c>
      <c r="D70" s="41">
        <v>0</v>
      </c>
      <c r="E70" s="22">
        <f>(E$29/E$7)</f>
        <v>2.9593</v>
      </c>
      <c r="F70" s="33">
        <v>0</v>
      </c>
      <c r="G70" s="33">
        <v>0</v>
      </c>
      <c r="H70" s="41">
        <v>0</v>
      </c>
      <c r="I70" s="41">
        <v>0</v>
      </c>
      <c r="J70" s="41">
        <v>0</v>
      </c>
      <c r="K70" s="41">
        <v>0</v>
      </c>
      <c r="L70" s="33">
        <v>0</v>
      </c>
      <c r="M70" s="41">
        <v>0</v>
      </c>
      <c r="N70" s="41">
        <v>0</v>
      </c>
      <c r="O70" s="29"/>
      <c r="R70"/>
    </row>
    <row r="71" spans="1:19" ht="18.75" customHeight="1">
      <c r="A71" s="17" t="s">
        <v>81</v>
      </c>
      <c r="B71" s="41">
        <v>0</v>
      </c>
      <c r="C71" s="41">
        <v>0</v>
      </c>
      <c r="D71" s="41">
        <v>0</v>
      </c>
      <c r="E71" s="41">
        <v>0</v>
      </c>
      <c r="F71" s="41">
        <f>(F$29/F$7)</f>
        <v>2.2515</v>
      </c>
      <c r="G71" s="33">
        <v>0</v>
      </c>
      <c r="H71" s="41">
        <v>0</v>
      </c>
      <c r="I71" s="41">
        <v>0</v>
      </c>
      <c r="J71" s="41">
        <v>0</v>
      </c>
      <c r="K71" s="41">
        <v>0</v>
      </c>
      <c r="L71" s="33">
        <v>0</v>
      </c>
      <c r="M71" s="41">
        <v>0</v>
      </c>
      <c r="N71" s="41">
        <v>0</v>
      </c>
      <c r="O71" s="26"/>
      <c r="S71"/>
    </row>
    <row r="72" spans="1:20" ht="18.75" customHeight="1">
      <c r="A72" s="17" t="s">
        <v>82</v>
      </c>
      <c r="B72" s="41">
        <v>0</v>
      </c>
      <c r="C72" s="41">
        <v>0</v>
      </c>
      <c r="D72" s="41">
        <v>0</v>
      </c>
      <c r="E72" s="41">
        <v>0</v>
      </c>
      <c r="F72" s="33">
        <v>0</v>
      </c>
      <c r="G72" s="41">
        <f>(G$29/G$7)</f>
        <v>1.7706</v>
      </c>
      <c r="H72" s="41">
        <v>0</v>
      </c>
      <c r="I72" s="41">
        <v>0</v>
      </c>
      <c r="J72" s="41">
        <v>0</v>
      </c>
      <c r="K72" s="41">
        <v>0</v>
      </c>
      <c r="L72" s="33">
        <v>0</v>
      </c>
      <c r="M72" s="41">
        <v>0</v>
      </c>
      <c r="N72" s="41">
        <v>0</v>
      </c>
      <c r="O72" s="29"/>
      <c r="T72"/>
    </row>
    <row r="73" spans="1:21" ht="18.75" customHeight="1">
      <c r="A73" s="17" t="s">
        <v>83</v>
      </c>
      <c r="B73" s="41">
        <v>0</v>
      </c>
      <c r="C73" s="41">
        <v>0</v>
      </c>
      <c r="D73" s="41">
        <v>0</v>
      </c>
      <c r="E73" s="41">
        <v>0</v>
      </c>
      <c r="F73" s="33">
        <v>0</v>
      </c>
      <c r="G73" s="33">
        <v>0</v>
      </c>
      <c r="H73" s="41">
        <f>(H$29/H$7)</f>
        <v>2.1676</v>
      </c>
      <c r="I73" s="41">
        <v>0</v>
      </c>
      <c r="J73" s="41">
        <v>0</v>
      </c>
      <c r="K73" s="41">
        <v>0</v>
      </c>
      <c r="L73" s="33">
        <v>0</v>
      </c>
      <c r="M73" s="41">
        <v>0</v>
      </c>
      <c r="N73" s="41">
        <v>0</v>
      </c>
      <c r="O73" s="29"/>
      <c r="U73"/>
    </row>
    <row r="74" spans="1:21" ht="18.75" customHeight="1">
      <c r="A74" s="17" t="s">
        <v>89</v>
      </c>
      <c r="B74" s="41">
        <v>0</v>
      </c>
      <c r="C74" s="41">
        <v>0</v>
      </c>
      <c r="D74" s="41">
        <v>0</v>
      </c>
      <c r="E74" s="41">
        <v>0</v>
      </c>
      <c r="F74" s="33">
        <v>0</v>
      </c>
      <c r="G74" s="33">
        <v>0</v>
      </c>
      <c r="H74" s="41">
        <v>0</v>
      </c>
      <c r="I74" s="41">
        <f>(I$29/I$7)</f>
        <v>2.1884</v>
      </c>
      <c r="J74" s="41">
        <v>0</v>
      </c>
      <c r="K74" s="41">
        <v>0</v>
      </c>
      <c r="L74" s="33">
        <v>0</v>
      </c>
      <c r="M74" s="41">
        <v>0</v>
      </c>
      <c r="N74" s="41">
        <v>0</v>
      </c>
      <c r="O74" s="29"/>
      <c r="U74"/>
    </row>
    <row r="75" spans="1:22" ht="18.75" customHeight="1">
      <c r="A75" s="17" t="s">
        <v>84</v>
      </c>
      <c r="B75" s="41">
        <v>0</v>
      </c>
      <c r="C75" s="41">
        <v>0</v>
      </c>
      <c r="D75" s="41">
        <v>0</v>
      </c>
      <c r="E75" s="41">
        <v>0</v>
      </c>
      <c r="F75" s="33">
        <v>0</v>
      </c>
      <c r="G75" s="33">
        <v>0</v>
      </c>
      <c r="H75" s="41">
        <v>0</v>
      </c>
      <c r="I75" s="41">
        <v>0</v>
      </c>
      <c r="J75" s="41">
        <f>(J$29/J$7)</f>
        <v>2.1734</v>
      </c>
      <c r="K75" s="41">
        <v>0</v>
      </c>
      <c r="L75" s="33">
        <v>0</v>
      </c>
      <c r="M75" s="41">
        <v>0</v>
      </c>
      <c r="N75" s="41">
        <v>0</v>
      </c>
      <c r="O75" s="26"/>
      <c r="V75"/>
    </row>
    <row r="76" spans="1:23" ht="18.75" customHeight="1">
      <c r="A76" s="17" t="s">
        <v>85</v>
      </c>
      <c r="B76" s="41">
        <v>0</v>
      </c>
      <c r="C76" s="41">
        <v>0</v>
      </c>
      <c r="D76" s="41">
        <v>0</v>
      </c>
      <c r="E76" s="41">
        <v>0</v>
      </c>
      <c r="F76" s="33">
        <v>0</v>
      </c>
      <c r="G76" s="33">
        <v>0</v>
      </c>
      <c r="H76" s="41">
        <v>0</v>
      </c>
      <c r="I76" s="41">
        <v>0</v>
      </c>
      <c r="J76" s="41">
        <v>0</v>
      </c>
      <c r="K76" s="41">
        <f>(K$29/K$7)</f>
        <v>2.4846</v>
      </c>
      <c r="L76" s="33">
        <v>0</v>
      </c>
      <c r="M76" s="41">
        <v>0</v>
      </c>
      <c r="N76" s="41">
        <v>0</v>
      </c>
      <c r="O76" s="29"/>
      <c r="W76"/>
    </row>
    <row r="77" spans="1:24" ht="18.75" customHeight="1">
      <c r="A77" s="17" t="s">
        <v>86</v>
      </c>
      <c r="B77" s="41">
        <v>0</v>
      </c>
      <c r="C77" s="41">
        <v>0</v>
      </c>
      <c r="D77" s="41">
        <v>0</v>
      </c>
      <c r="E77" s="41">
        <v>0</v>
      </c>
      <c r="F77" s="33">
        <v>0</v>
      </c>
      <c r="G77" s="33">
        <v>0</v>
      </c>
      <c r="H77" s="41">
        <v>0</v>
      </c>
      <c r="I77" s="41">
        <v>0</v>
      </c>
      <c r="J77" s="41">
        <v>0</v>
      </c>
      <c r="K77" s="41">
        <v>0</v>
      </c>
      <c r="L77" s="41">
        <f>(L$29/L$7)</f>
        <v>2.4314</v>
      </c>
      <c r="M77" s="41">
        <v>0</v>
      </c>
      <c r="N77" s="41">
        <v>0</v>
      </c>
      <c r="O77" s="26"/>
      <c r="X77"/>
    </row>
    <row r="78" spans="1:25" ht="18.75" customHeight="1">
      <c r="A78" s="17" t="s">
        <v>87</v>
      </c>
      <c r="B78" s="41">
        <v>0</v>
      </c>
      <c r="C78" s="41">
        <v>0</v>
      </c>
      <c r="D78" s="41">
        <v>0</v>
      </c>
      <c r="E78" s="41">
        <v>0</v>
      </c>
      <c r="F78" s="33">
        <v>0</v>
      </c>
      <c r="G78" s="33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f>(M$29/M$7)</f>
        <v>3.0665</v>
      </c>
      <c r="N78" s="41">
        <v>0</v>
      </c>
      <c r="O78" s="56"/>
      <c r="Y78"/>
    </row>
    <row r="79" spans="1:26" ht="18.75" customHeight="1">
      <c r="A79" s="32" t="s">
        <v>88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6">
        <f>(N$29/N$7)</f>
        <v>2.6231</v>
      </c>
      <c r="O79" s="47"/>
      <c r="P79"/>
      <c r="Z79"/>
    </row>
    <row r="80" spans="1:14" ht="21" customHeight="1">
      <c r="A80" s="59" t="s">
        <v>51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1"/>
    </row>
    <row r="81" spans="1:14" ht="21" customHeight="1">
      <c r="A81" s="59" t="s">
        <v>97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1"/>
    </row>
    <row r="82" spans="1:14" ht="15.75">
      <c r="A82" s="69" t="s">
        <v>96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</row>
    <row r="83" spans="2:9" ht="14.25">
      <c r="B83" s="62"/>
      <c r="H83" s="38"/>
      <c r="I83" s="38"/>
    </row>
    <row r="84" ht="14.25">
      <c r="B84" s="62"/>
    </row>
    <row r="85" spans="8:12" ht="14.25">
      <c r="H85" s="39"/>
      <c r="I85" s="39"/>
      <c r="J85" s="40"/>
      <c r="K85" s="40"/>
      <c r="L85" s="40"/>
    </row>
  </sheetData>
  <sheetProtection/>
  <mergeCells count="7">
    <mergeCell ref="A82:N82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2018-12-27T18:26:57Z</dcterms:modified>
  <cp:category/>
  <cp:version/>
  <cp:contentType/>
  <cp:contentStatus/>
</cp:coreProperties>
</file>