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<sst xmlns="http://schemas.openxmlformats.org/spreadsheetml/2006/main" count="100" uniqueCount="98">
  <si>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</si>
  <si>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</si>
  <si>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</si>
  <si>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</si>
  <si>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</si>
  <si>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</si>
  <si>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</si>
  <si>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</si>
  <si>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</si>
  <si>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</si>
  <si>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</si>
  <si>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</si>
  <si>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</si>
  <si>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</si>
  <si>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</si>
  <si>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</si>
  <si>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</si>
  <si>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</si>
  <si>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</si>
  <si>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</si>
  <si>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</si>
  <si>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</si>
  <si>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</si>
  <si>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</si>
  <si>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</si>
  <si>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</si>
  <si>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</si>
  <si>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</si>
  <si>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</si>
  <si>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</si>
  <si>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</si>
  <si>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</si>
  <si>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</si>
  <si>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</si>
  <si>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</si>
  <si>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</si>
  <si>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</si>
  <si>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</si>
  <si>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</si>
  <si>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</si>
  <si>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</si>
  <si>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</si>
  <si>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</si>
  <si>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</si>
  <si>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</si>
  <si>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</si>
  <si>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</si>
  <si>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</si>
  <si>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</si>
  <si>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</si>
  <si>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</si>
  <si>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</si>
  <si>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</si>
  <si>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</si>
  <si>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</si>
  <si>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</si>
  <si>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</si>
  <si>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</si>
  <si>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</si>
  <si>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</si>
  <si>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</si>
  <si>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</si>
  <si>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</si>
  <si>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</si>
  <si>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</si>
  <si>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</si>
  <si>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</si>
  <si>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</si>
  <si>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</si>
  <si>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</si>
  <si>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</si>
  <si>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</si>
  <si>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</si>
  <si>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</si>
  <si>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</si>
  <si>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</si>
  <si>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</si>
  <si>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</si>
  <si>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</si>
  <si>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</si>
  <si>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</si>
  <si>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</si>
  <si>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</si>
  <si>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</si>
  <si>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</si>
  <si>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</si>
  <si>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</si>
  <si>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</si>
  <si>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</si>
  <si>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</si>
  <si>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</si>
  <si>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</si>
  <si>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</si>
  <si>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OPERAÇÃO 12/12/18 - VENCIMENTO 19/12/18</t>
  </si>
  <si>
    <t>9. Tarifa de Remuneração por Passageiro(2)</t>
  </si>
  <si>
    <t>4.3. Revisão de Remuneração pelo Transporte Coletivo (2)</t>
  </si>
  <si>
    <t>(2) Tarifa de remuneração de cada empresa considerando o  reequilibrio interno estabelecido e informado pelo consórcio. Não consideram os acertos financeiros previstos no item 7.</t>
  </si>
  <si>
    <t>(1) Revisão de remuneração da rede da madrugada, setembro/2018.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</si>
</sst>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631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638175</xdr:colOff>
      <xdr:row>82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631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638175</xdr:colOff>
      <xdr:row>82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631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510168</v>
      </c>
      <c r="C7" s="10">
        <f t="shared" si="0"/>
        <v>370135</v>
      </c>
      <c r="D7" s="10">
        <f t="shared" si="0"/>
        <v>394276</v>
      </c>
      <c r="E7" s="10">
        <f t="shared" si="0"/>
        <v>68430</v>
      </c>
      <c r="F7" s="10">
        <f t="shared" si="0"/>
        <v>336311</v>
      </c>
      <c r="G7" s="10">
        <f t="shared" si="0"/>
        <v>524211</v>
      </c>
      <c r="H7" s="10">
        <f t="shared" si="0"/>
        <v>364717</v>
      </c>
      <c r="I7" s="10">
        <f t="shared" si="0"/>
        <v>86158</v>
      </c>
      <c r="J7" s="10">
        <f t="shared" si="0"/>
        <v>426654</v>
      </c>
      <c r="K7" s="10">
        <f t="shared" si="0"/>
        <v>314299</v>
      </c>
      <c r="L7" s="10">
        <f t="shared" si="0"/>
        <v>379135</v>
      </c>
      <c r="M7" s="10">
        <f t="shared" si="0"/>
        <v>148573</v>
      </c>
      <c r="N7" s="10">
        <f t="shared" si="0"/>
        <v>97229</v>
      </c>
      <c r="O7" s="10">
        <f>+O8+O18+O22</f>
        <v>4020296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235858</v>
      </c>
      <c r="C8" s="12">
        <f t="shared" si="1"/>
        <v>183244</v>
      </c>
      <c r="D8" s="12">
        <f t="shared" si="1"/>
        <v>207959</v>
      </c>
      <c r="E8" s="12">
        <f t="shared" si="1"/>
        <v>32699</v>
      </c>
      <c r="F8" s="12">
        <f t="shared" si="1"/>
        <v>166916</v>
      </c>
      <c r="G8" s="12">
        <f t="shared" si="1"/>
        <v>263395</v>
      </c>
      <c r="H8" s="12">
        <f t="shared" si="1"/>
        <v>174254</v>
      </c>
      <c r="I8" s="12">
        <f t="shared" si="1"/>
        <v>42870</v>
      </c>
      <c r="J8" s="12">
        <f t="shared" si="1"/>
        <v>215721</v>
      </c>
      <c r="K8" s="12">
        <f t="shared" si="1"/>
        <v>153328</v>
      </c>
      <c r="L8" s="12">
        <f t="shared" si="1"/>
        <v>182826</v>
      </c>
      <c r="M8" s="12">
        <f t="shared" si="1"/>
        <v>79139</v>
      </c>
      <c r="N8" s="12">
        <f t="shared" si="1"/>
        <v>55101</v>
      </c>
      <c r="O8" s="12">
        <f>SUM(B8:N8)</f>
        <v>1993310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21798</v>
      </c>
      <c r="C9" s="14">
        <v>21767</v>
      </c>
      <c r="D9" s="14">
        <v>15956</v>
      </c>
      <c r="E9" s="14">
        <v>3098</v>
      </c>
      <c r="F9" s="14">
        <v>13387</v>
      </c>
      <c r="G9" s="14">
        <v>23532</v>
      </c>
      <c r="H9" s="14">
        <v>20914</v>
      </c>
      <c r="I9" s="14">
        <v>4778</v>
      </c>
      <c r="J9" s="14">
        <v>13287</v>
      </c>
      <c r="K9" s="14">
        <v>16483</v>
      </c>
      <c r="L9" s="14">
        <v>14244</v>
      </c>
      <c r="M9" s="14">
        <v>8477</v>
      </c>
      <c r="N9" s="14">
        <v>6469</v>
      </c>
      <c r="O9" s="12">
        <f aca="true" t="shared" si="2" ref="O9:O17">SUM(B9:N9)</f>
        <v>184190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205493</v>
      </c>
      <c r="C10" s="14">
        <f>C11+C12+C13</f>
        <v>154807</v>
      </c>
      <c r="D10" s="14">
        <f>D11+D12+D13</f>
        <v>185322</v>
      </c>
      <c r="E10" s="14">
        <f>E11+E12+E13</f>
        <v>28568</v>
      </c>
      <c r="F10" s="14">
        <f aca="true" t="shared" si="3" ref="F10:N10">F11+F12+F13</f>
        <v>147282</v>
      </c>
      <c r="G10" s="14">
        <f t="shared" si="3"/>
        <v>229484</v>
      </c>
      <c r="H10" s="14">
        <f>H11+H12+H13</f>
        <v>147438</v>
      </c>
      <c r="I10" s="14">
        <f>I11+I12+I13</f>
        <v>36566</v>
      </c>
      <c r="J10" s="14">
        <f>J11+J12+J13</f>
        <v>193782</v>
      </c>
      <c r="K10" s="14">
        <f>K11+K12+K13</f>
        <v>131133</v>
      </c>
      <c r="L10" s="14">
        <f>L11+L12+L13</f>
        <v>160882</v>
      </c>
      <c r="M10" s="14">
        <f t="shared" si="3"/>
        <v>67957</v>
      </c>
      <c r="N10" s="14">
        <f t="shared" si="3"/>
        <v>47038</v>
      </c>
      <c r="O10" s="12">
        <f t="shared" si="2"/>
        <v>1735752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99014</v>
      </c>
      <c r="C11" s="14">
        <v>74773</v>
      </c>
      <c r="D11" s="14">
        <v>87505</v>
      </c>
      <c r="E11" s="14">
        <v>13755</v>
      </c>
      <c r="F11" s="14">
        <v>68788</v>
      </c>
      <c r="G11" s="14">
        <v>108304</v>
      </c>
      <c r="H11" s="14">
        <v>72982</v>
      </c>
      <c r="I11" s="14">
        <v>18332</v>
      </c>
      <c r="J11" s="14">
        <v>93819</v>
      </c>
      <c r="K11" s="14">
        <v>62098</v>
      </c>
      <c r="L11" s="14">
        <v>75799</v>
      </c>
      <c r="M11" s="14">
        <v>31390</v>
      </c>
      <c r="N11" s="14">
        <v>21220</v>
      </c>
      <c r="O11" s="12">
        <f t="shared" si="2"/>
        <v>827779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97824</v>
      </c>
      <c r="C12" s="14">
        <v>71022</v>
      </c>
      <c r="D12" s="14">
        <v>91957</v>
      </c>
      <c r="E12" s="14">
        <v>13470</v>
      </c>
      <c r="F12" s="14">
        <v>71378</v>
      </c>
      <c r="G12" s="14">
        <v>108504</v>
      </c>
      <c r="H12" s="14">
        <v>67586</v>
      </c>
      <c r="I12" s="14">
        <v>16431</v>
      </c>
      <c r="J12" s="14">
        <v>93409</v>
      </c>
      <c r="K12" s="14">
        <v>63563</v>
      </c>
      <c r="L12" s="14">
        <v>78179</v>
      </c>
      <c r="M12" s="14">
        <v>33663</v>
      </c>
      <c r="N12" s="14">
        <v>24001</v>
      </c>
      <c r="O12" s="12">
        <f t="shared" si="2"/>
        <v>830987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8655</v>
      </c>
      <c r="C13" s="14">
        <v>9012</v>
      </c>
      <c r="D13" s="14">
        <v>5860</v>
      </c>
      <c r="E13" s="14">
        <v>1343</v>
      </c>
      <c r="F13" s="14">
        <v>7116</v>
      </c>
      <c r="G13" s="14">
        <v>12676</v>
      </c>
      <c r="H13" s="14">
        <v>6870</v>
      </c>
      <c r="I13" s="14">
        <v>1803</v>
      </c>
      <c r="J13" s="14">
        <v>6554</v>
      </c>
      <c r="K13" s="14">
        <v>5472</v>
      </c>
      <c r="L13" s="14">
        <v>6904</v>
      </c>
      <c r="M13" s="14">
        <v>2904</v>
      </c>
      <c r="N13" s="14">
        <v>1817</v>
      </c>
      <c r="O13" s="12">
        <f t="shared" si="2"/>
        <v>76986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8567</v>
      </c>
      <c r="C14" s="14">
        <f>C15+C16+C17</f>
        <v>6670</v>
      </c>
      <c r="D14" s="14">
        <f>D15+D16+D17</f>
        <v>6681</v>
      </c>
      <c r="E14" s="14">
        <f>E15+E16+E17</f>
        <v>1033</v>
      </c>
      <c r="F14" s="14">
        <f aca="true" t="shared" si="4" ref="F14:N14">F15+F16+F17</f>
        <v>6247</v>
      </c>
      <c r="G14" s="14">
        <f t="shared" si="4"/>
        <v>10379</v>
      </c>
      <c r="H14" s="14">
        <f>H15+H16+H17</f>
        <v>5902</v>
      </c>
      <c r="I14" s="14">
        <f>I15+I16+I17</f>
        <v>1526</v>
      </c>
      <c r="J14" s="14">
        <f>J15+J16+J17</f>
        <v>8652</v>
      </c>
      <c r="K14" s="14">
        <f>K15+K16+K17</f>
        <v>5712</v>
      </c>
      <c r="L14" s="14">
        <f>L15+L16+L17</f>
        <v>7700</v>
      </c>
      <c r="M14" s="14">
        <f t="shared" si="4"/>
        <v>2705</v>
      </c>
      <c r="N14" s="14">
        <f t="shared" si="4"/>
        <v>1594</v>
      </c>
      <c r="O14" s="12">
        <f t="shared" si="2"/>
        <v>73368</v>
      </c>
    </row>
    <row r="15" spans="1:26" ht="18.75" customHeight="1">
      <c r="A15" s="15" t="s">
        <v>13</v>
      </c>
      <c r="B15" s="14">
        <v>8535</v>
      </c>
      <c r="C15" s="14">
        <v>6654</v>
      </c>
      <c r="D15" s="14">
        <v>6679</v>
      </c>
      <c r="E15" s="14">
        <v>1033</v>
      </c>
      <c r="F15" s="14">
        <v>6237</v>
      </c>
      <c r="G15" s="14">
        <v>10367</v>
      </c>
      <c r="H15" s="14">
        <v>5891</v>
      </c>
      <c r="I15" s="14">
        <v>1524</v>
      </c>
      <c r="J15" s="14">
        <v>8645</v>
      </c>
      <c r="K15" s="14">
        <v>5694</v>
      </c>
      <c r="L15" s="14">
        <v>7685</v>
      </c>
      <c r="M15" s="14">
        <v>2700</v>
      </c>
      <c r="N15" s="14">
        <v>1592</v>
      </c>
      <c r="O15" s="12">
        <f t="shared" si="2"/>
        <v>73236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18</v>
      </c>
      <c r="C16" s="14">
        <v>15</v>
      </c>
      <c r="D16" s="14">
        <v>2</v>
      </c>
      <c r="E16" s="14">
        <v>0</v>
      </c>
      <c r="F16" s="14">
        <v>8</v>
      </c>
      <c r="G16" s="14">
        <v>5</v>
      </c>
      <c r="H16" s="14">
        <v>7</v>
      </c>
      <c r="I16" s="14">
        <v>2</v>
      </c>
      <c r="J16" s="14">
        <v>0</v>
      </c>
      <c r="K16" s="14">
        <v>16</v>
      </c>
      <c r="L16" s="14">
        <v>11</v>
      </c>
      <c r="M16" s="14">
        <v>5</v>
      </c>
      <c r="N16" s="14">
        <v>2</v>
      </c>
      <c r="O16" s="12">
        <f t="shared" si="2"/>
        <v>91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14</v>
      </c>
      <c r="C17" s="14">
        <v>1</v>
      </c>
      <c r="D17" s="14">
        <v>0</v>
      </c>
      <c r="E17" s="14">
        <v>0</v>
      </c>
      <c r="F17" s="14">
        <v>2</v>
      </c>
      <c r="G17" s="14">
        <v>7</v>
      </c>
      <c r="H17" s="14">
        <v>4</v>
      </c>
      <c r="I17" s="14">
        <v>0</v>
      </c>
      <c r="J17" s="14">
        <v>7</v>
      </c>
      <c r="K17" s="14">
        <v>2</v>
      </c>
      <c r="L17" s="14">
        <v>4</v>
      </c>
      <c r="M17" s="14">
        <v>0</v>
      </c>
      <c r="N17" s="14">
        <v>0</v>
      </c>
      <c r="O17" s="12">
        <f t="shared" si="2"/>
        <v>41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148008</v>
      </c>
      <c r="C18" s="18">
        <f>C19+C20+C21</f>
        <v>90280</v>
      </c>
      <c r="D18" s="18">
        <f>D19+D20+D21</f>
        <v>84173</v>
      </c>
      <c r="E18" s="18">
        <f>E19+E20+E21</f>
        <v>14868</v>
      </c>
      <c r="F18" s="18">
        <f aca="true" t="shared" si="5" ref="F18:N18">F19+F20+F21</f>
        <v>76619</v>
      </c>
      <c r="G18" s="18">
        <f t="shared" si="5"/>
        <v>118404</v>
      </c>
      <c r="H18" s="18">
        <f>H19+H20+H21</f>
        <v>95490</v>
      </c>
      <c r="I18" s="18">
        <f>I19+I20+I21</f>
        <v>21585</v>
      </c>
      <c r="J18" s="18">
        <f>J19+J20+J21</f>
        <v>113616</v>
      </c>
      <c r="K18" s="18">
        <f>K19+K20+K21</f>
        <v>78457</v>
      </c>
      <c r="L18" s="18">
        <f>L19+L20+L21</f>
        <v>118829</v>
      </c>
      <c r="M18" s="18">
        <f t="shared" si="5"/>
        <v>43859</v>
      </c>
      <c r="N18" s="18">
        <f t="shared" si="5"/>
        <v>26178</v>
      </c>
      <c r="O18" s="12">
        <f aca="true" t="shared" si="6" ref="O18:O24">SUM(B18:N18)</f>
        <v>1030366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77536</v>
      </c>
      <c r="C19" s="14">
        <v>49934</v>
      </c>
      <c r="D19" s="14">
        <v>45261</v>
      </c>
      <c r="E19" s="14">
        <v>8239</v>
      </c>
      <c r="F19" s="14">
        <v>40579</v>
      </c>
      <c r="G19" s="14">
        <v>63202</v>
      </c>
      <c r="H19" s="14">
        <v>53138</v>
      </c>
      <c r="I19" s="14">
        <v>12304</v>
      </c>
      <c r="J19" s="14">
        <v>61262</v>
      </c>
      <c r="K19" s="14">
        <v>41478</v>
      </c>
      <c r="L19" s="14">
        <v>61561</v>
      </c>
      <c r="M19" s="14">
        <v>22935</v>
      </c>
      <c r="N19" s="14">
        <v>13252</v>
      </c>
      <c r="O19" s="12">
        <f t="shared" si="6"/>
        <v>550681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65219</v>
      </c>
      <c r="C20" s="14">
        <v>36416</v>
      </c>
      <c r="D20" s="14">
        <v>36688</v>
      </c>
      <c r="E20" s="14">
        <v>6116</v>
      </c>
      <c r="F20" s="14">
        <v>33165</v>
      </c>
      <c r="G20" s="14">
        <v>50356</v>
      </c>
      <c r="H20" s="14">
        <v>39252</v>
      </c>
      <c r="I20" s="14">
        <v>8623</v>
      </c>
      <c r="J20" s="14">
        <v>48976</v>
      </c>
      <c r="K20" s="14">
        <v>34381</v>
      </c>
      <c r="L20" s="14">
        <v>53083</v>
      </c>
      <c r="M20" s="14">
        <v>19325</v>
      </c>
      <c r="N20" s="14">
        <v>12093</v>
      </c>
      <c r="O20" s="12">
        <f t="shared" si="6"/>
        <v>443693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5253</v>
      </c>
      <c r="C21" s="14">
        <v>3930</v>
      </c>
      <c r="D21" s="14">
        <v>2224</v>
      </c>
      <c r="E21" s="14">
        <v>513</v>
      </c>
      <c r="F21" s="14">
        <v>2875</v>
      </c>
      <c r="G21" s="14">
        <v>4846</v>
      </c>
      <c r="H21" s="14">
        <v>3100</v>
      </c>
      <c r="I21" s="14">
        <v>658</v>
      </c>
      <c r="J21" s="14">
        <v>3378</v>
      </c>
      <c r="K21" s="14">
        <v>2598</v>
      </c>
      <c r="L21" s="14">
        <v>4185</v>
      </c>
      <c r="M21" s="14">
        <v>1599</v>
      </c>
      <c r="N21" s="14">
        <v>833</v>
      </c>
      <c r="O21" s="12">
        <f t="shared" si="6"/>
        <v>35992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126302</v>
      </c>
      <c r="C22" s="14">
        <f>C23+C24</f>
        <v>96611</v>
      </c>
      <c r="D22" s="14">
        <f>D23+D24</f>
        <v>102144</v>
      </c>
      <c r="E22" s="14">
        <f>E23+E24</f>
        <v>20863</v>
      </c>
      <c r="F22" s="14">
        <f aca="true" t="shared" si="7" ref="F22:N22">F23+F24</f>
        <v>92776</v>
      </c>
      <c r="G22" s="14">
        <f t="shared" si="7"/>
        <v>142412</v>
      </c>
      <c r="H22" s="14">
        <f>H23+H24</f>
        <v>94973</v>
      </c>
      <c r="I22" s="14">
        <f>I23+I24</f>
        <v>21703</v>
      </c>
      <c r="J22" s="14">
        <f>J23+J24</f>
        <v>97317</v>
      </c>
      <c r="K22" s="14">
        <f>K23+K24</f>
        <v>82514</v>
      </c>
      <c r="L22" s="14">
        <f>L23+L24</f>
        <v>77480</v>
      </c>
      <c r="M22" s="14">
        <f t="shared" si="7"/>
        <v>25575</v>
      </c>
      <c r="N22" s="14">
        <f t="shared" si="7"/>
        <v>15950</v>
      </c>
      <c r="O22" s="12">
        <f t="shared" si="6"/>
        <v>996620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80524</v>
      </c>
      <c r="C23" s="14">
        <v>68329</v>
      </c>
      <c r="D23" s="14">
        <v>65943</v>
      </c>
      <c r="E23" s="14">
        <v>14638</v>
      </c>
      <c r="F23" s="14">
        <v>63262</v>
      </c>
      <c r="G23" s="14">
        <v>100480</v>
      </c>
      <c r="H23" s="14">
        <v>67379</v>
      </c>
      <c r="I23" s="14">
        <v>16256</v>
      </c>
      <c r="J23" s="14">
        <v>60788</v>
      </c>
      <c r="K23" s="14">
        <v>54354</v>
      </c>
      <c r="L23" s="14">
        <v>53593</v>
      </c>
      <c r="M23" s="14">
        <v>17147</v>
      </c>
      <c r="N23" s="14">
        <v>9938</v>
      </c>
      <c r="O23" s="12">
        <f t="shared" si="6"/>
        <v>672631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45778</v>
      </c>
      <c r="C24" s="14">
        <v>28282</v>
      </c>
      <c r="D24" s="14">
        <v>36201</v>
      </c>
      <c r="E24" s="14">
        <v>6225</v>
      </c>
      <c r="F24" s="14">
        <v>29514</v>
      </c>
      <c r="G24" s="14">
        <v>41932</v>
      </c>
      <c r="H24" s="14">
        <v>27594</v>
      </c>
      <c r="I24" s="14">
        <v>5447</v>
      </c>
      <c r="J24" s="14">
        <v>36529</v>
      </c>
      <c r="K24" s="14">
        <v>28160</v>
      </c>
      <c r="L24" s="14">
        <v>23887</v>
      </c>
      <c r="M24" s="14">
        <v>8428</v>
      </c>
      <c r="N24" s="14">
        <v>6012</v>
      </c>
      <c r="O24" s="12">
        <f t="shared" si="6"/>
        <v>323989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1119673.7408</v>
      </c>
      <c r="C28" s="56">
        <f aca="true" t="shared" si="8" ref="C28:N28">C29+C30</f>
        <v>857628.0135</v>
      </c>
      <c r="D28" s="56">
        <f t="shared" si="8"/>
        <v>784682.5132</v>
      </c>
      <c r="E28" s="56">
        <f t="shared" si="8"/>
        <v>202504.89899999998</v>
      </c>
      <c r="F28" s="56">
        <f t="shared" si="8"/>
        <v>765316.0765</v>
      </c>
      <c r="G28" s="56">
        <f t="shared" si="8"/>
        <v>932835.3165999999</v>
      </c>
      <c r="H28" s="56">
        <f t="shared" si="8"/>
        <v>794060.9992000001</v>
      </c>
      <c r="I28" s="56">
        <f t="shared" si="8"/>
        <v>188548.1672</v>
      </c>
      <c r="J28" s="56">
        <f t="shared" si="8"/>
        <v>938414.9736</v>
      </c>
      <c r="K28" s="56">
        <f t="shared" si="8"/>
        <v>796350.5654</v>
      </c>
      <c r="L28" s="56">
        <f t="shared" si="8"/>
        <v>932953.689</v>
      </c>
      <c r="M28" s="56">
        <f t="shared" si="8"/>
        <v>460849.93450000003</v>
      </c>
      <c r="N28" s="56">
        <f t="shared" si="8"/>
        <v>257301.9499</v>
      </c>
      <c r="O28" s="56">
        <f>SUM(B28:N28)</f>
        <v>9031120.8384</v>
      </c>
      <c r="Q28" s="64"/>
    </row>
    <row r="29" spans="1:15" ht="18.75" customHeight="1">
      <c r="A29" s="54" t="s">
        <v>57</v>
      </c>
      <c r="B29" s="52">
        <f aca="true" t="shared" si="9" ref="B29:N29">B26*B7</f>
        <v>1115023.1808</v>
      </c>
      <c r="C29" s="52">
        <f t="shared" si="9"/>
        <v>850607.2435</v>
      </c>
      <c r="D29" s="52">
        <f t="shared" si="9"/>
        <v>773056.9532</v>
      </c>
      <c r="E29" s="52">
        <f t="shared" si="9"/>
        <v>202504.89899999998</v>
      </c>
      <c r="F29" s="52">
        <f t="shared" si="9"/>
        <v>757204.2165</v>
      </c>
      <c r="G29" s="52">
        <f t="shared" si="9"/>
        <v>928167.9966</v>
      </c>
      <c r="H29" s="52">
        <f t="shared" si="9"/>
        <v>790560.5692</v>
      </c>
      <c r="I29" s="52">
        <f t="shared" si="9"/>
        <v>188548.1672</v>
      </c>
      <c r="J29" s="52">
        <f t="shared" si="9"/>
        <v>927289.8036</v>
      </c>
      <c r="K29" s="52">
        <f t="shared" si="9"/>
        <v>780907.2954</v>
      </c>
      <c r="L29" s="52">
        <f t="shared" si="9"/>
        <v>921828.839</v>
      </c>
      <c r="M29" s="52">
        <f t="shared" si="9"/>
        <v>455599.1045</v>
      </c>
      <c r="N29" s="52">
        <f t="shared" si="9"/>
        <v>255041.3899</v>
      </c>
      <c r="O29" s="53">
        <f>SUM(B29:N29)</f>
        <v>8946339.658400001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8111.86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84781.18000000001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-83574.66</v>
      </c>
      <c r="C32" s="25">
        <f t="shared" si="10"/>
        <v>-85178.01</v>
      </c>
      <c r="D32" s="25">
        <f t="shared" si="10"/>
        <v>-87515.70999999999</v>
      </c>
      <c r="E32" s="25">
        <f t="shared" si="10"/>
        <v>-12392</v>
      </c>
      <c r="F32" s="25">
        <f t="shared" si="10"/>
        <v>-54048</v>
      </c>
      <c r="G32" s="25">
        <f t="shared" si="10"/>
        <v>-94628</v>
      </c>
      <c r="H32" s="25">
        <f t="shared" si="10"/>
        <v>-82542.95</v>
      </c>
      <c r="I32" s="25">
        <f t="shared" si="10"/>
        <v>-20612</v>
      </c>
      <c r="J32" s="25">
        <f t="shared" si="10"/>
        <v>-53148</v>
      </c>
      <c r="K32" s="25">
        <f t="shared" si="10"/>
        <v>-65932</v>
      </c>
      <c r="L32" s="25">
        <f t="shared" si="10"/>
        <v>-56976</v>
      </c>
      <c r="M32" s="25">
        <f t="shared" si="10"/>
        <v>-33908</v>
      </c>
      <c r="N32" s="25">
        <f t="shared" si="10"/>
        <v>-25876</v>
      </c>
      <c r="O32" s="25">
        <f t="shared" si="10"/>
        <v>-756331.33</v>
      </c>
    </row>
    <row r="33" spans="1:15" ht="18.75" customHeight="1">
      <c r="A33" s="17" t="s">
        <v>58</v>
      </c>
      <c r="B33" s="26">
        <f>+B34</f>
        <v>-87192</v>
      </c>
      <c r="C33" s="26">
        <f aca="true" t="shared" si="11" ref="C33:O33">+C34</f>
        <v>-87068</v>
      </c>
      <c r="D33" s="26">
        <f t="shared" si="11"/>
        <v>-63824</v>
      </c>
      <c r="E33" s="26">
        <f t="shared" si="11"/>
        <v>-12392</v>
      </c>
      <c r="F33" s="26">
        <f t="shared" si="11"/>
        <v>-53548</v>
      </c>
      <c r="G33" s="26">
        <f t="shared" si="11"/>
        <v>-94128</v>
      </c>
      <c r="H33" s="26">
        <f t="shared" si="11"/>
        <v>-83656</v>
      </c>
      <c r="I33" s="26">
        <f t="shared" si="11"/>
        <v>-19112</v>
      </c>
      <c r="J33" s="26">
        <f t="shared" si="11"/>
        <v>-53148</v>
      </c>
      <c r="K33" s="26">
        <f t="shared" si="11"/>
        <v>-65932</v>
      </c>
      <c r="L33" s="26">
        <f t="shared" si="11"/>
        <v>-56976</v>
      </c>
      <c r="M33" s="26">
        <f t="shared" si="11"/>
        <v>-33908</v>
      </c>
      <c r="N33" s="26">
        <f t="shared" si="11"/>
        <v>-25876</v>
      </c>
      <c r="O33" s="26">
        <f t="shared" si="11"/>
        <v>-736760</v>
      </c>
    </row>
    <row r="34" spans="1:26" ht="18.75" customHeight="1">
      <c r="A34" s="13" t="s">
        <v>59</v>
      </c>
      <c r="B34" s="20">
        <f>ROUND(-B9*$D$3,2)</f>
        <v>-87192</v>
      </c>
      <c r="C34" s="20">
        <f>ROUND(-C9*$D$3,2)</f>
        <v>-87068</v>
      </c>
      <c r="D34" s="20">
        <f>ROUND(-D9*$D$3,2)</f>
        <v>-63824</v>
      </c>
      <c r="E34" s="20">
        <f>ROUND(-E9*$D$3,2)</f>
        <v>-12392</v>
      </c>
      <c r="F34" s="20">
        <f aca="true" t="shared" si="12" ref="F34:N34">ROUND(-F9*$D$3,2)</f>
        <v>-53548</v>
      </c>
      <c r="G34" s="20">
        <f t="shared" si="12"/>
        <v>-94128</v>
      </c>
      <c r="H34" s="20">
        <f t="shared" si="12"/>
        <v>-83656</v>
      </c>
      <c r="I34" s="20">
        <f>ROUND(-I9*$D$3,2)</f>
        <v>-19112</v>
      </c>
      <c r="J34" s="20">
        <f>ROUND(-J9*$D$3,2)</f>
        <v>-53148</v>
      </c>
      <c r="K34" s="20">
        <f>ROUND(-K9*$D$3,2)</f>
        <v>-65932</v>
      </c>
      <c r="L34" s="20">
        <f>ROUND(-L9*$D$3,2)</f>
        <v>-56976</v>
      </c>
      <c r="M34" s="20">
        <f t="shared" si="12"/>
        <v>-33908</v>
      </c>
      <c r="N34" s="20">
        <f t="shared" si="12"/>
        <v>-25876</v>
      </c>
      <c r="O34" s="44">
        <f aca="true" t="shared" si="13" ref="O34:O45">SUM(B34:N34)</f>
        <v>-736760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-23691.71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-26191.71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-500-23191.71</f>
        <v>-23691.71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-26191.71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3617.34</v>
      </c>
      <c r="C42" s="27">
        <v>1889.99</v>
      </c>
      <c r="D42" s="27">
        <v>0</v>
      </c>
      <c r="E42" s="27">
        <v>0</v>
      </c>
      <c r="F42" s="27">
        <v>0</v>
      </c>
      <c r="G42" s="27">
        <v>0</v>
      </c>
      <c r="H42" s="27">
        <v>1113.05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6620.38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1036099.0808</v>
      </c>
      <c r="C46" s="29">
        <f t="shared" si="15"/>
        <v>772450.0035</v>
      </c>
      <c r="D46" s="29">
        <f t="shared" si="15"/>
        <v>697166.8032000001</v>
      </c>
      <c r="E46" s="29">
        <f t="shared" si="15"/>
        <v>190112.89899999998</v>
      </c>
      <c r="F46" s="29">
        <f t="shared" si="15"/>
        <v>711268.0765</v>
      </c>
      <c r="G46" s="29">
        <f t="shared" si="15"/>
        <v>838207.3165999999</v>
      </c>
      <c r="H46" s="29">
        <f t="shared" si="15"/>
        <v>711518.0492000001</v>
      </c>
      <c r="I46" s="29">
        <f t="shared" si="15"/>
        <v>167936.1672</v>
      </c>
      <c r="J46" s="29">
        <f t="shared" si="15"/>
        <v>885266.9736</v>
      </c>
      <c r="K46" s="29">
        <f t="shared" si="15"/>
        <v>730418.5654</v>
      </c>
      <c r="L46" s="29">
        <f t="shared" si="15"/>
        <v>875977.689</v>
      </c>
      <c r="M46" s="29">
        <f t="shared" si="15"/>
        <v>426941.93450000003</v>
      </c>
      <c r="N46" s="29">
        <f t="shared" si="15"/>
        <v>231425.9499</v>
      </c>
      <c r="O46" s="29">
        <f>SUM(B46:N46)</f>
        <v>8274789.508400002</v>
      </c>
      <c r="P46" s="67"/>
      <c r="Q46" s="69"/>
      <c r="T46"/>
      <c r="U46"/>
      <c r="V46"/>
      <c r="W46"/>
      <c r="X46"/>
      <c r="Y46"/>
      <c r="Z46"/>
    </row>
    <row r="47" spans="1:19" ht="15" customHeight="1">
      <c r="A47" s="33"/>
      <c r="B47" s="68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P47" s="69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1036099.08</v>
      </c>
      <c r="C49" s="35">
        <f aca="true" t="shared" si="16" ref="C49:N49">SUM(C50:C63)</f>
        <v>772450.01</v>
      </c>
      <c r="D49" s="35">
        <f t="shared" si="16"/>
        <v>697166.8</v>
      </c>
      <c r="E49" s="35">
        <f t="shared" si="16"/>
        <v>190112.9</v>
      </c>
      <c r="F49" s="35">
        <f t="shared" si="16"/>
        <v>711268.08</v>
      </c>
      <c r="G49" s="35">
        <f t="shared" si="16"/>
        <v>838207.32</v>
      </c>
      <c r="H49" s="35">
        <f t="shared" si="16"/>
        <v>711518.05</v>
      </c>
      <c r="I49" s="35">
        <f t="shared" si="16"/>
        <v>167936.17</v>
      </c>
      <c r="J49" s="35">
        <f t="shared" si="16"/>
        <v>885266.98</v>
      </c>
      <c r="K49" s="35">
        <f t="shared" si="16"/>
        <v>730418.57</v>
      </c>
      <c r="L49" s="35">
        <f t="shared" si="16"/>
        <v>875977.69</v>
      </c>
      <c r="M49" s="35">
        <f t="shared" si="16"/>
        <v>426941.93</v>
      </c>
      <c r="N49" s="35">
        <f t="shared" si="16"/>
        <v>231425.95</v>
      </c>
      <c r="O49" s="29">
        <f>SUM(O50:O63)</f>
        <v>8274789.529999998</v>
      </c>
      <c r="Q49" s="66"/>
    </row>
    <row r="50" spans="1:18" ht="18.75" customHeight="1">
      <c r="A50" s="17" t="s">
        <v>39</v>
      </c>
      <c r="B50" s="35">
        <v>196315.64</v>
      </c>
      <c r="C50" s="35">
        <v>214587.13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410902.77</v>
      </c>
      <c r="P50"/>
      <c r="Q50" s="66"/>
      <c r="R50" s="67"/>
    </row>
    <row r="51" spans="1:16" ht="18.75" customHeight="1">
      <c r="A51" s="17" t="s">
        <v>40</v>
      </c>
      <c r="B51" s="35">
        <v>839783.44</v>
      </c>
      <c r="C51" s="35">
        <v>557862.88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1397646.3199999998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697166.8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697166.8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190112.9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190112.9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711268.08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711268.08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838207.32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838207.32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711518.05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711518.05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167936.17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167936.17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885266.98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885266.98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730418.57</v>
      </c>
      <c r="L59" s="34">
        <v>0</v>
      </c>
      <c r="M59" s="34">
        <v>0</v>
      </c>
      <c r="N59" s="34">
        <v>0</v>
      </c>
      <c r="O59" s="29">
        <f t="shared" si="17"/>
        <v>730418.57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875977.69</v>
      </c>
      <c r="M60" s="34">
        <v>0</v>
      </c>
      <c r="N60" s="34">
        <v>0</v>
      </c>
      <c r="O60" s="26">
        <f t="shared" si="17"/>
        <v>875977.69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426941.93</v>
      </c>
      <c r="N61" s="34">
        <v>0</v>
      </c>
      <c r="O61" s="29">
        <f t="shared" si="17"/>
        <v>426941.93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231425.95</v>
      </c>
      <c r="O62" s="26">
        <f t="shared" si="17"/>
        <v>231425.95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2.4614341290094752</v>
      </c>
      <c r="C67" s="42">
        <v>2.6125851069887647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21" customHeight="1">
      <c r="A81" s="60" t="s">
        <v>97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2"/>
    </row>
    <row r="82" spans="1:14" ht="15.75">
      <c r="A82" s="70" t="s">
        <v>96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</row>
    <row r="83" spans="2:9" ht="14.25">
      <c r="B83" s="63"/>
      <c r="H83" s="39"/>
      <c r="I83" s="39"/>
    </row>
    <row r="84" ht="14.25">
      <c r="B84" s="63"/>
    </row>
    <row r="85" spans="8:12" ht="14.25">
      <c r="H85" s="40"/>
      <c r="I85" s="40"/>
      <c r="J85" s="41"/>
      <c r="K85" s="41"/>
      <c r="L85" s="41"/>
    </row>
  </sheetData>
  <sheetProtection/>
  <mergeCells count="7">
    <mergeCell ref="A82:N82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2018-12-18T16:36:38Z</dcterms:modified>
  <cp:category/>
  <cp:version/>
  <cp:contentType/>
  <cp:contentStatus/>
</cp:coreProperties>
</file>