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<sst xmlns="http://schemas.openxmlformats.org/spreadsheetml/2006/main" count="99" uniqueCount="97">
  <si>
    <t>Tarifa do dia:</t>
  </si>
  <si>
    <t>DISCRIMINAÇÃO</t>
  </si>
  <si>
    <t>TOTAL</t>
  </si>
  <si>
    <t>1. Passageiros Transportados da Área (1.1. +  1.2. + 1.3.)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</si>
  <si>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</si>
  <si>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</si>
  <si>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</si>
  <si>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</si>
  <si>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</si>
  <si>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</si>
  <si>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</si>
  <si>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</si>
  <si>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</si>
  <si>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</si>
  <si>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</si>
  <si>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</si>
  <si>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</si>
  <si>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</si>
  <si>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</si>
  <si>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</si>
  <si>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</si>
  <si>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</si>
  <si>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</si>
  <si>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</si>
  <si>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</si>
  <si>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</si>
  <si>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</si>
  <si>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</si>
  <si>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</si>
  <si>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</si>
  <si>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</si>
  <si>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</si>
  <si>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</si>
  <si>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</si>
  <si>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</si>
  <si>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</si>
  <si>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</si>
  <si>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1.3.1. Idosos/Pessoas com Deficiência</t>
  </si>
  <si>
    <t>1.3.2. Estudante</t>
  </si>
  <si>
    <t>8.1. Spencer</t>
  </si>
  <si>
    <t>8.2. Norte Buss</t>
  </si>
  <si>
    <t>8.3. Transunião</t>
  </si>
  <si>
    <t>8.5. Pêssego Transportes</t>
  </si>
  <si>
    <t>8.9. Transwolff</t>
  </si>
  <si>
    <t>8.10. A2 Transportes</t>
  </si>
  <si>
    <t>8.11. Transwolff</t>
  </si>
  <si>
    <t>Área 3.1</t>
  </si>
  <si>
    <t>Átea 4.0</t>
  </si>
  <si>
    <t>Átea 4.1</t>
  </si>
  <si>
    <t>Átea 5.1</t>
  </si>
  <si>
    <t>Imperial Transportes Urbanos Ltda</t>
  </si>
  <si>
    <t>Nota:</t>
  </si>
  <si>
    <t>Movebuss Soluções em Mobilidde Urbana Ltda</t>
  </si>
  <si>
    <t>UPBus Qualidade em Transportes S/A</t>
  </si>
  <si>
    <t>8.4. UPBus</t>
  </si>
  <si>
    <t>3.1. Remuneração pelo Serviço Atende</t>
  </si>
  <si>
    <t>2. Tarifa de Remuneração por Passageiro Transportado</t>
  </si>
  <si>
    <t>3.1. Pelo Transporte de Passageiros (1 x 2)</t>
  </si>
  <si>
    <t>4.1. Compensação da Receita Antecipada (4.1.1. + 4.1.2.)</t>
  </si>
  <si>
    <t>4.1.1. Retida na Catraca (1.1.1. x Tarifa do Dia)</t>
  </si>
  <si>
    <t>4.2. Ajustes Contratuais</t>
  </si>
  <si>
    <t>4.2.1. Multas do Regulamento de Sanções e Multas - RESAM</t>
  </si>
  <si>
    <t>4.2.2. Publicidade nos Veículos</t>
  </si>
  <si>
    <t>4.2.3. Multa Contratual</t>
  </si>
  <si>
    <t>4.2.4. Prejuízo Causado ao Sistema por uso Indevido do Bilhete Único</t>
  </si>
  <si>
    <t>4.2.6. Pagamento por estimativa</t>
  </si>
  <si>
    <t>4.4. Revisão de Remuneração pelo Serviço Atende</t>
  </si>
  <si>
    <t>4.2.5. Aquisição de Cartão Operacional</t>
  </si>
  <si>
    <t>5. Saldo Inicial</t>
  </si>
  <si>
    <t>6. Saldo final</t>
  </si>
  <si>
    <t>7. Remuneração Líquida a Pagar às Empresas (3. + 4.)</t>
  </si>
  <si>
    <t>8. Distribuição da Remuneração entre as Empresas</t>
  </si>
  <si>
    <t>8.6. Allibus  Transportes</t>
  </si>
  <si>
    <t>8.8. Imperial Transportes</t>
  </si>
  <si>
    <t xml:space="preserve">8.12. Transcap </t>
  </si>
  <si>
    <t>8.13. Alfa Rodobus</t>
  </si>
  <si>
    <t xml:space="preserve">8.7. Movebuss  </t>
  </si>
  <si>
    <t>9.1. Spencer</t>
  </si>
  <si>
    <t>9.2. Norte Buss</t>
  </si>
  <si>
    <t>9.3. Transunião</t>
  </si>
  <si>
    <t>9.4. UPBus</t>
  </si>
  <si>
    <t>9.5. Pêssego Transportes</t>
  </si>
  <si>
    <t>9.6. Allibus Transportes</t>
  </si>
  <si>
    <t>9.7. Move - SP</t>
  </si>
  <si>
    <t>9.9. Transwolff</t>
  </si>
  <si>
    <t>9.10. A2 Transportes</t>
  </si>
  <si>
    <t>9.11. Transwolff</t>
  </si>
  <si>
    <t>9.12. Transcap</t>
  </si>
  <si>
    <t>9.13.  Alfa Rodobus</t>
  </si>
  <si>
    <t>9.8. Imperial</t>
  </si>
  <si>
    <t>4. Acertos Financeiros (4.1. + 4.2. + 4.3. + 4.4.+ 5 - 6)</t>
  </si>
  <si>
    <t xml:space="preserve">1.1.1. Em Dinheiro </t>
  </si>
  <si>
    <t>3. Remuneração Bruta do Operador  (3.1 + 3.1)</t>
  </si>
  <si>
    <t>(1) Tarifa de remuneração de cada empresa considerando o  reequilibrio interno estabelecido e informado pelo consórcio. Não consideram os acertos financeiros previstos no item 7.</t>
  </si>
  <si>
    <t>9. Tarifa de Remuneração por Passageiro(1)</t>
  </si>
  <si>
    <t>4.3. Revisão de Remuneração pelo Transporte Coletivo</t>
  </si>
  <si>
    <t>OPERAÇÃO 09/12/18 - VENCIMENTO 14/12/18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</si>
</sst>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44" fontId="43" fillId="0" borderId="10" xfId="45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0" fontId="22" fillId="0" borderId="11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left" vertical="center"/>
    </xf>
    <xf numFmtId="173" fontId="42" fillId="0" borderId="0" xfId="52" applyNumberFormat="1" applyFont="1" applyBorder="1" applyAlignment="1">
      <alignment vertical="center"/>
    </xf>
    <xf numFmtId="173" fontId="42" fillId="0" borderId="0" xfId="52" applyNumberFormat="1" applyFont="1" applyFill="1" applyBorder="1" applyAlignment="1">
      <alignment vertical="center"/>
    </xf>
    <xf numFmtId="185" fontId="0" fillId="0" borderId="0" xfId="0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171" fontId="0" fillId="0" borderId="0" xfId="52" applyFont="1" applyAlignment="1">
      <alignment/>
    </xf>
    <xf numFmtId="171" fontId="0" fillId="0" borderId="0" xfId="52" applyFont="1" applyFill="1" applyAlignment="1">
      <alignment vertical="center"/>
    </xf>
    <xf numFmtId="44" fontId="0" fillId="0" borderId="0" xfId="0" applyNumberFormat="1" applyAlignment="1">
      <alignment/>
    </xf>
    <xf numFmtId="44" fontId="42" fillId="0" borderId="14" xfId="0" applyNumberFormat="1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0" fontId="42" fillId="0" borderId="0" xfId="0" applyFont="1" applyFill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81</xdr:row>
      <xdr:rowOff>0</xdr:rowOff>
    </xdr:from>
    <xdr:to>
      <xdr:col>2</xdr:col>
      <xdr:colOff>914400</xdr:colOff>
      <xdr:row>82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6575" y="193643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914400</xdr:colOff>
      <xdr:row>82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43875" y="193643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914400</xdr:colOff>
      <xdr:row>82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448800" y="193643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Z84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2.125" style="1" customWidth="1"/>
    <col min="2" max="2" width="18.25390625" style="1" customWidth="1"/>
    <col min="3" max="3" width="16.5039062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9.125" style="1" customWidth="1"/>
    <col min="11" max="11" width="15.875" style="1" customWidth="1"/>
    <col min="12" max="12" width="16.875" style="1" customWidth="1"/>
    <col min="13" max="13" width="17.375" style="1" customWidth="1"/>
    <col min="14" max="14" width="17.625" style="1" bestFit="1" customWidth="1"/>
    <col min="15" max="15" width="20.125" style="1" bestFit="1" customWidth="1"/>
    <col min="16" max="16" width="9.375" style="1" bestFit="1" customWidth="1"/>
    <col min="17" max="17" width="13.50390625" style="1" bestFit="1" customWidth="1"/>
    <col min="18" max="16384" width="9.00390625" style="1" customWidth="1"/>
  </cols>
  <sheetData>
    <row r="1" spans="1:15" ht="21">
      <c r="A1" s="73" t="s">
        <v>28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</row>
    <row r="2" spans="1:15" ht="21">
      <c r="A2" s="74" t="s">
        <v>96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</row>
    <row r="3" spans="1:15" ht="23.25" customHeight="1">
      <c r="A3" s="5"/>
      <c r="B3" s="6"/>
      <c r="C3" s="5" t="s">
        <v>0</v>
      </c>
      <c r="D3" s="7">
        <v>4</v>
      </c>
      <c r="E3" s="8"/>
      <c r="F3" s="8"/>
      <c r="G3" s="8"/>
      <c r="H3" s="8"/>
      <c r="I3" s="8"/>
      <c r="J3" s="8"/>
      <c r="K3" s="8"/>
      <c r="L3" s="8"/>
      <c r="M3" s="8"/>
      <c r="N3" s="8"/>
      <c r="O3" s="5"/>
    </row>
    <row r="4" spans="1:15" ht="18.75" customHeight="1">
      <c r="A4" s="75" t="s">
        <v>1</v>
      </c>
      <c r="B4" s="75" t="s">
        <v>35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6" t="s">
        <v>2</v>
      </c>
    </row>
    <row r="5" spans="1:15" ht="42" customHeight="1">
      <c r="A5" s="75"/>
      <c r="B5" s="4" t="s">
        <v>34</v>
      </c>
      <c r="C5" s="4" t="s">
        <v>34</v>
      </c>
      <c r="D5" s="4" t="s">
        <v>27</v>
      </c>
      <c r="E5" s="4" t="s">
        <v>53</v>
      </c>
      <c r="F5" s="4" t="s">
        <v>29</v>
      </c>
      <c r="G5" s="4" t="s">
        <v>36</v>
      </c>
      <c r="H5" s="4" t="s">
        <v>52</v>
      </c>
      <c r="I5" s="4" t="s">
        <v>50</v>
      </c>
      <c r="J5" s="4" t="s">
        <v>30</v>
      </c>
      <c r="K5" s="4" t="s">
        <v>31</v>
      </c>
      <c r="L5" s="4" t="s">
        <v>30</v>
      </c>
      <c r="M5" s="4" t="s">
        <v>32</v>
      </c>
      <c r="N5" s="4" t="s">
        <v>33</v>
      </c>
      <c r="O5" s="75"/>
    </row>
    <row r="6" spans="1:15" ht="20.25" customHeight="1">
      <c r="A6" s="75"/>
      <c r="B6" s="3" t="s">
        <v>18</v>
      </c>
      <c r="C6" s="3" t="s">
        <v>19</v>
      </c>
      <c r="D6" s="3" t="s">
        <v>20</v>
      </c>
      <c r="E6" s="3" t="s">
        <v>46</v>
      </c>
      <c r="F6" s="3" t="s">
        <v>47</v>
      </c>
      <c r="G6" s="3" t="s">
        <v>48</v>
      </c>
      <c r="H6" s="59" t="s">
        <v>26</v>
      </c>
      <c r="I6" s="59" t="s">
        <v>49</v>
      </c>
      <c r="J6" s="3" t="s">
        <v>21</v>
      </c>
      <c r="K6" s="3" t="s">
        <v>23</v>
      </c>
      <c r="L6" s="3" t="s">
        <v>22</v>
      </c>
      <c r="M6" s="3" t="s">
        <v>24</v>
      </c>
      <c r="N6" s="3" t="s">
        <v>25</v>
      </c>
      <c r="O6" s="75"/>
    </row>
    <row r="7" spans="1:26" ht="18.75" customHeight="1">
      <c r="A7" s="9" t="s">
        <v>3</v>
      </c>
      <c r="B7" s="10">
        <f aca="true" t="shared" si="0" ref="B7:N7">B8+B18+B22</f>
        <v>238350</v>
      </c>
      <c r="C7" s="10">
        <f t="shared" si="0"/>
        <v>157296</v>
      </c>
      <c r="D7" s="10">
        <f t="shared" si="0"/>
        <v>201498</v>
      </c>
      <c r="E7" s="10">
        <f t="shared" si="0"/>
        <v>30960</v>
      </c>
      <c r="F7" s="10">
        <f t="shared" si="0"/>
        <v>173731</v>
      </c>
      <c r="G7" s="10">
        <f t="shared" si="0"/>
        <v>242143</v>
      </c>
      <c r="H7" s="10">
        <f t="shared" si="0"/>
        <v>146837</v>
      </c>
      <c r="I7" s="10">
        <f t="shared" si="0"/>
        <v>32684</v>
      </c>
      <c r="J7" s="10">
        <f t="shared" si="0"/>
        <v>212442</v>
      </c>
      <c r="K7" s="10">
        <f t="shared" si="0"/>
        <v>155341</v>
      </c>
      <c r="L7" s="10">
        <f t="shared" si="0"/>
        <v>198315</v>
      </c>
      <c r="M7" s="10">
        <f t="shared" si="0"/>
        <v>61499</v>
      </c>
      <c r="N7" s="10">
        <f t="shared" si="0"/>
        <v>36369</v>
      </c>
      <c r="O7" s="10">
        <f>+O8+O18+O22</f>
        <v>1887465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1" t="s">
        <v>17</v>
      </c>
      <c r="B8" s="12">
        <f aca="true" t="shared" si="1" ref="B8:N8">+B9+B10+B14</f>
        <v>112479</v>
      </c>
      <c r="C8" s="12">
        <f t="shared" si="1"/>
        <v>78405</v>
      </c>
      <c r="D8" s="12">
        <f t="shared" si="1"/>
        <v>103312</v>
      </c>
      <c r="E8" s="12">
        <f t="shared" si="1"/>
        <v>14515</v>
      </c>
      <c r="F8" s="12">
        <f t="shared" si="1"/>
        <v>84443</v>
      </c>
      <c r="G8" s="12">
        <f t="shared" si="1"/>
        <v>120717</v>
      </c>
      <c r="H8" s="12">
        <f t="shared" si="1"/>
        <v>73072</v>
      </c>
      <c r="I8" s="12">
        <f t="shared" si="1"/>
        <v>16573</v>
      </c>
      <c r="J8" s="12">
        <f t="shared" si="1"/>
        <v>106418</v>
      </c>
      <c r="K8" s="12">
        <f t="shared" si="1"/>
        <v>76808</v>
      </c>
      <c r="L8" s="12">
        <f t="shared" si="1"/>
        <v>97497</v>
      </c>
      <c r="M8" s="12">
        <f t="shared" si="1"/>
        <v>33569</v>
      </c>
      <c r="N8" s="12">
        <f t="shared" si="1"/>
        <v>20760</v>
      </c>
      <c r="O8" s="12">
        <f>SUM(B8:N8)</f>
        <v>938568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3" t="s">
        <v>91</v>
      </c>
      <c r="B9" s="14">
        <v>17238</v>
      </c>
      <c r="C9" s="14">
        <v>15522</v>
      </c>
      <c r="D9" s="14">
        <v>14140</v>
      </c>
      <c r="E9" s="14">
        <v>2143</v>
      </c>
      <c r="F9" s="14">
        <v>11998</v>
      </c>
      <c r="G9" s="14">
        <v>19311</v>
      </c>
      <c r="H9" s="14">
        <v>14804</v>
      </c>
      <c r="I9" s="14">
        <v>3193</v>
      </c>
      <c r="J9" s="14">
        <v>12095</v>
      </c>
      <c r="K9" s="14">
        <v>13458</v>
      </c>
      <c r="L9" s="14">
        <v>11968</v>
      </c>
      <c r="M9" s="14">
        <v>5546</v>
      </c>
      <c r="N9" s="14">
        <v>3426</v>
      </c>
      <c r="O9" s="12">
        <f aca="true" t="shared" si="2" ref="O9:O17">SUM(B9:N9)</f>
        <v>144842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6" t="s">
        <v>12</v>
      </c>
      <c r="B10" s="14">
        <f>B11+B12+B13</f>
        <v>90405</v>
      </c>
      <c r="C10" s="14">
        <f>C11+C12+C13</f>
        <v>59683</v>
      </c>
      <c r="D10" s="14">
        <f>D11+D12+D13</f>
        <v>85497</v>
      </c>
      <c r="E10" s="14">
        <f>E11+E12+E13</f>
        <v>11786</v>
      </c>
      <c r="F10" s="14">
        <f aca="true" t="shared" si="3" ref="F10:N10">F11+F12+F13</f>
        <v>69034</v>
      </c>
      <c r="G10" s="14">
        <f t="shared" si="3"/>
        <v>96197</v>
      </c>
      <c r="H10" s="14">
        <f>H11+H12+H13</f>
        <v>55433</v>
      </c>
      <c r="I10" s="14">
        <f>I11+I12+I13</f>
        <v>12724</v>
      </c>
      <c r="J10" s="14">
        <f>J11+J12+J13</f>
        <v>89383</v>
      </c>
      <c r="K10" s="14">
        <f>K11+K12+K13</f>
        <v>60162</v>
      </c>
      <c r="L10" s="14">
        <f>L11+L12+L13</f>
        <v>80717</v>
      </c>
      <c r="M10" s="14">
        <f t="shared" si="3"/>
        <v>26753</v>
      </c>
      <c r="N10" s="14">
        <f t="shared" si="3"/>
        <v>16722</v>
      </c>
      <c r="O10" s="12">
        <f t="shared" si="2"/>
        <v>754496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5" t="s">
        <v>4</v>
      </c>
      <c r="B11" s="14">
        <v>41945</v>
      </c>
      <c r="C11" s="14">
        <v>28505</v>
      </c>
      <c r="D11" s="14">
        <v>40310</v>
      </c>
      <c r="E11" s="14">
        <v>5566</v>
      </c>
      <c r="F11" s="14">
        <v>32287</v>
      </c>
      <c r="G11" s="14">
        <v>44522</v>
      </c>
      <c r="H11" s="14">
        <v>26283</v>
      </c>
      <c r="I11" s="14">
        <v>6103</v>
      </c>
      <c r="J11" s="14">
        <v>41545</v>
      </c>
      <c r="K11" s="14">
        <v>26802</v>
      </c>
      <c r="L11" s="14">
        <v>34980</v>
      </c>
      <c r="M11" s="14">
        <v>10980</v>
      </c>
      <c r="N11" s="14">
        <v>6793</v>
      </c>
      <c r="O11" s="12">
        <f t="shared" si="2"/>
        <v>346621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5" t="s">
        <v>5</v>
      </c>
      <c r="B12" s="14">
        <v>44775</v>
      </c>
      <c r="C12" s="14">
        <v>27998</v>
      </c>
      <c r="D12" s="14">
        <v>42603</v>
      </c>
      <c r="E12" s="14">
        <v>5733</v>
      </c>
      <c r="F12" s="14">
        <v>33769</v>
      </c>
      <c r="G12" s="14">
        <v>46430</v>
      </c>
      <c r="H12" s="14">
        <v>26786</v>
      </c>
      <c r="I12" s="14">
        <v>6059</v>
      </c>
      <c r="J12" s="14">
        <v>45028</v>
      </c>
      <c r="K12" s="14">
        <v>31152</v>
      </c>
      <c r="L12" s="14">
        <v>42517</v>
      </c>
      <c r="M12" s="14">
        <v>14762</v>
      </c>
      <c r="N12" s="14">
        <v>9368</v>
      </c>
      <c r="O12" s="12">
        <f t="shared" si="2"/>
        <v>376980</v>
      </c>
      <c r="P12"/>
      <c r="Q12"/>
      <c r="R12"/>
      <c r="S12"/>
      <c r="T12"/>
      <c r="U12"/>
      <c r="V12"/>
      <c r="W12"/>
      <c r="X12"/>
      <c r="Y12"/>
      <c r="Z12"/>
    </row>
    <row r="13" spans="1:26" ht="18.75" customHeight="1">
      <c r="A13" s="15" t="s">
        <v>6</v>
      </c>
      <c r="B13" s="14">
        <v>3685</v>
      </c>
      <c r="C13" s="14">
        <v>3180</v>
      </c>
      <c r="D13" s="14">
        <v>2584</v>
      </c>
      <c r="E13" s="14">
        <v>487</v>
      </c>
      <c r="F13" s="14">
        <v>2978</v>
      </c>
      <c r="G13" s="14">
        <v>5245</v>
      </c>
      <c r="H13" s="14">
        <v>2364</v>
      </c>
      <c r="I13" s="14">
        <v>562</v>
      </c>
      <c r="J13" s="14">
        <v>2810</v>
      </c>
      <c r="K13" s="14">
        <v>2208</v>
      </c>
      <c r="L13" s="14">
        <v>3220</v>
      </c>
      <c r="M13" s="14">
        <v>1011</v>
      </c>
      <c r="N13" s="14">
        <v>561</v>
      </c>
      <c r="O13" s="12">
        <f t="shared" si="2"/>
        <v>30895</v>
      </c>
      <c r="P13"/>
      <c r="Q13"/>
      <c r="R13"/>
      <c r="S13"/>
      <c r="T13"/>
      <c r="U13"/>
      <c r="V13"/>
      <c r="W13"/>
      <c r="X13"/>
      <c r="Y13"/>
      <c r="Z13"/>
    </row>
    <row r="14" spans="1:15" ht="18.75" customHeight="1">
      <c r="A14" s="16" t="s">
        <v>16</v>
      </c>
      <c r="B14" s="14">
        <f>B15+B16+B17</f>
        <v>4836</v>
      </c>
      <c r="C14" s="14">
        <f>C15+C16+C17</f>
        <v>3200</v>
      </c>
      <c r="D14" s="14">
        <f>D15+D16+D17</f>
        <v>3675</v>
      </c>
      <c r="E14" s="14">
        <f>E15+E16+E17</f>
        <v>586</v>
      </c>
      <c r="F14" s="14">
        <f aca="true" t="shared" si="4" ref="F14:N14">F15+F16+F17</f>
        <v>3411</v>
      </c>
      <c r="G14" s="14">
        <f t="shared" si="4"/>
        <v>5209</v>
      </c>
      <c r="H14" s="14">
        <f>H15+H16+H17</f>
        <v>2835</v>
      </c>
      <c r="I14" s="14">
        <f>I15+I16+I17</f>
        <v>656</v>
      </c>
      <c r="J14" s="14">
        <f>J15+J16+J17</f>
        <v>4940</v>
      </c>
      <c r="K14" s="14">
        <f>K15+K16+K17</f>
        <v>3188</v>
      </c>
      <c r="L14" s="14">
        <f>L15+L16+L17</f>
        <v>4812</v>
      </c>
      <c r="M14" s="14">
        <f t="shared" si="4"/>
        <v>1270</v>
      </c>
      <c r="N14" s="14">
        <f t="shared" si="4"/>
        <v>612</v>
      </c>
      <c r="O14" s="12">
        <f t="shared" si="2"/>
        <v>39230</v>
      </c>
    </row>
    <row r="15" spans="1:26" ht="18.75" customHeight="1">
      <c r="A15" s="15" t="s">
        <v>13</v>
      </c>
      <c r="B15" s="14">
        <v>4816</v>
      </c>
      <c r="C15" s="14">
        <v>3191</v>
      </c>
      <c r="D15" s="14">
        <v>3674</v>
      </c>
      <c r="E15" s="14">
        <v>586</v>
      </c>
      <c r="F15" s="14">
        <v>3411</v>
      </c>
      <c r="G15" s="14">
        <v>5199</v>
      </c>
      <c r="H15" s="14">
        <v>2834</v>
      </c>
      <c r="I15" s="14">
        <v>656</v>
      </c>
      <c r="J15" s="14">
        <v>4939</v>
      </c>
      <c r="K15" s="14">
        <v>3182</v>
      </c>
      <c r="L15" s="14">
        <v>4801</v>
      </c>
      <c r="M15" s="14">
        <v>1270</v>
      </c>
      <c r="N15" s="14">
        <v>612</v>
      </c>
      <c r="O15" s="12">
        <f t="shared" si="2"/>
        <v>39171</v>
      </c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5" t="s">
        <v>14</v>
      </c>
      <c r="B16" s="14">
        <v>11</v>
      </c>
      <c r="C16" s="14">
        <v>3</v>
      </c>
      <c r="D16" s="14">
        <v>0</v>
      </c>
      <c r="E16" s="14">
        <v>0</v>
      </c>
      <c r="F16" s="14">
        <v>0</v>
      </c>
      <c r="G16" s="14">
        <v>4</v>
      </c>
      <c r="H16" s="14">
        <v>1</v>
      </c>
      <c r="I16" s="14">
        <v>0</v>
      </c>
      <c r="J16" s="14">
        <v>0</v>
      </c>
      <c r="K16" s="14">
        <v>6</v>
      </c>
      <c r="L16" s="14">
        <v>10</v>
      </c>
      <c r="M16" s="14">
        <v>0</v>
      </c>
      <c r="N16" s="14">
        <v>0</v>
      </c>
      <c r="O16" s="12">
        <f t="shared" si="2"/>
        <v>35</v>
      </c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5" t="s">
        <v>15</v>
      </c>
      <c r="B17" s="14">
        <v>9</v>
      </c>
      <c r="C17" s="14">
        <v>6</v>
      </c>
      <c r="D17" s="14">
        <v>1</v>
      </c>
      <c r="E17" s="14">
        <v>0</v>
      </c>
      <c r="F17" s="14">
        <v>0</v>
      </c>
      <c r="G17" s="14">
        <v>6</v>
      </c>
      <c r="H17" s="14">
        <v>0</v>
      </c>
      <c r="I17" s="14">
        <v>0</v>
      </c>
      <c r="J17" s="14">
        <v>1</v>
      </c>
      <c r="K17" s="14">
        <v>0</v>
      </c>
      <c r="L17" s="14">
        <v>1</v>
      </c>
      <c r="M17" s="14">
        <v>0</v>
      </c>
      <c r="N17" s="14">
        <v>0</v>
      </c>
      <c r="O17" s="12">
        <f t="shared" si="2"/>
        <v>24</v>
      </c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7" t="s">
        <v>7</v>
      </c>
      <c r="B18" s="18">
        <f>B19+B20+B21</f>
        <v>61211</v>
      </c>
      <c r="C18" s="18">
        <f>C19+C20+C21</f>
        <v>34422</v>
      </c>
      <c r="D18" s="18">
        <f>D19+D20+D21</f>
        <v>42290</v>
      </c>
      <c r="E18" s="18">
        <f>E19+E20+E21</f>
        <v>6666</v>
      </c>
      <c r="F18" s="18">
        <f aca="true" t="shared" si="5" ref="F18:N18">F19+F20+F21</f>
        <v>38952</v>
      </c>
      <c r="G18" s="18">
        <f t="shared" si="5"/>
        <v>49604</v>
      </c>
      <c r="H18" s="18">
        <f>H19+H20+H21</f>
        <v>32916</v>
      </c>
      <c r="I18" s="18">
        <f>I19+I20+I21</f>
        <v>7123</v>
      </c>
      <c r="J18" s="18">
        <f>J19+J20+J21</f>
        <v>54737</v>
      </c>
      <c r="K18" s="18">
        <f>K19+K20+K21</f>
        <v>34340</v>
      </c>
      <c r="L18" s="18">
        <f>L19+L20+L21</f>
        <v>59180</v>
      </c>
      <c r="M18" s="18">
        <f t="shared" si="5"/>
        <v>16025</v>
      </c>
      <c r="N18" s="18">
        <f t="shared" si="5"/>
        <v>9217</v>
      </c>
      <c r="O18" s="12">
        <f aca="true" t="shared" si="6" ref="O18:O24">SUM(B18:N18)</f>
        <v>446683</v>
      </c>
      <c r="P18"/>
      <c r="Q18"/>
      <c r="R18"/>
      <c r="S18"/>
      <c r="T18"/>
      <c r="U18"/>
      <c r="V18"/>
      <c r="W18"/>
      <c r="X18"/>
      <c r="Y18"/>
      <c r="Z18"/>
    </row>
    <row r="19" spans="1:26" ht="18.75" customHeight="1">
      <c r="A19" s="13" t="s">
        <v>8</v>
      </c>
      <c r="B19" s="14">
        <v>32093</v>
      </c>
      <c r="C19" s="14">
        <v>19777</v>
      </c>
      <c r="D19" s="14">
        <v>21881</v>
      </c>
      <c r="E19" s="14">
        <v>3627</v>
      </c>
      <c r="F19" s="14">
        <v>21451</v>
      </c>
      <c r="G19" s="14">
        <v>26169</v>
      </c>
      <c r="H19" s="14">
        <v>18530</v>
      </c>
      <c r="I19" s="14">
        <v>4082</v>
      </c>
      <c r="J19" s="14">
        <v>28837</v>
      </c>
      <c r="K19" s="14">
        <v>17947</v>
      </c>
      <c r="L19" s="14">
        <v>29125</v>
      </c>
      <c r="M19" s="14">
        <v>8020</v>
      </c>
      <c r="N19" s="14">
        <v>4403</v>
      </c>
      <c r="O19" s="12">
        <f t="shared" si="6"/>
        <v>235942</v>
      </c>
      <c r="P19"/>
      <c r="Q19"/>
      <c r="R19"/>
      <c r="S19"/>
      <c r="T19"/>
      <c r="U19"/>
      <c r="V19"/>
      <c r="W19"/>
      <c r="X19"/>
      <c r="Y19"/>
      <c r="Z19"/>
    </row>
    <row r="20" spans="1:26" ht="18.75" customHeight="1">
      <c r="A20" s="13" t="s">
        <v>9</v>
      </c>
      <c r="B20" s="14">
        <v>27234</v>
      </c>
      <c r="C20" s="14">
        <v>13380</v>
      </c>
      <c r="D20" s="14">
        <v>19382</v>
      </c>
      <c r="E20" s="14">
        <v>2831</v>
      </c>
      <c r="F20" s="14">
        <v>16281</v>
      </c>
      <c r="G20" s="14">
        <v>21634</v>
      </c>
      <c r="H20" s="14">
        <v>13422</v>
      </c>
      <c r="I20" s="14">
        <v>2861</v>
      </c>
      <c r="J20" s="14">
        <v>24551</v>
      </c>
      <c r="K20" s="14">
        <v>15513</v>
      </c>
      <c r="L20" s="14">
        <v>28277</v>
      </c>
      <c r="M20" s="14">
        <v>7563</v>
      </c>
      <c r="N20" s="14">
        <v>4591</v>
      </c>
      <c r="O20" s="12">
        <f t="shared" si="6"/>
        <v>197520</v>
      </c>
      <c r="P20"/>
      <c r="Q20"/>
      <c r="R20"/>
      <c r="S20"/>
      <c r="T20"/>
      <c r="U20"/>
      <c r="V20"/>
      <c r="W20"/>
      <c r="X20"/>
      <c r="Y20"/>
      <c r="Z20"/>
    </row>
    <row r="21" spans="1:26" ht="18.75" customHeight="1">
      <c r="A21" s="13" t="s">
        <v>10</v>
      </c>
      <c r="B21" s="14">
        <v>1884</v>
      </c>
      <c r="C21" s="14">
        <v>1265</v>
      </c>
      <c r="D21" s="14">
        <v>1027</v>
      </c>
      <c r="E21" s="14">
        <v>208</v>
      </c>
      <c r="F21" s="14">
        <v>1220</v>
      </c>
      <c r="G21" s="14">
        <v>1801</v>
      </c>
      <c r="H21" s="14">
        <v>964</v>
      </c>
      <c r="I21" s="14">
        <v>180</v>
      </c>
      <c r="J21" s="14">
        <v>1349</v>
      </c>
      <c r="K21" s="14">
        <v>880</v>
      </c>
      <c r="L21" s="14">
        <v>1778</v>
      </c>
      <c r="M21" s="14">
        <v>442</v>
      </c>
      <c r="N21" s="14">
        <v>223</v>
      </c>
      <c r="O21" s="12">
        <f t="shared" si="6"/>
        <v>13221</v>
      </c>
      <c r="P21"/>
      <c r="Q21"/>
      <c r="R21"/>
      <c r="S21"/>
      <c r="T21"/>
      <c r="U21"/>
      <c r="V21"/>
      <c r="W21"/>
      <c r="X21"/>
      <c r="Y21"/>
      <c r="Z21"/>
    </row>
    <row r="22" spans="1:26" ht="18.75" customHeight="1">
      <c r="A22" s="17" t="s">
        <v>11</v>
      </c>
      <c r="B22" s="14">
        <f>B23+B24</f>
        <v>64660</v>
      </c>
      <c r="C22" s="14">
        <f>C23+C24</f>
        <v>44469</v>
      </c>
      <c r="D22" s="14">
        <f>D23+D24</f>
        <v>55896</v>
      </c>
      <c r="E22" s="14">
        <f>E23+E24</f>
        <v>9779</v>
      </c>
      <c r="F22" s="14">
        <f aca="true" t="shared" si="7" ref="F22:N22">F23+F24</f>
        <v>50336</v>
      </c>
      <c r="G22" s="14">
        <f t="shared" si="7"/>
        <v>71822</v>
      </c>
      <c r="H22" s="14">
        <f>H23+H24</f>
        <v>40849</v>
      </c>
      <c r="I22" s="14">
        <f>I23+I24</f>
        <v>8988</v>
      </c>
      <c r="J22" s="14">
        <f>J23+J24</f>
        <v>51287</v>
      </c>
      <c r="K22" s="14">
        <f>K23+K24</f>
        <v>44193</v>
      </c>
      <c r="L22" s="14">
        <f>L23+L24</f>
        <v>41638</v>
      </c>
      <c r="M22" s="14">
        <f t="shared" si="7"/>
        <v>11905</v>
      </c>
      <c r="N22" s="14">
        <f t="shared" si="7"/>
        <v>6392</v>
      </c>
      <c r="O22" s="12">
        <f t="shared" si="6"/>
        <v>502214</v>
      </c>
      <c r="P22"/>
      <c r="Q22"/>
      <c r="R22"/>
      <c r="S22"/>
      <c r="T22"/>
      <c r="U22"/>
      <c r="V22"/>
      <c r="W22"/>
      <c r="X22"/>
      <c r="Y22"/>
      <c r="Z22"/>
    </row>
    <row r="23" spans="1:26" ht="18.75" customHeight="1">
      <c r="A23" s="13" t="s">
        <v>37</v>
      </c>
      <c r="B23" s="14">
        <v>41552</v>
      </c>
      <c r="C23" s="14">
        <v>31965</v>
      </c>
      <c r="D23" s="14">
        <v>37214</v>
      </c>
      <c r="E23" s="14">
        <v>6936</v>
      </c>
      <c r="F23" s="14">
        <v>35191</v>
      </c>
      <c r="G23" s="14">
        <v>51563</v>
      </c>
      <c r="H23" s="14">
        <v>29509</v>
      </c>
      <c r="I23" s="14">
        <v>6785</v>
      </c>
      <c r="J23" s="14">
        <v>32610</v>
      </c>
      <c r="K23" s="14">
        <v>30015</v>
      </c>
      <c r="L23" s="14">
        <v>29226</v>
      </c>
      <c r="M23" s="14">
        <v>8127</v>
      </c>
      <c r="N23" s="14">
        <v>4035</v>
      </c>
      <c r="O23" s="12">
        <f t="shared" si="6"/>
        <v>344728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13" t="s">
        <v>38</v>
      </c>
      <c r="B24" s="14">
        <v>23108</v>
      </c>
      <c r="C24" s="14">
        <v>12504</v>
      </c>
      <c r="D24" s="14">
        <v>18682</v>
      </c>
      <c r="E24" s="14">
        <v>2843</v>
      </c>
      <c r="F24" s="14">
        <v>15145</v>
      </c>
      <c r="G24" s="14">
        <v>20259</v>
      </c>
      <c r="H24" s="14">
        <v>11340</v>
      </c>
      <c r="I24" s="14">
        <v>2203</v>
      </c>
      <c r="J24" s="14">
        <v>18677</v>
      </c>
      <c r="K24" s="14">
        <v>14178</v>
      </c>
      <c r="L24" s="14">
        <v>12412</v>
      </c>
      <c r="M24" s="14">
        <v>3778</v>
      </c>
      <c r="N24" s="14">
        <v>2357</v>
      </c>
      <c r="O24" s="12">
        <f t="shared" si="6"/>
        <v>157486</v>
      </c>
      <c r="P24"/>
      <c r="Q24"/>
      <c r="R24"/>
      <c r="S24"/>
      <c r="T24"/>
      <c r="U24"/>
      <c r="V24"/>
      <c r="W24"/>
      <c r="X24"/>
      <c r="Y24"/>
      <c r="Z24"/>
    </row>
    <row r="25" spans="1:15" ht="15" customHeight="1">
      <c r="A25" s="2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20"/>
    </row>
    <row r="26" spans="1:26" ht="18.75" customHeight="1">
      <c r="A26" s="2" t="s">
        <v>56</v>
      </c>
      <c r="B26" s="23">
        <v>2.1856</v>
      </c>
      <c r="C26" s="23">
        <v>2.2981</v>
      </c>
      <c r="D26" s="23">
        <v>1.9607</v>
      </c>
      <c r="E26" s="23">
        <v>2.9593</v>
      </c>
      <c r="F26" s="23">
        <v>2.2515</v>
      </c>
      <c r="G26" s="23">
        <v>1.7706</v>
      </c>
      <c r="H26" s="23">
        <v>2.1676</v>
      </c>
      <c r="I26" s="23">
        <v>2.1884</v>
      </c>
      <c r="J26" s="23">
        <v>2.1734</v>
      </c>
      <c r="K26" s="23">
        <v>2.4846</v>
      </c>
      <c r="L26" s="23">
        <v>2.4314</v>
      </c>
      <c r="M26" s="23">
        <v>3.0665</v>
      </c>
      <c r="N26" s="23">
        <v>2.6231</v>
      </c>
      <c r="O26" s="58"/>
      <c r="P26"/>
      <c r="Q26"/>
      <c r="R26"/>
      <c r="S26"/>
      <c r="T26"/>
      <c r="U26"/>
      <c r="V26"/>
      <c r="W26"/>
      <c r="X26"/>
      <c r="Y26"/>
      <c r="Z26"/>
    </row>
    <row r="27" spans="1:15" ht="15" customHeight="1">
      <c r="A27" s="50"/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2"/>
    </row>
    <row r="28" spans="1:17" ht="18.75" customHeight="1">
      <c r="A28" s="55" t="s">
        <v>92</v>
      </c>
      <c r="B28" s="56">
        <f>B29+B30</f>
        <v>525588.3200000001</v>
      </c>
      <c r="C28" s="56">
        <f aca="true" t="shared" si="8" ref="C28:N28">C29+C30</f>
        <v>368502.70759999997</v>
      </c>
      <c r="D28" s="56">
        <f t="shared" si="8"/>
        <v>406702.6886</v>
      </c>
      <c r="E28" s="56">
        <f t="shared" si="8"/>
        <v>91619.928</v>
      </c>
      <c r="F28" s="56">
        <f t="shared" si="8"/>
        <v>399267.2065</v>
      </c>
      <c r="G28" s="56">
        <f t="shared" si="8"/>
        <v>433405.7158</v>
      </c>
      <c r="H28" s="56">
        <f t="shared" si="8"/>
        <v>321784.3112</v>
      </c>
      <c r="I28" s="56">
        <f t="shared" si="8"/>
        <v>71525.66560000001</v>
      </c>
      <c r="J28" s="56">
        <f t="shared" si="8"/>
        <v>472846.6128</v>
      </c>
      <c r="K28" s="56">
        <f t="shared" si="8"/>
        <v>401403.5186</v>
      </c>
      <c r="L28" s="56">
        <f t="shared" si="8"/>
        <v>493307.941</v>
      </c>
      <c r="M28" s="56">
        <f t="shared" si="8"/>
        <v>193837.5135</v>
      </c>
      <c r="N28" s="56">
        <f t="shared" si="8"/>
        <v>97660.0839</v>
      </c>
      <c r="O28" s="56">
        <f>SUM(B28:N28)</f>
        <v>4277452.2131</v>
      </c>
      <c r="Q28" s="64"/>
    </row>
    <row r="29" spans="1:15" ht="18.75" customHeight="1">
      <c r="A29" s="54" t="s">
        <v>57</v>
      </c>
      <c r="B29" s="52">
        <f aca="true" t="shared" si="9" ref="B29:N29">B26*B7</f>
        <v>520937.76</v>
      </c>
      <c r="C29" s="52">
        <f t="shared" si="9"/>
        <v>361481.93759999995</v>
      </c>
      <c r="D29" s="52">
        <f t="shared" si="9"/>
        <v>395077.1286</v>
      </c>
      <c r="E29" s="52">
        <f t="shared" si="9"/>
        <v>91619.928</v>
      </c>
      <c r="F29" s="52">
        <f t="shared" si="9"/>
        <v>391155.3465</v>
      </c>
      <c r="G29" s="52">
        <f t="shared" si="9"/>
        <v>428738.3958</v>
      </c>
      <c r="H29" s="52">
        <f t="shared" si="9"/>
        <v>318283.8812</v>
      </c>
      <c r="I29" s="52">
        <f t="shared" si="9"/>
        <v>71525.66560000001</v>
      </c>
      <c r="J29" s="52">
        <f t="shared" si="9"/>
        <v>461721.4428</v>
      </c>
      <c r="K29" s="52">
        <f t="shared" si="9"/>
        <v>385960.2486</v>
      </c>
      <c r="L29" s="52">
        <f t="shared" si="9"/>
        <v>482183.091</v>
      </c>
      <c r="M29" s="52">
        <f t="shared" si="9"/>
        <v>188586.6835</v>
      </c>
      <c r="N29" s="52">
        <f t="shared" si="9"/>
        <v>95399.5239</v>
      </c>
      <c r="O29" s="53">
        <f>SUM(B29:N29)</f>
        <v>4192671.0330999997</v>
      </c>
    </row>
    <row r="30" spans="1:26" ht="18.75" customHeight="1">
      <c r="A30" s="17" t="s">
        <v>55</v>
      </c>
      <c r="B30" s="52">
        <v>4650.56</v>
      </c>
      <c r="C30" s="52">
        <v>7020.77</v>
      </c>
      <c r="D30" s="52">
        <v>11625.56</v>
      </c>
      <c r="E30" s="52">
        <v>0</v>
      </c>
      <c r="F30" s="52">
        <v>8111.86</v>
      </c>
      <c r="G30" s="52">
        <v>4667.32</v>
      </c>
      <c r="H30" s="52">
        <v>3500.43</v>
      </c>
      <c r="I30" s="52">
        <v>0</v>
      </c>
      <c r="J30" s="52">
        <v>11125.17</v>
      </c>
      <c r="K30" s="52">
        <v>15443.27</v>
      </c>
      <c r="L30" s="52">
        <v>11124.85</v>
      </c>
      <c r="M30" s="52">
        <v>5250.83</v>
      </c>
      <c r="N30" s="52">
        <v>2260.56</v>
      </c>
      <c r="O30" s="53">
        <f>SUM(B30:N30)</f>
        <v>84781.18000000001</v>
      </c>
      <c r="P30"/>
      <c r="Q30"/>
      <c r="R30"/>
      <c r="S30"/>
      <c r="T30"/>
      <c r="U30"/>
      <c r="V30"/>
      <c r="W30"/>
      <c r="X30"/>
      <c r="Y30"/>
      <c r="Z30"/>
    </row>
    <row r="31" spans="1:15" ht="15" customHeight="1">
      <c r="A31" s="13"/>
      <c r="B31" s="20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49"/>
    </row>
    <row r="32" spans="1:15" ht="18.75" customHeight="1">
      <c r="A32" s="2" t="s">
        <v>90</v>
      </c>
      <c r="B32" s="25">
        <f aca="true" t="shared" si="10" ref="B32:O32">+B33+B35+B42+B43+B44-B45</f>
        <v>-68952</v>
      </c>
      <c r="C32" s="25">
        <f t="shared" si="10"/>
        <v>-62088</v>
      </c>
      <c r="D32" s="25">
        <f t="shared" si="10"/>
        <v>-68912.31</v>
      </c>
      <c r="E32" s="25">
        <f t="shared" si="10"/>
        <v>-8572</v>
      </c>
      <c r="F32" s="25">
        <f t="shared" si="10"/>
        <v>-48492</v>
      </c>
      <c r="G32" s="25">
        <f t="shared" si="10"/>
        <v>-77744</v>
      </c>
      <c r="H32" s="25">
        <f t="shared" si="10"/>
        <v>-59216</v>
      </c>
      <c r="I32" s="25">
        <f t="shared" si="10"/>
        <v>-14272</v>
      </c>
      <c r="J32" s="25">
        <f t="shared" si="10"/>
        <v>-48380</v>
      </c>
      <c r="K32" s="25">
        <f t="shared" si="10"/>
        <v>-53832</v>
      </c>
      <c r="L32" s="25">
        <f t="shared" si="10"/>
        <v>-47872</v>
      </c>
      <c r="M32" s="25">
        <f t="shared" si="10"/>
        <v>-22184</v>
      </c>
      <c r="N32" s="25">
        <f t="shared" si="10"/>
        <v>-13704</v>
      </c>
      <c r="O32" s="25">
        <f t="shared" si="10"/>
        <v>-594220.31</v>
      </c>
    </row>
    <row r="33" spans="1:15" ht="18.75" customHeight="1">
      <c r="A33" s="17" t="s">
        <v>58</v>
      </c>
      <c r="B33" s="26">
        <f>+B34</f>
        <v>-68952</v>
      </c>
      <c r="C33" s="26">
        <f aca="true" t="shared" si="11" ref="C33:O33">+C34</f>
        <v>-62088</v>
      </c>
      <c r="D33" s="26">
        <f t="shared" si="11"/>
        <v>-56560</v>
      </c>
      <c r="E33" s="26">
        <f t="shared" si="11"/>
        <v>-8572</v>
      </c>
      <c r="F33" s="26">
        <f t="shared" si="11"/>
        <v>-47992</v>
      </c>
      <c r="G33" s="26">
        <f t="shared" si="11"/>
        <v>-77244</v>
      </c>
      <c r="H33" s="26">
        <f t="shared" si="11"/>
        <v>-59216</v>
      </c>
      <c r="I33" s="26">
        <f t="shared" si="11"/>
        <v>-12772</v>
      </c>
      <c r="J33" s="26">
        <f t="shared" si="11"/>
        <v>-48380</v>
      </c>
      <c r="K33" s="26">
        <f t="shared" si="11"/>
        <v>-53832</v>
      </c>
      <c r="L33" s="26">
        <f t="shared" si="11"/>
        <v>-47872</v>
      </c>
      <c r="M33" s="26">
        <f t="shared" si="11"/>
        <v>-22184</v>
      </c>
      <c r="N33" s="26">
        <f t="shared" si="11"/>
        <v>-13704</v>
      </c>
      <c r="O33" s="26">
        <f t="shared" si="11"/>
        <v>-579368</v>
      </c>
    </row>
    <row r="34" spans="1:26" ht="18.75" customHeight="1">
      <c r="A34" s="13" t="s">
        <v>59</v>
      </c>
      <c r="B34" s="20">
        <f>ROUND(-B9*$D$3,2)</f>
        <v>-68952</v>
      </c>
      <c r="C34" s="20">
        <f>ROUND(-C9*$D$3,2)</f>
        <v>-62088</v>
      </c>
      <c r="D34" s="20">
        <f>ROUND(-D9*$D$3,2)</f>
        <v>-56560</v>
      </c>
      <c r="E34" s="20">
        <f>ROUND(-E9*$D$3,2)</f>
        <v>-8572</v>
      </c>
      <c r="F34" s="20">
        <f aca="true" t="shared" si="12" ref="F34:N34">ROUND(-F9*$D$3,2)</f>
        <v>-47992</v>
      </c>
      <c r="G34" s="20">
        <f t="shared" si="12"/>
        <v>-77244</v>
      </c>
      <c r="H34" s="20">
        <f t="shared" si="12"/>
        <v>-59216</v>
      </c>
      <c r="I34" s="20">
        <f>ROUND(-I9*$D$3,2)</f>
        <v>-12772</v>
      </c>
      <c r="J34" s="20">
        <f>ROUND(-J9*$D$3,2)</f>
        <v>-48380</v>
      </c>
      <c r="K34" s="20">
        <f>ROUND(-K9*$D$3,2)</f>
        <v>-53832</v>
      </c>
      <c r="L34" s="20">
        <f>ROUND(-L9*$D$3,2)</f>
        <v>-47872</v>
      </c>
      <c r="M34" s="20">
        <f t="shared" si="12"/>
        <v>-22184</v>
      </c>
      <c r="N34" s="20">
        <f t="shared" si="12"/>
        <v>-13704</v>
      </c>
      <c r="O34" s="44">
        <f aca="true" t="shared" si="13" ref="O34:O45">SUM(B34:N34)</f>
        <v>-579368</v>
      </c>
      <c r="P34"/>
      <c r="Q34"/>
      <c r="R34"/>
      <c r="S34"/>
      <c r="T34"/>
      <c r="U34"/>
      <c r="V34"/>
      <c r="W34"/>
      <c r="X34"/>
      <c r="Y34"/>
      <c r="Z34"/>
    </row>
    <row r="35" spans="1:15" ht="18.75" customHeight="1">
      <c r="A35" s="17" t="s">
        <v>60</v>
      </c>
      <c r="B35" s="26">
        <f aca="true" t="shared" si="14" ref="B35:K35">SUM(B36:B41)</f>
        <v>0</v>
      </c>
      <c r="C35" s="26">
        <f t="shared" si="14"/>
        <v>0</v>
      </c>
      <c r="D35" s="26">
        <f t="shared" si="14"/>
        <v>-12352.31</v>
      </c>
      <c r="E35" s="26">
        <f t="shared" si="14"/>
        <v>0</v>
      </c>
      <c r="F35" s="26">
        <f t="shared" si="14"/>
        <v>-500</v>
      </c>
      <c r="G35" s="26">
        <f t="shared" si="14"/>
        <v>-500</v>
      </c>
      <c r="H35" s="26">
        <f t="shared" si="14"/>
        <v>0</v>
      </c>
      <c r="I35" s="26">
        <f t="shared" si="14"/>
        <v>-1500</v>
      </c>
      <c r="J35" s="26">
        <f t="shared" si="14"/>
        <v>0</v>
      </c>
      <c r="K35" s="26">
        <f t="shared" si="14"/>
        <v>0</v>
      </c>
      <c r="L35" s="26">
        <f>SUM(L36:L41)</f>
        <v>0</v>
      </c>
      <c r="M35" s="26">
        <f>SUM(M36:M41)</f>
        <v>0</v>
      </c>
      <c r="N35" s="26">
        <f>SUM(N36:N41)</f>
        <v>0</v>
      </c>
      <c r="O35" s="26">
        <f t="shared" si="13"/>
        <v>-14852.31</v>
      </c>
    </row>
    <row r="36" spans="1:26" ht="18.75" customHeight="1">
      <c r="A36" s="13" t="s">
        <v>61</v>
      </c>
      <c r="B36" s="24">
        <v>0</v>
      </c>
      <c r="C36" s="24">
        <v>0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  <c r="O36" s="24">
        <f t="shared" si="13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3" t="s">
        <v>62</v>
      </c>
      <c r="B37" s="24">
        <v>0</v>
      </c>
      <c r="C37" s="24">
        <v>0</v>
      </c>
      <c r="D37" s="24">
        <v>0</v>
      </c>
      <c r="E37" s="24">
        <v>0</v>
      </c>
      <c r="F37" s="24">
        <v>0</v>
      </c>
      <c r="G37" s="24">
        <v>0</v>
      </c>
      <c r="H37" s="24">
        <v>0</v>
      </c>
      <c r="I37" s="24">
        <v>0</v>
      </c>
      <c r="J37" s="24">
        <v>0</v>
      </c>
      <c r="K37" s="24">
        <v>0</v>
      </c>
      <c r="L37" s="24">
        <v>0</v>
      </c>
      <c r="M37" s="24">
        <v>0</v>
      </c>
      <c r="N37" s="24">
        <v>0</v>
      </c>
      <c r="O37" s="24">
        <f t="shared" si="13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3" t="s">
        <v>63</v>
      </c>
      <c r="B38" s="24">
        <v>0</v>
      </c>
      <c r="C38" s="24">
        <v>0</v>
      </c>
      <c r="D38" s="24">
        <f>-500-11852.31</f>
        <v>-12352.31</v>
      </c>
      <c r="E38" s="24">
        <v>0</v>
      </c>
      <c r="F38" s="24">
        <v>-500</v>
      </c>
      <c r="G38" s="24">
        <v>-500</v>
      </c>
      <c r="H38" s="24">
        <v>0</v>
      </c>
      <c r="I38" s="24">
        <v>-1500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  <c r="O38" s="24">
        <f t="shared" si="13"/>
        <v>-14852.31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3" t="s">
        <v>64</v>
      </c>
      <c r="B39" s="24">
        <v>0</v>
      </c>
      <c r="C39" s="24">
        <v>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  <c r="O39" s="21">
        <f t="shared" si="13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3" t="s">
        <v>67</v>
      </c>
      <c r="B40" s="24">
        <v>0</v>
      </c>
      <c r="C40" s="24">
        <v>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  <c r="O40" s="24">
        <f t="shared" si="13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6" t="s">
        <v>65</v>
      </c>
      <c r="B41" s="24">
        <v>0</v>
      </c>
      <c r="C41" s="24">
        <v>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24">
        <v>0</v>
      </c>
      <c r="O41" s="24">
        <f t="shared" si="13"/>
        <v>0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7" t="s">
        <v>95</v>
      </c>
      <c r="B42" s="27">
        <v>0</v>
      </c>
      <c r="C42" s="27">
        <v>0</v>
      </c>
      <c r="D42" s="27">
        <v>0</v>
      </c>
      <c r="E42" s="27">
        <v>0</v>
      </c>
      <c r="F42" s="27">
        <v>0</v>
      </c>
      <c r="G42" s="27">
        <v>0</v>
      </c>
      <c r="H42" s="27">
        <v>0</v>
      </c>
      <c r="I42" s="27">
        <v>0</v>
      </c>
      <c r="J42" s="27">
        <v>0</v>
      </c>
      <c r="K42" s="27">
        <v>0</v>
      </c>
      <c r="L42" s="27">
        <v>0</v>
      </c>
      <c r="M42" s="27">
        <v>0</v>
      </c>
      <c r="N42" s="27">
        <v>0</v>
      </c>
      <c r="O42" s="24">
        <f t="shared" si="13"/>
        <v>0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17" t="s">
        <v>66</v>
      </c>
      <c r="B43" s="27">
        <v>0</v>
      </c>
      <c r="C43" s="27">
        <v>0</v>
      </c>
      <c r="D43" s="27">
        <v>0</v>
      </c>
      <c r="E43" s="27">
        <v>0</v>
      </c>
      <c r="F43" s="27">
        <v>0</v>
      </c>
      <c r="G43" s="27">
        <v>0</v>
      </c>
      <c r="H43" s="27">
        <v>0</v>
      </c>
      <c r="I43" s="27">
        <v>0</v>
      </c>
      <c r="J43" s="27">
        <v>0</v>
      </c>
      <c r="K43" s="27">
        <v>0</v>
      </c>
      <c r="L43" s="27">
        <v>0</v>
      </c>
      <c r="M43" s="27">
        <v>0</v>
      </c>
      <c r="N43" s="27">
        <v>0</v>
      </c>
      <c r="O43" s="24">
        <f t="shared" si="13"/>
        <v>0</v>
      </c>
      <c r="P43"/>
      <c r="Q43"/>
      <c r="R43"/>
      <c r="S43"/>
      <c r="T43"/>
      <c r="U43"/>
      <c r="V43"/>
      <c r="W43"/>
      <c r="X43"/>
      <c r="Y43"/>
      <c r="Z43"/>
    </row>
    <row r="44" spans="1:15" ht="18.75" customHeight="1">
      <c r="A44" s="2" t="s">
        <v>68</v>
      </c>
      <c r="B44" s="24">
        <v>0</v>
      </c>
      <c r="C44" s="24">
        <v>0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  <c r="L44" s="24">
        <v>0</v>
      </c>
      <c r="M44" s="24">
        <v>0</v>
      </c>
      <c r="N44" s="24">
        <v>0</v>
      </c>
      <c r="O44" s="20">
        <f t="shared" si="13"/>
        <v>0</v>
      </c>
    </row>
    <row r="45" spans="1:15" ht="18.75" customHeight="1">
      <c r="A45" s="2" t="s">
        <v>69</v>
      </c>
      <c r="B45" s="24">
        <v>0</v>
      </c>
      <c r="C45" s="24">
        <v>0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  <c r="L45" s="24">
        <v>0</v>
      </c>
      <c r="M45" s="24">
        <v>0</v>
      </c>
      <c r="N45" s="24">
        <v>0</v>
      </c>
      <c r="O45" s="20">
        <f t="shared" si="13"/>
        <v>0</v>
      </c>
    </row>
    <row r="46" spans="1:26" ht="15.75">
      <c r="A46" s="2" t="s">
        <v>70</v>
      </c>
      <c r="B46" s="29">
        <f aca="true" t="shared" si="15" ref="B46:N46">+B28+B32</f>
        <v>456636.32000000007</v>
      </c>
      <c r="C46" s="29">
        <f t="shared" si="15"/>
        <v>306414.70759999997</v>
      </c>
      <c r="D46" s="29">
        <f t="shared" si="15"/>
        <v>337790.3786</v>
      </c>
      <c r="E46" s="29">
        <f t="shared" si="15"/>
        <v>83047.928</v>
      </c>
      <c r="F46" s="29">
        <f t="shared" si="15"/>
        <v>350775.2065</v>
      </c>
      <c r="G46" s="29">
        <f t="shared" si="15"/>
        <v>355661.7158</v>
      </c>
      <c r="H46" s="29">
        <f t="shared" si="15"/>
        <v>262568.3112</v>
      </c>
      <c r="I46" s="29">
        <f t="shared" si="15"/>
        <v>57253.66560000001</v>
      </c>
      <c r="J46" s="29">
        <f t="shared" si="15"/>
        <v>424466.6128</v>
      </c>
      <c r="K46" s="29">
        <f t="shared" si="15"/>
        <v>347571.5186</v>
      </c>
      <c r="L46" s="29">
        <f t="shared" si="15"/>
        <v>445435.941</v>
      </c>
      <c r="M46" s="29">
        <f t="shared" si="15"/>
        <v>171653.5135</v>
      </c>
      <c r="N46" s="29">
        <f t="shared" si="15"/>
        <v>83956.0839</v>
      </c>
      <c r="O46" s="29">
        <f>SUM(B46:N46)</f>
        <v>3683231.9030999998</v>
      </c>
      <c r="P46" s="67"/>
      <c r="Q46" s="69"/>
      <c r="T46"/>
      <c r="U46"/>
      <c r="V46"/>
      <c r="W46"/>
      <c r="X46"/>
      <c r="Y46"/>
      <c r="Z46"/>
    </row>
    <row r="47" spans="1:19" ht="15" customHeight="1">
      <c r="A47" s="33"/>
      <c r="B47" s="68"/>
      <c r="C47" s="45"/>
      <c r="D47" s="45"/>
      <c r="E47" s="45"/>
      <c r="F47" s="45"/>
      <c r="G47" s="45"/>
      <c r="H47" s="45"/>
      <c r="I47" s="68"/>
      <c r="J47" s="45"/>
      <c r="K47" s="45"/>
      <c r="L47" s="45"/>
      <c r="M47" s="45"/>
      <c r="N47" s="45"/>
      <c r="O47" s="46"/>
      <c r="P47" s="69"/>
      <c r="Q47" s="65"/>
      <c r="R47" s="67"/>
      <c r="S47"/>
    </row>
    <row r="48" spans="1:17" ht="15" customHeight="1">
      <c r="A48" s="28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1"/>
      <c r="Q48" s="66"/>
    </row>
    <row r="49" spans="1:17" ht="18.75" customHeight="1">
      <c r="A49" s="2" t="s">
        <v>71</v>
      </c>
      <c r="B49" s="35">
        <f>SUM(B50:B63)</f>
        <v>456636.32</v>
      </c>
      <c r="C49" s="35">
        <f aca="true" t="shared" si="16" ref="C49:N49">SUM(C50:C63)</f>
        <v>306414.70999999996</v>
      </c>
      <c r="D49" s="35">
        <f t="shared" si="16"/>
        <v>337790.38</v>
      </c>
      <c r="E49" s="35">
        <f t="shared" si="16"/>
        <v>83047.93</v>
      </c>
      <c r="F49" s="35">
        <f t="shared" si="16"/>
        <v>350775.21</v>
      </c>
      <c r="G49" s="35">
        <f t="shared" si="16"/>
        <v>355661.72</v>
      </c>
      <c r="H49" s="35">
        <f t="shared" si="16"/>
        <v>262568.31</v>
      </c>
      <c r="I49" s="35">
        <f t="shared" si="16"/>
        <v>57253.67</v>
      </c>
      <c r="J49" s="35">
        <f t="shared" si="16"/>
        <v>424466.61</v>
      </c>
      <c r="K49" s="35">
        <f t="shared" si="16"/>
        <v>347571.52</v>
      </c>
      <c r="L49" s="35">
        <f t="shared" si="16"/>
        <v>445435.94</v>
      </c>
      <c r="M49" s="35">
        <f t="shared" si="16"/>
        <v>171653.51</v>
      </c>
      <c r="N49" s="35">
        <f t="shared" si="16"/>
        <v>83956.08</v>
      </c>
      <c r="O49" s="29">
        <f>SUM(O50:O63)</f>
        <v>3683231.91</v>
      </c>
      <c r="Q49" s="66"/>
    </row>
    <row r="50" spans="1:18" ht="18.75" customHeight="1">
      <c r="A50" s="17" t="s">
        <v>39</v>
      </c>
      <c r="B50" s="35">
        <v>89181.76</v>
      </c>
      <c r="C50" s="35">
        <v>85129.28</v>
      </c>
      <c r="D50" s="34">
        <v>0</v>
      </c>
      <c r="E50" s="34">
        <v>0</v>
      </c>
      <c r="F50" s="34">
        <v>0</v>
      </c>
      <c r="G50" s="34">
        <v>0</v>
      </c>
      <c r="H50" s="34">
        <v>0</v>
      </c>
      <c r="I50" s="34">
        <v>0</v>
      </c>
      <c r="J50" s="34">
        <v>0</v>
      </c>
      <c r="K50" s="34">
        <v>0</v>
      </c>
      <c r="L50" s="34">
        <v>0</v>
      </c>
      <c r="M50" s="34">
        <v>0</v>
      </c>
      <c r="N50" s="34">
        <v>0</v>
      </c>
      <c r="O50" s="29">
        <f>SUM(B50:N50)</f>
        <v>174311.03999999998</v>
      </c>
      <c r="P50"/>
      <c r="Q50" s="66"/>
      <c r="R50" s="67"/>
    </row>
    <row r="51" spans="1:16" ht="18.75" customHeight="1">
      <c r="A51" s="17" t="s">
        <v>40</v>
      </c>
      <c r="B51" s="35">
        <v>367454.56</v>
      </c>
      <c r="C51" s="35">
        <v>221285.43</v>
      </c>
      <c r="D51" s="34">
        <v>0</v>
      </c>
      <c r="E51" s="34">
        <v>0</v>
      </c>
      <c r="F51" s="34">
        <v>0</v>
      </c>
      <c r="G51" s="34">
        <v>0</v>
      </c>
      <c r="H51" s="34">
        <v>0</v>
      </c>
      <c r="I51" s="34">
        <v>0</v>
      </c>
      <c r="J51" s="34">
        <v>0</v>
      </c>
      <c r="K51" s="34">
        <v>0</v>
      </c>
      <c r="L51" s="34">
        <v>0</v>
      </c>
      <c r="M51" s="34">
        <v>0</v>
      </c>
      <c r="N51" s="34">
        <v>0</v>
      </c>
      <c r="O51" s="29">
        <f aca="true" t="shared" si="17" ref="O51:O62">SUM(B51:N51)</f>
        <v>588739.99</v>
      </c>
      <c r="P51"/>
    </row>
    <row r="52" spans="1:17" ht="18.75" customHeight="1">
      <c r="A52" s="17" t="s">
        <v>41</v>
      </c>
      <c r="B52" s="34">
        <v>0</v>
      </c>
      <c r="C52" s="34">
        <v>0</v>
      </c>
      <c r="D52" s="26">
        <v>337790.38</v>
      </c>
      <c r="E52" s="34">
        <v>0</v>
      </c>
      <c r="F52" s="34">
        <v>0</v>
      </c>
      <c r="G52" s="34">
        <v>0</v>
      </c>
      <c r="H52" s="34">
        <v>0</v>
      </c>
      <c r="I52" s="34">
        <v>0</v>
      </c>
      <c r="J52" s="34">
        <v>0</v>
      </c>
      <c r="K52" s="34">
        <v>0</v>
      </c>
      <c r="L52" s="34">
        <v>0</v>
      </c>
      <c r="M52" s="34">
        <v>0</v>
      </c>
      <c r="N52" s="34">
        <v>0</v>
      </c>
      <c r="O52" s="26">
        <f t="shared" si="17"/>
        <v>337790.38</v>
      </c>
      <c r="Q52"/>
    </row>
    <row r="53" spans="1:18" ht="18.75" customHeight="1">
      <c r="A53" s="17" t="s">
        <v>54</v>
      </c>
      <c r="B53" s="34">
        <v>0</v>
      </c>
      <c r="C53" s="34">
        <v>0</v>
      </c>
      <c r="D53" s="34">
        <v>0</v>
      </c>
      <c r="E53" s="26">
        <v>83047.93</v>
      </c>
      <c r="F53" s="34">
        <v>0</v>
      </c>
      <c r="G53" s="34">
        <v>0</v>
      </c>
      <c r="H53" s="34">
        <v>0</v>
      </c>
      <c r="I53" s="34">
        <v>0</v>
      </c>
      <c r="J53" s="34">
        <v>0</v>
      </c>
      <c r="K53" s="34">
        <v>0</v>
      </c>
      <c r="L53" s="34">
        <v>0</v>
      </c>
      <c r="M53" s="34">
        <v>0</v>
      </c>
      <c r="N53" s="34">
        <v>0</v>
      </c>
      <c r="O53" s="29">
        <f t="shared" si="17"/>
        <v>83047.93</v>
      </c>
      <c r="R53"/>
    </row>
    <row r="54" spans="1:19" ht="18.75" customHeight="1">
      <c r="A54" s="17" t="s">
        <v>42</v>
      </c>
      <c r="B54" s="34">
        <v>0</v>
      </c>
      <c r="C54" s="34">
        <v>0</v>
      </c>
      <c r="D54" s="34">
        <v>0</v>
      </c>
      <c r="E54" s="34">
        <v>0</v>
      </c>
      <c r="F54" s="26">
        <v>350775.21</v>
      </c>
      <c r="G54" s="34">
        <v>0</v>
      </c>
      <c r="H54" s="34">
        <v>0</v>
      </c>
      <c r="I54" s="34">
        <v>0</v>
      </c>
      <c r="J54" s="34">
        <v>0</v>
      </c>
      <c r="K54" s="34">
        <v>0</v>
      </c>
      <c r="L54" s="34">
        <v>0</v>
      </c>
      <c r="M54" s="34">
        <v>0</v>
      </c>
      <c r="N54" s="34">
        <v>0</v>
      </c>
      <c r="O54" s="26">
        <f t="shared" si="17"/>
        <v>350775.21</v>
      </c>
      <c r="S54"/>
    </row>
    <row r="55" spans="1:20" ht="18.75" customHeight="1">
      <c r="A55" s="17" t="s">
        <v>72</v>
      </c>
      <c r="B55" s="34">
        <v>0</v>
      </c>
      <c r="C55" s="34">
        <v>0</v>
      </c>
      <c r="D55" s="34">
        <v>0</v>
      </c>
      <c r="E55" s="34">
        <v>0</v>
      </c>
      <c r="F55" s="34">
        <v>0</v>
      </c>
      <c r="G55" s="35">
        <v>355661.72</v>
      </c>
      <c r="H55" s="34">
        <v>0</v>
      </c>
      <c r="I55" s="34">
        <v>0</v>
      </c>
      <c r="J55" s="34">
        <v>0</v>
      </c>
      <c r="K55" s="34">
        <v>0</v>
      </c>
      <c r="L55" s="34">
        <v>0</v>
      </c>
      <c r="M55" s="34">
        <v>0</v>
      </c>
      <c r="N55" s="34">
        <v>0</v>
      </c>
      <c r="O55" s="29">
        <f t="shared" si="17"/>
        <v>355661.72</v>
      </c>
      <c r="T55"/>
    </row>
    <row r="56" spans="1:21" ht="18.75" customHeight="1">
      <c r="A56" s="17" t="s">
        <v>76</v>
      </c>
      <c r="B56" s="34">
        <v>0</v>
      </c>
      <c r="C56" s="34">
        <v>0</v>
      </c>
      <c r="D56" s="34">
        <v>0</v>
      </c>
      <c r="E56" s="34">
        <v>0</v>
      </c>
      <c r="F56" s="34">
        <v>0</v>
      </c>
      <c r="G56" s="34">
        <v>0</v>
      </c>
      <c r="H56" s="35">
        <v>262568.31</v>
      </c>
      <c r="I56" s="34">
        <v>0</v>
      </c>
      <c r="J56" s="34">
        <v>0</v>
      </c>
      <c r="K56" s="34">
        <v>0</v>
      </c>
      <c r="L56" s="34">
        <v>0</v>
      </c>
      <c r="M56" s="34">
        <v>0</v>
      </c>
      <c r="N56" s="34">
        <v>0</v>
      </c>
      <c r="O56" s="29">
        <f t="shared" si="17"/>
        <v>262568.31</v>
      </c>
      <c r="U56"/>
    </row>
    <row r="57" spans="1:21" ht="18.75" customHeight="1">
      <c r="A57" s="17" t="s">
        <v>73</v>
      </c>
      <c r="B57" s="34">
        <v>0</v>
      </c>
      <c r="C57" s="34">
        <v>0</v>
      </c>
      <c r="D57" s="34">
        <v>0</v>
      </c>
      <c r="E57" s="34">
        <v>0</v>
      </c>
      <c r="F57" s="34">
        <v>0</v>
      </c>
      <c r="G57" s="34">
        <v>0</v>
      </c>
      <c r="H57" s="34">
        <v>0</v>
      </c>
      <c r="I57" s="35">
        <v>57253.67</v>
      </c>
      <c r="J57" s="34">
        <v>0</v>
      </c>
      <c r="K57" s="34">
        <v>0</v>
      </c>
      <c r="L57" s="34">
        <v>0</v>
      </c>
      <c r="M57" s="34">
        <v>0</v>
      </c>
      <c r="N57" s="34">
        <v>0</v>
      </c>
      <c r="O57" s="29">
        <f t="shared" si="17"/>
        <v>57253.67</v>
      </c>
      <c r="U57"/>
    </row>
    <row r="58" spans="1:22" ht="18.75" customHeight="1">
      <c r="A58" s="17" t="s">
        <v>43</v>
      </c>
      <c r="B58" s="34">
        <v>0</v>
      </c>
      <c r="C58" s="34">
        <v>0</v>
      </c>
      <c r="D58" s="34">
        <v>0</v>
      </c>
      <c r="E58" s="34">
        <v>0</v>
      </c>
      <c r="F58" s="34">
        <v>0</v>
      </c>
      <c r="G58" s="34">
        <v>0</v>
      </c>
      <c r="H58" s="34">
        <v>0</v>
      </c>
      <c r="I58" s="34">
        <v>0</v>
      </c>
      <c r="J58" s="26">
        <v>424466.61</v>
      </c>
      <c r="K58" s="34">
        <v>0</v>
      </c>
      <c r="L58" s="34">
        <v>0</v>
      </c>
      <c r="M58" s="34">
        <v>0</v>
      </c>
      <c r="N58" s="34">
        <v>0</v>
      </c>
      <c r="O58" s="26">
        <f t="shared" si="17"/>
        <v>424466.61</v>
      </c>
      <c r="V58"/>
    </row>
    <row r="59" spans="1:23" ht="18.75" customHeight="1">
      <c r="A59" s="17" t="s">
        <v>44</v>
      </c>
      <c r="B59" s="34">
        <v>0</v>
      </c>
      <c r="C59" s="34">
        <v>0</v>
      </c>
      <c r="D59" s="34">
        <v>0</v>
      </c>
      <c r="E59" s="34">
        <v>0</v>
      </c>
      <c r="F59" s="34">
        <v>0</v>
      </c>
      <c r="G59" s="34">
        <v>0</v>
      </c>
      <c r="H59" s="34">
        <v>0</v>
      </c>
      <c r="I59" s="34">
        <v>0</v>
      </c>
      <c r="J59" s="34">
        <v>0</v>
      </c>
      <c r="K59" s="26">
        <v>347571.52</v>
      </c>
      <c r="L59" s="34">
        <v>0</v>
      </c>
      <c r="M59" s="34">
        <v>0</v>
      </c>
      <c r="N59" s="34">
        <v>0</v>
      </c>
      <c r="O59" s="29">
        <f t="shared" si="17"/>
        <v>347571.52</v>
      </c>
      <c r="W59"/>
    </row>
    <row r="60" spans="1:24" ht="18.75" customHeight="1">
      <c r="A60" s="17" t="s">
        <v>45</v>
      </c>
      <c r="B60" s="34">
        <v>0</v>
      </c>
      <c r="C60" s="34">
        <v>0</v>
      </c>
      <c r="D60" s="34">
        <v>0</v>
      </c>
      <c r="E60" s="34">
        <v>0</v>
      </c>
      <c r="F60" s="34">
        <v>0</v>
      </c>
      <c r="G60" s="34">
        <v>0</v>
      </c>
      <c r="H60" s="34">
        <v>0</v>
      </c>
      <c r="I60" s="34">
        <v>0</v>
      </c>
      <c r="J60" s="34">
        <v>0</v>
      </c>
      <c r="K60" s="34">
        <v>0</v>
      </c>
      <c r="L60" s="26">
        <v>445435.94</v>
      </c>
      <c r="M60" s="34">
        <v>0</v>
      </c>
      <c r="N60" s="34">
        <v>0</v>
      </c>
      <c r="O60" s="26">
        <f t="shared" si="17"/>
        <v>445435.94</v>
      </c>
      <c r="X60"/>
    </row>
    <row r="61" spans="1:25" ht="18.75" customHeight="1">
      <c r="A61" s="17" t="s">
        <v>74</v>
      </c>
      <c r="B61" s="34">
        <v>0</v>
      </c>
      <c r="C61" s="34">
        <v>0</v>
      </c>
      <c r="D61" s="34">
        <v>0</v>
      </c>
      <c r="E61" s="34">
        <v>0</v>
      </c>
      <c r="F61" s="34">
        <v>0</v>
      </c>
      <c r="G61" s="34">
        <v>0</v>
      </c>
      <c r="H61" s="34">
        <v>0</v>
      </c>
      <c r="I61" s="34">
        <v>0</v>
      </c>
      <c r="J61" s="34">
        <v>0</v>
      </c>
      <c r="K61" s="34">
        <v>0</v>
      </c>
      <c r="L61" s="34">
        <v>0</v>
      </c>
      <c r="M61" s="26">
        <v>171653.51</v>
      </c>
      <c r="N61" s="34">
        <v>0</v>
      </c>
      <c r="O61" s="29">
        <f t="shared" si="17"/>
        <v>171653.51</v>
      </c>
      <c r="Y61"/>
    </row>
    <row r="62" spans="1:26" ht="18.75" customHeight="1">
      <c r="A62" s="17" t="s">
        <v>75</v>
      </c>
      <c r="B62" s="34">
        <v>0</v>
      </c>
      <c r="C62" s="34">
        <v>0</v>
      </c>
      <c r="D62" s="34">
        <v>0</v>
      </c>
      <c r="E62" s="34">
        <v>0</v>
      </c>
      <c r="F62" s="34">
        <v>0</v>
      </c>
      <c r="G62" s="34">
        <v>0</v>
      </c>
      <c r="H62" s="34">
        <v>0</v>
      </c>
      <c r="I62" s="34">
        <v>0</v>
      </c>
      <c r="J62" s="34">
        <v>0</v>
      </c>
      <c r="K62" s="34">
        <v>0</v>
      </c>
      <c r="L62" s="34">
        <v>0</v>
      </c>
      <c r="M62" s="34">
        <v>0</v>
      </c>
      <c r="N62" s="26">
        <v>83956.08</v>
      </c>
      <c r="O62" s="26">
        <f t="shared" si="17"/>
        <v>83956.08</v>
      </c>
      <c r="P62"/>
      <c r="Z62"/>
    </row>
    <row r="63" spans="1:26" ht="18.75" customHeight="1">
      <c r="A63" s="33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/>
      <c r="Q63"/>
      <c r="R63"/>
      <c r="S63"/>
      <c r="T63"/>
      <c r="U63"/>
      <c r="V63"/>
      <c r="W63"/>
      <c r="X63"/>
      <c r="Y63"/>
      <c r="Z63"/>
    </row>
    <row r="64" spans="1:15" ht="17.25" customHeight="1">
      <c r="A64" s="71"/>
      <c r="B64" s="72"/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</row>
    <row r="65" spans="1:15" ht="15" customHeight="1">
      <c r="A65" s="36"/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8"/>
    </row>
    <row r="66" spans="1:15" ht="18.75" customHeight="1">
      <c r="A66" s="2" t="s">
        <v>94</v>
      </c>
      <c r="B66" s="34">
        <v>0</v>
      </c>
      <c r="C66" s="34">
        <v>0</v>
      </c>
      <c r="D66" s="34">
        <v>0</v>
      </c>
      <c r="E66" s="34">
        <v>0</v>
      </c>
      <c r="F66" s="34">
        <v>0</v>
      </c>
      <c r="G66" s="34">
        <v>0</v>
      </c>
      <c r="H66" s="34">
        <v>0</v>
      </c>
      <c r="I66" s="34">
        <v>0</v>
      </c>
      <c r="J66" s="34">
        <v>0</v>
      </c>
      <c r="K66" s="34">
        <v>0</v>
      </c>
      <c r="L66" s="34">
        <v>0</v>
      </c>
      <c r="M66" s="34">
        <v>0</v>
      </c>
      <c r="N66" s="34">
        <v>0</v>
      </c>
      <c r="O66" s="29"/>
    </row>
    <row r="67" spans="1:16" ht="18.75" customHeight="1">
      <c r="A67" s="17" t="s">
        <v>77</v>
      </c>
      <c r="B67" s="42">
        <v>2.455062979985174</v>
      </c>
      <c r="C67" s="42">
        <v>2.614501708516697</v>
      </c>
      <c r="D67" s="42">
        <v>0</v>
      </c>
      <c r="E67" s="42">
        <v>0</v>
      </c>
      <c r="F67" s="34">
        <v>0</v>
      </c>
      <c r="G67" s="34">
        <v>0</v>
      </c>
      <c r="H67" s="42">
        <v>0</v>
      </c>
      <c r="I67" s="42">
        <v>0</v>
      </c>
      <c r="J67" s="42">
        <v>0</v>
      </c>
      <c r="K67" s="42">
        <v>0</v>
      </c>
      <c r="L67" s="34">
        <v>0</v>
      </c>
      <c r="M67" s="42">
        <v>0</v>
      </c>
      <c r="N67" s="42">
        <v>0</v>
      </c>
      <c r="O67" s="29"/>
      <c r="P67"/>
    </row>
    <row r="68" spans="1:16" ht="18.75" customHeight="1">
      <c r="A68" s="17" t="s">
        <v>78</v>
      </c>
      <c r="B68" s="42">
        <v>2.13049</v>
      </c>
      <c r="C68" s="42">
        <v>2.1951</v>
      </c>
      <c r="D68" s="42">
        <v>0</v>
      </c>
      <c r="E68" s="42">
        <v>0</v>
      </c>
      <c r="F68" s="34">
        <v>0</v>
      </c>
      <c r="G68" s="34">
        <v>0</v>
      </c>
      <c r="H68" s="42">
        <v>0</v>
      </c>
      <c r="I68" s="42">
        <v>0</v>
      </c>
      <c r="J68" s="42">
        <v>0</v>
      </c>
      <c r="K68" s="42">
        <v>0</v>
      </c>
      <c r="L68" s="34">
        <v>0</v>
      </c>
      <c r="M68" s="42">
        <v>0</v>
      </c>
      <c r="N68" s="42">
        <v>0</v>
      </c>
      <c r="O68" s="29"/>
      <c r="P68"/>
    </row>
    <row r="69" spans="1:17" ht="18.75" customHeight="1">
      <c r="A69" s="17" t="s">
        <v>79</v>
      </c>
      <c r="B69" s="42">
        <v>0</v>
      </c>
      <c r="C69" s="42">
        <v>0</v>
      </c>
      <c r="D69" s="22">
        <f>(D$29/D$7)</f>
        <v>1.9606999999999999</v>
      </c>
      <c r="E69" s="42">
        <v>0</v>
      </c>
      <c r="F69" s="34">
        <v>0</v>
      </c>
      <c r="G69" s="34">
        <v>0</v>
      </c>
      <c r="H69" s="42">
        <v>0</v>
      </c>
      <c r="I69" s="42">
        <v>0</v>
      </c>
      <c r="J69" s="42">
        <v>0</v>
      </c>
      <c r="K69" s="42">
        <v>0</v>
      </c>
      <c r="L69" s="34">
        <v>0</v>
      </c>
      <c r="M69" s="42">
        <v>0</v>
      </c>
      <c r="N69" s="42">
        <v>0</v>
      </c>
      <c r="O69" s="26"/>
      <c r="Q69"/>
    </row>
    <row r="70" spans="1:18" ht="18.75" customHeight="1">
      <c r="A70" s="17" t="s">
        <v>80</v>
      </c>
      <c r="B70" s="42">
        <v>0</v>
      </c>
      <c r="C70" s="42">
        <v>0</v>
      </c>
      <c r="D70" s="42">
        <v>0</v>
      </c>
      <c r="E70" s="22">
        <f>(E$29/E$7)</f>
        <v>2.9593</v>
      </c>
      <c r="F70" s="34">
        <v>0</v>
      </c>
      <c r="G70" s="34">
        <v>0</v>
      </c>
      <c r="H70" s="42">
        <v>0</v>
      </c>
      <c r="I70" s="42">
        <v>0</v>
      </c>
      <c r="J70" s="42">
        <v>0</v>
      </c>
      <c r="K70" s="42">
        <v>0</v>
      </c>
      <c r="L70" s="34">
        <v>0</v>
      </c>
      <c r="M70" s="42">
        <v>0</v>
      </c>
      <c r="N70" s="42">
        <v>0</v>
      </c>
      <c r="O70" s="29"/>
      <c r="R70"/>
    </row>
    <row r="71" spans="1:19" ht="18.75" customHeight="1">
      <c r="A71" s="17" t="s">
        <v>81</v>
      </c>
      <c r="B71" s="42">
        <v>0</v>
      </c>
      <c r="C71" s="42">
        <v>0</v>
      </c>
      <c r="D71" s="42">
        <v>0</v>
      </c>
      <c r="E71" s="42">
        <v>0</v>
      </c>
      <c r="F71" s="42">
        <f>(F$29/F$7)</f>
        <v>2.2515</v>
      </c>
      <c r="G71" s="34">
        <v>0</v>
      </c>
      <c r="H71" s="42">
        <v>0</v>
      </c>
      <c r="I71" s="42">
        <v>0</v>
      </c>
      <c r="J71" s="42">
        <v>0</v>
      </c>
      <c r="K71" s="42">
        <v>0</v>
      </c>
      <c r="L71" s="34">
        <v>0</v>
      </c>
      <c r="M71" s="42">
        <v>0</v>
      </c>
      <c r="N71" s="42">
        <v>0</v>
      </c>
      <c r="O71" s="26"/>
      <c r="S71"/>
    </row>
    <row r="72" spans="1:20" ht="18.75" customHeight="1">
      <c r="A72" s="17" t="s">
        <v>82</v>
      </c>
      <c r="B72" s="42">
        <v>0</v>
      </c>
      <c r="C72" s="42">
        <v>0</v>
      </c>
      <c r="D72" s="42">
        <v>0</v>
      </c>
      <c r="E72" s="42">
        <v>0</v>
      </c>
      <c r="F72" s="34">
        <v>0</v>
      </c>
      <c r="G72" s="42">
        <f>(G$29/G$7)</f>
        <v>1.7706</v>
      </c>
      <c r="H72" s="42">
        <v>0</v>
      </c>
      <c r="I72" s="42">
        <v>0</v>
      </c>
      <c r="J72" s="42">
        <v>0</v>
      </c>
      <c r="K72" s="42">
        <v>0</v>
      </c>
      <c r="L72" s="34">
        <v>0</v>
      </c>
      <c r="M72" s="42">
        <v>0</v>
      </c>
      <c r="N72" s="42">
        <v>0</v>
      </c>
      <c r="O72" s="29"/>
      <c r="T72"/>
    </row>
    <row r="73" spans="1:21" ht="18.75" customHeight="1">
      <c r="A73" s="17" t="s">
        <v>83</v>
      </c>
      <c r="B73" s="42">
        <v>0</v>
      </c>
      <c r="C73" s="42">
        <v>0</v>
      </c>
      <c r="D73" s="42">
        <v>0</v>
      </c>
      <c r="E73" s="42">
        <v>0</v>
      </c>
      <c r="F73" s="34">
        <v>0</v>
      </c>
      <c r="G73" s="34">
        <v>0</v>
      </c>
      <c r="H73" s="42">
        <f>(H$29/H$7)</f>
        <v>2.1676</v>
      </c>
      <c r="I73" s="42">
        <v>0</v>
      </c>
      <c r="J73" s="42">
        <v>0</v>
      </c>
      <c r="K73" s="42">
        <v>0</v>
      </c>
      <c r="L73" s="34">
        <v>0</v>
      </c>
      <c r="M73" s="42">
        <v>0</v>
      </c>
      <c r="N73" s="42">
        <v>0</v>
      </c>
      <c r="O73" s="29"/>
      <c r="U73"/>
    </row>
    <row r="74" spans="1:21" ht="18.75" customHeight="1">
      <c r="A74" s="17" t="s">
        <v>89</v>
      </c>
      <c r="B74" s="42">
        <v>0</v>
      </c>
      <c r="C74" s="42">
        <v>0</v>
      </c>
      <c r="D74" s="42">
        <v>0</v>
      </c>
      <c r="E74" s="42">
        <v>0</v>
      </c>
      <c r="F74" s="34">
        <v>0</v>
      </c>
      <c r="G74" s="34">
        <v>0</v>
      </c>
      <c r="H74" s="42">
        <v>0</v>
      </c>
      <c r="I74" s="42">
        <f>(I$29/I$7)</f>
        <v>2.1884</v>
      </c>
      <c r="J74" s="42">
        <v>0</v>
      </c>
      <c r="K74" s="42">
        <v>0</v>
      </c>
      <c r="L74" s="34">
        <v>0</v>
      </c>
      <c r="M74" s="42">
        <v>0</v>
      </c>
      <c r="N74" s="42">
        <v>0</v>
      </c>
      <c r="O74" s="29"/>
      <c r="U74"/>
    </row>
    <row r="75" spans="1:22" ht="18.75" customHeight="1">
      <c r="A75" s="17" t="s">
        <v>84</v>
      </c>
      <c r="B75" s="42">
        <v>0</v>
      </c>
      <c r="C75" s="42">
        <v>0</v>
      </c>
      <c r="D75" s="42">
        <v>0</v>
      </c>
      <c r="E75" s="42">
        <v>0</v>
      </c>
      <c r="F75" s="34">
        <v>0</v>
      </c>
      <c r="G75" s="34">
        <v>0</v>
      </c>
      <c r="H75" s="42">
        <v>0</v>
      </c>
      <c r="I75" s="42">
        <v>0</v>
      </c>
      <c r="J75" s="42">
        <f>(J$29/J$7)</f>
        <v>2.1734</v>
      </c>
      <c r="K75" s="42">
        <v>0</v>
      </c>
      <c r="L75" s="34">
        <v>0</v>
      </c>
      <c r="M75" s="42">
        <v>0</v>
      </c>
      <c r="N75" s="42">
        <v>0</v>
      </c>
      <c r="O75" s="26"/>
      <c r="V75"/>
    </row>
    <row r="76" spans="1:23" ht="18.75" customHeight="1">
      <c r="A76" s="17" t="s">
        <v>85</v>
      </c>
      <c r="B76" s="42">
        <v>0</v>
      </c>
      <c r="C76" s="42">
        <v>0</v>
      </c>
      <c r="D76" s="42">
        <v>0</v>
      </c>
      <c r="E76" s="42">
        <v>0</v>
      </c>
      <c r="F76" s="34">
        <v>0</v>
      </c>
      <c r="G76" s="34">
        <v>0</v>
      </c>
      <c r="H76" s="42">
        <v>0</v>
      </c>
      <c r="I76" s="42">
        <v>0</v>
      </c>
      <c r="J76" s="42">
        <v>0</v>
      </c>
      <c r="K76" s="42">
        <f>(K$29/K$7)</f>
        <v>2.4846</v>
      </c>
      <c r="L76" s="34">
        <v>0</v>
      </c>
      <c r="M76" s="42">
        <v>0</v>
      </c>
      <c r="N76" s="42">
        <v>0</v>
      </c>
      <c r="O76" s="29"/>
      <c r="W76"/>
    </row>
    <row r="77" spans="1:24" ht="18.75" customHeight="1">
      <c r="A77" s="17" t="s">
        <v>86</v>
      </c>
      <c r="B77" s="42">
        <v>0</v>
      </c>
      <c r="C77" s="42">
        <v>0</v>
      </c>
      <c r="D77" s="42">
        <v>0</v>
      </c>
      <c r="E77" s="42">
        <v>0</v>
      </c>
      <c r="F77" s="34">
        <v>0</v>
      </c>
      <c r="G77" s="34">
        <v>0</v>
      </c>
      <c r="H77" s="42">
        <v>0</v>
      </c>
      <c r="I77" s="42">
        <v>0</v>
      </c>
      <c r="J77" s="42">
        <v>0</v>
      </c>
      <c r="K77" s="42">
        <v>0</v>
      </c>
      <c r="L77" s="42">
        <f>(L$29/L$7)</f>
        <v>2.4314</v>
      </c>
      <c r="M77" s="42">
        <v>0</v>
      </c>
      <c r="N77" s="42">
        <v>0</v>
      </c>
      <c r="O77" s="26"/>
      <c r="X77"/>
    </row>
    <row r="78" spans="1:25" ht="18.75" customHeight="1">
      <c r="A78" s="17" t="s">
        <v>87</v>
      </c>
      <c r="B78" s="42">
        <v>0</v>
      </c>
      <c r="C78" s="42">
        <v>0</v>
      </c>
      <c r="D78" s="42">
        <v>0</v>
      </c>
      <c r="E78" s="42">
        <v>0</v>
      </c>
      <c r="F78" s="34">
        <v>0</v>
      </c>
      <c r="G78" s="34">
        <v>0</v>
      </c>
      <c r="H78" s="42">
        <v>0</v>
      </c>
      <c r="I78" s="42">
        <v>0</v>
      </c>
      <c r="J78" s="42">
        <v>0</v>
      </c>
      <c r="K78" s="42">
        <v>0</v>
      </c>
      <c r="L78" s="42">
        <v>0</v>
      </c>
      <c r="M78" s="42">
        <f>(M$29/M$7)</f>
        <v>3.0665</v>
      </c>
      <c r="N78" s="42">
        <v>0</v>
      </c>
      <c r="O78" s="57"/>
      <c r="Y78"/>
    </row>
    <row r="79" spans="1:26" ht="18.75" customHeight="1">
      <c r="A79" s="33" t="s">
        <v>88</v>
      </c>
      <c r="B79" s="43">
        <v>0</v>
      </c>
      <c r="C79" s="43">
        <v>0</v>
      </c>
      <c r="D79" s="43">
        <v>0</v>
      </c>
      <c r="E79" s="43">
        <v>0</v>
      </c>
      <c r="F79" s="43">
        <v>0</v>
      </c>
      <c r="G79" s="43">
        <v>0</v>
      </c>
      <c r="H79" s="43">
        <v>0</v>
      </c>
      <c r="I79" s="43">
        <v>0</v>
      </c>
      <c r="J79" s="43">
        <v>0</v>
      </c>
      <c r="K79" s="43">
        <v>0</v>
      </c>
      <c r="L79" s="43">
        <v>0</v>
      </c>
      <c r="M79" s="43">
        <v>0</v>
      </c>
      <c r="N79" s="47">
        <f>(N$29/N$7)</f>
        <v>2.6231</v>
      </c>
      <c r="O79" s="48"/>
      <c r="P79"/>
      <c r="Z79"/>
    </row>
    <row r="80" spans="1:14" ht="21" customHeight="1">
      <c r="A80" s="60" t="s">
        <v>51</v>
      </c>
      <c r="B80" s="61"/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2"/>
    </row>
    <row r="81" spans="1:14" ht="15.75">
      <c r="A81" s="70" t="s">
        <v>93</v>
      </c>
      <c r="B81" s="70"/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</row>
    <row r="82" spans="2:9" ht="14.25">
      <c r="B82" s="63"/>
      <c r="H82" s="39"/>
      <c r="I82" s="39"/>
    </row>
    <row r="83" ht="14.25">
      <c r="B83" s="63"/>
    </row>
    <row r="84" spans="8:12" ht="14.25">
      <c r="H84" s="40"/>
      <c r="I84" s="40"/>
      <c r="J84" s="41"/>
      <c r="K84" s="41"/>
      <c r="L84" s="41"/>
    </row>
  </sheetData>
  <sheetProtection/>
  <mergeCells count="7">
    <mergeCell ref="A81:N81"/>
    <mergeCell ref="A64:O64"/>
    <mergeCell ref="A1:O1"/>
    <mergeCell ref="A2:O2"/>
    <mergeCell ref="A4:A6"/>
    <mergeCell ref="B4:N4"/>
    <mergeCell ref="O4:O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55" r:id="rId2"/>
  <rowBreaks count="1" manualBreakCount="1">
    <brk id="4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2018-10-30T14:46:55Z</cp:lastPrinted>
  <dcterms:created xsi:type="dcterms:W3CDTF">2012-11-28T17:54:39Z</dcterms:created>
  <dcterms:modified xsi:type="dcterms:W3CDTF">2018-12-13T16:22:25Z</dcterms:modified>
  <cp:category/>
  <cp:version/>
  <cp:contentType/>
  <cp:contentStatus/>
</cp:coreProperties>
</file>