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<sst xmlns="http://schemas.openxmlformats.org/spreadsheetml/2006/main" count="99" uniqueCount="97">
  <si>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</si>
  <si>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</si>
  <si>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</si>
  <si>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</si>
  <si>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</si>
  <si>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</si>
  <si>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</si>
  <si>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</si>
  <si>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</si>
  <si>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</si>
  <si>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</si>
  <si>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</si>
  <si>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</si>
  <si>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</si>
  <si>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</si>
  <si>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</si>
  <si>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</si>
  <si>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</si>
  <si>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</si>
  <si>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</si>
  <si>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</si>
  <si>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</si>
  <si>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</si>
  <si>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</si>
  <si>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</si>
  <si>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</si>
  <si>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</si>
  <si>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</si>
  <si>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</si>
  <si>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</si>
  <si>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</si>
  <si>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</si>
  <si>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</si>
  <si>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</si>
  <si>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</si>
  <si>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</si>
  <si>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</si>
  <si>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</si>
  <si>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</si>
  <si>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</si>
  <si>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</si>
  <si>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</si>
  <si>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</si>
  <si>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</si>
  <si>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</si>
  <si>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</si>
  <si>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</si>
  <si>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</si>
  <si>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</si>
  <si>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</si>
  <si>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</si>
  <si>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</si>
  <si>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</si>
  <si>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</si>
  <si>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</si>
  <si>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</si>
  <si>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</si>
  <si>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</si>
  <si>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</si>
  <si>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</si>
  <si>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</si>
  <si>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</si>
  <si>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</si>
  <si>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</si>
  <si>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</si>
  <si>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</si>
  <si>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</si>
  <si>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</si>
  <si>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</si>
  <si>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</si>
  <si>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</si>
  <si>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</si>
  <si>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</si>
  <si>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</si>
  <si>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</si>
  <si>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</si>
  <si>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</si>
  <si>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</si>
  <si>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</si>
  <si>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</si>
  <si>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</si>
  <si>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</si>
  <si>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</si>
  <si>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</si>
  <si>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</si>
  <si>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</si>
  <si>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</si>
  <si>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</si>
  <si>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</si>
  <si>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</si>
  <si>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</si>
  <si>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</si>
  <si>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</si>
  <si>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</si>
  <si>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</si>
  <si>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</si>
  <si>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OPERAÇÃO 08/12/18 - VENCIMENTO 14/12/18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</si>
</sst>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488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8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2539062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96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5"/>
    </row>
    <row r="6" spans="1:15" ht="20.25" customHeight="1">
      <c r="A6" s="75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5"/>
    </row>
    <row r="7" spans="1:26" ht="18.75" customHeight="1">
      <c r="A7" s="9" t="s">
        <v>3</v>
      </c>
      <c r="B7" s="10">
        <f aca="true" t="shared" si="0" ref="B7:N7">B8+B18+B22</f>
        <v>402263</v>
      </c>
      <c r="C7" s="10">
        <f t="shared" si="0"/>
        <v>271730</v>
      </c>
      <c r="D7" s="10">
        <f t="shared" si="0"/>
        <v>331357</v>
      </c>
      <c r="E7" s="10">
        <f t="shared" si="0"/>
        <v>55312</v>
      </c>
      <c r="F7" s="10">
        <f t="shared" si="0"/>
        <v>264922</v>
      </c>
      <c r="G7" s="10">
        <f t="shared" si="0"/>
        <v>403203</v>
      </c>
      <c r="H7" s="10">
        <f t="shared" si="0"/>
        <v>265497</v>
      </c>
      <c r="I7" s="10">
        <f t="shared" si="0"/>
        <v>62109</v>
      </c>
      <c r="J7" s="10">
        <f t="shared" si="0"/>
        <v>335366</v>
      </c>
      <c r="K7" s="10">
        <f t="shared" si="0"/>
        <v>243388</v>
      </c>
      <c r="L7" s="10">
        <f t="shared" si="0"/>
        <v>308240</v>
      </c>
      <c r="M7" s="10">
        <f t="shared" si="0"/>
        <v>100653</v>
      </c>
      <c r="N7" s="10">
        <f t="shared" si="0"/>
        <v>66602</v>
      </c>
      <c r="O7" s="10">
        <f>+O8+O18+O22</f>
        <v>3110642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192144</v>
      </c>
      <c r="C8" s="12">
        <f t="shared" si="1"/>
        <v>139184</v>
      </c>
      <c r="D8" s="12">
        <f t="shared" si="1"/>
        <v>177433</v>
      </c>
      <c r="E8" s="12">
        <f t="shared" si="1"/>
        <v>27096</v>
      </c>
      <c r="F8" s="12">
        <f t="shared" si="1"/>
        <v>134413</v>
      </c>
      <c r="G8" s="12">
        <f t="shared" si="1"/>
        <v>204525</v>
      </c>
      <c r="H8" s="12">
        <f t="shared" si="1"/>
        <v>133321</v>
      </c>
      <c r="I8" s="12">
        <f t="shared" si="1"/>
        <v>32309</v>
      </c>
      <c r="J8" s="12">
        <f t="shared" si="1"/>
        <v>172316</v>
      </c>
      <c r="K8" s="12">
        <f t="shared" si="1"/>
        <v>125383</v>
      </c>
      <c r="L8" s="12">
        <f t="shared" si="1"/>
        <v>157603</v>
      </c>
      <c r="M8" s="12">
        <f t="shared" si="1"/>
        <v>55906</v>
      </c>
      <c r="N8" s="12">
        <f t="shared" si="1"/>
        <v>39694</v>
      </c>
      <c r="O8" s="12">
        <f>SUM(B8:N8)</f>
        <v>1591327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24224</v>
      </c>
      <c r="C9" s="14">
        <v>23360</v>
      </c>
      <c r="D9" s="14">
        <v>19882</v>
      </c>
      <c r="E9" s="14">
        <v>3416</v>
      </c>
      <c r="F9" s="14">
        <v>15561</v>
      </c>
      <c r="G9" s="14">
        <v>26683</v>
      </c>
      <c r="H9" s="14">
        <v>22100</v>
      </c>
      <c r="I9" s="14">
        <v>4948</v>
      </c>
      <c r="J9" s="14">
        <v>15729</v>
      </c>
      <c r="K9" s="14">
        <v>17961</v>
      </c>
      <c r="L9" s="14">
        <v>16408</v>
      </c>
      <c r="M9" s="14">
        <v>7925</v>
      </c>
      <c r="N9" s="14">
        <v>6030</v>
      </c>
      <c r="O9" s="12">
        <f aca="true" t="shared" si="2" ref="O9:O17">SUM(B9:N9)</f>
        <v>204227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160563</v>
      </c>
      <c r="C10" s="14">
        <f>C11+C12+C13</f>
        <v>110553</v>
      </c>
      <c r="D10" s="14">
        <f>D11+D12+D13</f>
        <v>151496</v>
      </c>
      <c r="E10" s="14">
        <f>E11+E12+E13</f>
        <v>22695</v>
      </c>
      <c r="F10" s="14">
        <f aca="true" t="shared" si="3" ref="F10:N10">F11+F12+F13</f>
        <v>113577</v>
      </c>
      <c r="G10" s="14">
        <f t="shared" si="3"/>
        <v>169357</v>
      </c>
      <c r="H10" s="14">
        <f>H11+H12+H13</f>
        <v>106448</v>
      </c>
      <c r="I10" s="14">
        <f>I11+I12+I13</f>
        <v>26188</v>
      </c>
      <c r="J10" s="14">
        <f>J11+J12+J13</f>
        <v>149095</v>
      </c>
      <c r="K10" s="14">
        <f>K11+K12+K13</f>
        <v>102500</v>
      </c>
      <c r="L10" s="14">
        <f>L11+L12+L13</f>
        <v>134228</v>
      </c>
      <c r="M10" s="14">
        <f t="shared" si="3"/>
        <v>46040</v>
      </c>
      <c r="N10" s="14">
        <f t="shared" si="3"/>
        <v>32519</v>
      </c>
      <c r="O10" s="12">
        <f t="shared" si="2"/>
        <v>1325259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78223</v>
      </c>
      <c r="C11" s="14">
        <v>54403</v>
      </c>
      <c r="D11" s="14">
        <v>73198</v>
      </c>
      <c r="E11" s="14">
        <v>11077</v>
      </c>
      <c r="F11" s="14">
        <v>54605</v>
      </c>
      <c r="G11" s="14">
        <v>80701</v>
      </c>
      <c r="H11" s="14">
        <v>52983</v>
      </c>
      <c r="I11" s="14">
        <v>13244</v>
      </c>
      <c r="J11" s="14">
        <v>72144</v>
      </c>
      <c r="K11" s="14">
        <v>48262</v>
      </c>
      <c r="L11" s="14">
        <v>62099</v>
      </c>
      <c r="M11" s="14">
        <v>20570</v>
      </c>
      <c r="N11" s="14">
        <v>14378</v>
      </c>
      <c r="O11" s="12">
        <f t="shared" si="2"/>
        <v>635887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75700</v>
      </c>
      <c r="C12" s="14">
        <v>50153</v>
      </c>
      <c r="D12" s="14">
        <v>73644</v>
      </c>
      <c r="E12" s="14">
        <v>10648</v>
      </c>
      <c r="F12" s="14">
        <v>53904</v>
      </c>
      <c r="G12" s="14">
        <v>79485</v>
      </c>
      <c r="H12" s="14">
        <v>48963</v>
      </c>
      <c r="I12" s="14">
        <v>11804</v>
      </c>
      <c r="J12" s="14">
        <v>72179</v>
      </c>
      <c r="K12" s="14">
        <v>50350</v>
      </c>
      <c r="L12" s="14">
        <v>66538</v>
      </c>
      <c r="M12" s="14">
        <v>23726</v>
      </c>
      <c r="N12" s="14">
        <v>17006</v>
      </c>
      <c r="O12" s="12">
        <f t="shared" si="2"/>
        <v>634100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6640</v>
      </c>
      <c r="C13" s="14">
        <v>5997</v>
      </c>
      <c r="D13" s="14">
        <v>4654</v>
      </c>
      <c r="E13" s="14">
        <v>970</v>
      </c>
      <c r="F13" s="14">
        <v>5068</v>
      </c>
      <c r="G13" s="14">
        <v>9171</v>
      </c>
      <c r="H13" s="14">
        <v>4502</v>
      </c>
      <c r="I13" s="14">
        <v>1140</v>
      </c>
      <c r="J13" s="14">
        <v>4772</v>
      </c>
      <c r="K13" s="14">
        <v>3888</v>
      </c>
      <c r="L13" s="14">
        <v>5591</v>
      </c>
      <c r="M13" s="14">
        <v>1744</v>
      </c>
      <c r="N13" s="14">
        <v>1135</v>
      </c>
      <c r="O13" s="12">
        <f t="shared" si="2"/>
        <v>55272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7357</v>
      </c>
      <c r="C14" s="14">
        <f>C15+C16+C17</f>
        <v>5271</v>
      </c>
      <c r="D14" s="14">
        <f>D15+D16+D17</f>
        <v>6055</v>
      </c>
      <c r="E14" s="14">
        <f>E15+E16+E17</f>
        <v>985</v>
      </c>
      <c r="F14" s="14">
        <f aca="true" t="shared" si="4" ref="F14:N14">F15+F16+F17</f>
        <v>5275</v>
      </c>
      <c r="G14" s="14">
        <f t="shared" si="4"/>
        <v>8485</v>
      </c>
      <c r="H14" s="14">
        <f>H15+H16+H17</f>
        <v>4773</v>
      </c>
      <c r="I14" s="14">
        <f>I15+I16+I17</f>
        <v>1173</v>
      </c>
      <c r="J14" s="14">
        <f>J15+J16+J17</f>
        <v>7492</v>
      </c>
      <c r="K14" s="14">
        <f>K15+K16+K17</f>
        <v>4922</v>
      </c>
      <c r="L14" s="14">
        <f>L15+L16+L17</f>
        <v>6967</v>
      </c>
      <c r="M14" s="14">
        <f t="shared" si="4"/>
        <v>1941</v>
      </c>
      <c r="N14" s="14">
        <f t="shared" si="4"/>
        <v>1145</v>
      </c>
      <c r="O14" s="12">
        <f t="shared" si="2"/>
        <v>61841</v>
      </c>
    </row>
    <row r="15" spans="1:26" ht="18.75" customHeight="1">
      <c r="A15" s="15" t="s">
        <v>13</v>
      </c>
      <c r="B15" s="14">
        <v>7328</v>
      </c>
      <c r="C15" s="14">
        <v>5259</v>
      </c>
      <c r="D15" s="14">
        <v>6048</v>
      </c>
      <c r="E15" s="14">
        <v>985</v>
      </c>
      <c r="F15" s="14">
        <v>5270</v>
      </c>
      <c r="G15" s="14">
        <v>8476</v>
      </c>
      <c r="H15" s="14">
        <v>4762</v>
      </c>
      <c r="I15" s="14">
        <v>1173</v>
      </c>
      <c r="J15" s="14">
        <v>7492</v>
      </c>
      <c r="K15" s="14">
        <v>4904</v>
      </c>
      <c r="L15" s="14">
        <v>6955</v>
      </c>
      <c r="M15" s="14">
        <v>1937</v>
      </c>
      <c r="N15" s="14">
        <v>1144</v>
      </c>
      <c r="O15" s="12">
        <f t="shared" si="2"/>
        <v>61733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19</v>
      </c>
      <c r="C16" s="14">
        <v>8</v>
      </c>
      <c r="D16" s="14">
        <v>5</v>
      </c>
      <c r="E16" s="14">
        <v>0</v>
      </c>
      <c r="F16" s="14">
        <v>2</v>
      </c>
      <c r="G16" s="14">
        <v>2</v>
      </c>
      <c r="H16" s="14">
        <v>10</v>
      </c>
      <c r="I16" s="14">
        <v>0</v>
      </c>
      <c r="J16" s="14">
        <v>0</v>
      </c>
      <c r="K16" s="14">
        <v>17</v>
      </c>
      <c r="L16" s="14">
        <v>11</v>
      </c>
      <c r="M16" s="14">
        <v>4</v>
      </c>
      <c r="N16" s="14">
        <v>1</v>
      </c>
      <c r="O16" s="12">
        <f t="shared" si="2"/>
        <v>79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10</v>
      </c>
      <c r="C17" s="14">
        <v>4</v>
      </c>
      <c r="D17" s="14">
        <v>2</v>
      </c>
      <c r="E17" s="14">
        <v>0</v>
      </c>
      <c r="F17" s="14">
        <v>3</v>
      </c>
      <c r="G17" s="14">
        <v>7</v>
      </c>
      <c r="H17" s="14">
        <v>1</v>
      </c>
      <c r="I17" s="14">
        <v>0</v>
      </c>
      <c r="J17" s="14">
        <v>0</v>
      </c>
      <c r="K17" s="14">
        <v>1</v>
      </c>
      <c r="L17" s="14">
        <v>1</v>
      </c>
      <c r="M17" s="14">
        <v>0</v>
      </c>
      <c r="N17" s="14">
        <v>0</v>
      </c>
      <c r="O17" s="12">
        <f t="shared" si="2"/>
        <v>29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107714</v>
      </c>
      <c r="C18" s="18">
        <f>C19+C20+C21</f>
        <v>61888</v>
      </c>
      <c r="D18" s="18">
        <f>D19+D20+D21</f>
        <v>68588</v>
      </c>
      <c r="E18" s="18">
        <f>E19+E20+E21</f>
        <v>11633</v>
      </c>
      <c r="F18" s="18">
        <f aca="true" t="shared" si="5" ref="F18:N18">F19+F20+F21</f>
        <v>58746</v>
      </c>
      <c r="G18" s="18">
        <f t="shared" si="5"/>
        <v>87785</v>
      </c>
      <c r="H18" s="18">
        <f>H19+H20+H21</f>
        <v>64162</v>
      </c>
      <c r="I18" s="18">
        <f>I19+I20+I21</f>
        <v>14547</v>
      </c>
      <c r="J18" s="18">
        <f>J19+J20+J21</f>
        <v>86341</v>
      </c>
      <c r="K18" s="18">
        <f>K19+K20+K21</f>
        <v>54773</v>
      </c>
      <c r="L18" s="18">
        <f>L19+L20+L21</f>
        <v>90239</v>
      </c>
      <c r="M18" s="18">
        <f t="shared" si="5"/>
        <v>27136</v>
      </c>
      <c r="N18" s="18">
        <f t="shared" si="5"/>
        <v>16257</v>
      </c>
      <c r="O18" s="12">
        <f aca="true" t="shared" si="6" ref="O18:O24">SUM(B18:N18)</f>
        <v>749809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55893</v>
      </c>
      <c r="C19" s="14">
        <v>34362</v>
      </c>
      <c r="D19" s="14">
        <v>35279</v>
      </c>
      <c r="E19" s="14">
        <v>6325</v>
      </c>
      <c r="F19" s="14">
        <v>30822</v>
      </c>
      <c r="G19" s="14">
        <v>45212</v>
      </c>
      <c r="H19" s="14">
        <v>35389</v>
      </c>
      <c r="I19" s="14">
        <v>8049</v>
      </c>
      <c r="J19" s="14">
        <v>44792</v>
      </c>
      <c r="K19" s="14">
        <v>27942</v>
      </c>
      <c r="L19" s="14">
        <v>44634</v>
      </c>
      <c r="M19" s="14">
        <v>13410</v>
      </c>
      <c r="N19" s="14">
        <v>7820</v>
      </c>
      <c r="O19" s="12">
        <f t="shared" si="6"/>
        <v>389929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48219</v>
      </c>
      <c r="C20" s="14">
        <v>25015</v>
      </c>
      <c r="D20" s="14">
        <v>31561</v>
      </c>
      <c r="E20" s="14">
        <v>4940</v>
      </c>
      <c r="F20" s="14">
        <v>25927</v>
      </c>
      <c r="G20" s="14">
        <v>39028</v>
      </c>
      <c r="H20" s="14">
        <v>26884</v>
      </c>
      <c r="I20" s="14">
        <v>6044</v>
      </c>
      <c r="J20" s="14">
        <v>39302</v>
      </c>
      <c r="K20" s="14">
        <v>25286</v>
      </c>
      <c r="L20" s="14">
        <v>42705</v>
      </c>
      <c r="M20" s="14">
        <v>12921</v>
      </c>
      <c r="N20" s="14">
        <v>8002</v>
      </c>
      <c r="O20" s="12">
        <f t="shared" si="6"/>
        <v>335834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3602</v>
      </c>
      <c r="C21" s="14">
        <v>2511</v>
      </c>
      <c r="D21" s="14">
        <v>1748</v>
      </c>
      <c r="E21" s="14">
        <v>368</v>
      </c>
      <c r="F21" s="14">
        <v>1997</v>
      </c>
      <c r="G21" s="14">
        <v>3545</v>
      </c>
      <c r="H21" s="14">
        <v>1889</v>
      </c>
      <c r="I21" s="14">
        <v>454</v>
      </c>
      <c r="J21" s="14">
        <v>2247</v>
      </c>
      <c r="K21" s="14">
        <v>1545</v>
      </c>
      <c r="L21" s="14">
        <v>2900</v>
      </c>
      <c r="M21" s="14">
        <v>805</v>
      </c>
      <c r="N21" s="14">
        <v>435</v>
      </c>
      <c r="O21" s="12">
        <f t="shared" si="6"/>
        <v>24046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102405</v>
      </c>
      <c r="C22" s="14">
        <f>C23+C24</f>
        <v>70658</v>
      </c>
      <c r="D22" s="14">
        <f>D23+D24</f>
        <v>85336</v>
      </c>
      <c r="E22" s="14">
        <f>E23+E24</f>
        <v>16583</v>
      </c>
      <c r="F22" s="14">
        <f aca="true" t="shared" si="7" ref="F22:N22">F23+F24</f>
        <v>71763</v>
      </c>
      <c r="G22" s="14">
        <f t="shared" si="7"/>
        <v>110893</v>
      </c>
      <c r="H22" s="14">
        <f>H23+H24</f>
        <v>68014</v>
      </c>
      <c r="I22" s="14">
        <f>I23+I24</f>
        <v>15253</v>
      </c>
      <c r="J22" s="14">
        <f>J23+J24</f>
        <v>76709</v>
      </c>
      <c r="K22" s="14">
        <f>K23+K24</f>
        <v>63232</v>
      </c>
      <c r="L22" s="14">
        <f>L23+L24</f>
        <v>60398</v>
      </c>
      <c r="M22" s="14">
        <f t="shared" si="7"/>
        <v>17611</v>
      </c>
      <c r="N22" s="14">
        <f t="shared" si="7"/>
        <v>10651</v>
      </c>
      <c r="O22" s="12">
        <f t="shared" si="6"/>
        <v>769506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63074</v>
      </c>
      <c r="C23" s="14">
        <v>48999</v>
      </c>
      <c r="D23" s="14">
        <v>54495</v>
      </c>
      <c r="E23" s="14">
        <v>11629</v>
      </c>
      <c r="F23" s="14">
        <v>48305</v>
      </c>
      <c r="G23" s="14">
        <v>76977</v>
      </c>
      <c r="H23" s="14">
        <v>47352</v>
      </c>
      <c r="I23" s="14">
        <v>11143</v>
      </c>
      <c r="J23" s="14">
        <v>47029</v>
      </c>
      <c r="K23" s="14">
        <v>40555</v>
      </c>
      <c r="L23" s="14">
        <v>40587</v>
      </c>
      <c r="M23" s="14">
        <v>11563</v>
      </c>
      <c r="N23" s="14">
        <v>6499</v>
      </c>
      <c r="O23" s="12">
        <f t="shared" si="6"/>
        <v>508207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39331</v>
      </c>
      <c r="C24" s="14">
        <v>21659</v>
      </c>
      <c r="D24" s="14">
        <v>30841</v>
      </c>
      <c r="E24" s="14">
        <v>4954</v>
      </c>
      <c r="F24" s="14">
        <v>23458</v>
      </c>
      <c r="G24" s="14">
        <v>33916</v>
      </c>
      <c r="H24" s="14">
        <v>20662</v>
      </c>
      <c r="I24" s="14">
        <v>4110</v>
      </c>
      <c r="J24" s="14">
        <v>29680</v>
      </c>
      <c r="K24" s="14">
        <v>22677</v>
      </c>
      <c r="L24" s="14">
        <v>19811</v>
      </c>
      <c r="M24" s="14">
        <v>6048</v>
      </c>
      <c r="N24" s="14">
        <v>4152</v>
      </c>
      <c r="O24" s="12">
        <f t="shared" si="6"/>
        <v>261299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1.7706</v>
      </c>
      <c r="H26" s="23">
        <v>2.1676</v>
      </c>
      <c r="I26" s="23">
        <v>2.1884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883836.5728000001</v>
      </c>
      <c r="C28" s="56">
        <f aca="true" t="shared" si="8" ref="C28:N28">C29+C30</f>
        <v>631483.483</v>
      </c>
      <c r="D28" s="56">
        <f t="shared" si="8"/>
        <v>661317.2299</v>
      </c>
      <c r="E28" s="56">
        <f t="shared" si="8"/>
        <v>163684.80159999998</v>
      </c>
      <c r="F28" s="56">
        <f t="shared" si="8"/>
        <v>604583.743</v>
      </c>
      <c r="G28" s="56">
        <f t="shared" si="8"/>
        <v>718578.5517999999</v>
      </c>
      <c r="H28" s="56">
        <f t="shared" si="8"/>
        <v>578991.7272000001</v>
      </c>
      <c r="I28" s="56">
        <f t="shared" si="8"/>
        <v>135919.33560000002</v>
      </c>
      <c r="J28" s="56">
        <f t="shared" si="8"/>
        <v>740009.6344000001</v>
      </c>
      <c r="K28" s="56">
        <f t="shared" si="8"/>
        <v>620165.0948</v>
      </c>
      <c r="L28" s="56">
        <f t="shared" si="8"/>
        <v>760579.586</v>
      </c>
      <c r="M28" s="56">
        <f t="shared" si="8"/>
        <v>313903.25450000004</v>
      </c>
      <c r="N28" s="56">
        <f t="shared" si="8"/>
        <v>176964.26619999998</v>
      </c>
      <c r="O28" s="56">
        <f>SUM(B28:N28)</f>
        <v>6990017.280800001</v>
      </c>
      <c r="Q28" s="64"/>
    </row>
    <row r="29" spans="1:15" ht="18.75" customHeight="1">
      <c r="A29" s="54" t="s">
        <v>57</v>
      </c>
      <c r="B29" s="52">
        <f aca="true" t="shared" si="9" ref="B29:N29">B26*B7</f>
        <v>879186.0128</v>
      </c>
      <c r="C29" s="52">
        <f t="shared" si="9"/>
        <v>624462.713</v>
      </c>
      <c r="D29" s="52">
        <f t="shared" si="9"/>
        <v>649691.6699</v>
      </c>
      <c r="E29" s="52">
        <f t="shared" si="9"/>
        <v>163684.80159999998</v>
      </c>
      <c r="F29" s="52">
        <f t="shared" si="9"/>
        <v>596471.883</v>
      </c>
      <c r="G29" s="52">
        <f t="shared" si="9"/>
        <v>713911.2318</v>
      </c>
      <c r="H29" s="52">
        <f t="shared" si="9"/>
        <v>575491.2972</v>
      </c>
      <c r="I29" s="52">
        <f t="shared" si="9"/>
        <v>135919.33560000002</v>
      </c>
      <c r="J29" s="52">
        <f t="shared" si="9"/>
        <v>728884.4644</v>
      </c>
      <c r="K29" s="52">
        <f t="shared" si="9"/>
        <v>604721.8248</v>
      </c>
      <c r="L29" s="52">
        <f t="shared" si="9"/>
        <v>749454.736</v>
      </c>
      <c r="M29" s="52">
        <f t="shared" si="9"/>
        <v>308652.4245</v>
      </c>
      <c r="N29" s="52">
        <f t="shared" si="9"/>
        <v>174703.7062</v>
      </c>
      <c r="O29" s="53">
        <f>SUM(B29:N29)</f>
        <v>6905236.100799998</v>
      </c>
    </row>
    <row r="30" spans="1:26" ht="18.75" customHeight="1">
      <c r="A30" s="17" t="s">
        <v>55</v>
      </c>
      <c r="B30" s="52">
        <v>4650.56</v>
      </c>
      <c r="C30" s="52">
        <v>7020.77</v>
      </c>
      <c r="D30" s="52">
        <v>11625.56</v>
      </c>
      <c r="E30" s="52">
        <v>0</v>
      </c>
      <c r="F30" s="52">
        <v>8111.86</v>
      </c>
      <c r="G30" s="52">
        <v>4667.32</v>
      </c>
      <c r="H30" s="52">
        <v>3500.43</v>
      </c>
      <c r="I30" s="52">
        <v>0</v>
      </c>
      <c r="J30" s="52">
        <v>11125.17</v>
      </c>
      <c r="K30" s="52">
        <v>15443.27</v>
      </c>
      <c r="L30" s="52">
        <v>11124.85</v>
      </c>
      <c r="M30" s="52">
        <v>5250.83</v>
      </c>
      <c r="N30" s="52">
        <v>2260.56</v>
      </c>
      <c r="O30" s="53">
        <f>SUM(B30:N30)</f>
        <v>84781.18000000001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-96896</v>
      </c>
      <c r="C32" s="25">
        <f t="shared" si="10"/>
        <v>-93440</v>
      </c>
      <c r="D32" s="25">
        <f t="shared" si="10"/>
        <v>-99518.75</v>
      </c>
      <c r="E32" s="25">
        <f t="shared" si="10"/>
        <v>-13664</v>
      </c>
      <c r="F32" s="25">
        <f t="shared" si="10"/>
        <v>-62744</v>
      </c>
      <c r="G32" s="25">
        <f t="shared" si="10"/>
        <v>-107232</v>
      </c>
      <c r="H32" s="25">
        <f t="shared" si="10"/>
        <v>-88400</v>
      </c>
      <c r="I32" s="25">
        <f t="shared" si="10"/>
        <v>-21292</v>
      </c>
      <c r="J32" s="25">
        <f t="shared" si="10"/>
        <v>-62916</v>
      </c>
      <c r="K32" s="25">
        <f t="shared" si="10"/>
        <v>-71844</v>
      </c>
      <c r="L32" s="25">
        <f t="shared" si="10"/>
        <v>-65632</v>
      </c>
      <c r="M32" s="25">
        <f t="shared" si="10"/>
        <v>-31700</v>
      </c>
      <c r="N32" s="25">
        <f t="shared" si="10"/>
        <v>-24120</v>
      </c>
      <c r="O32" s="25">
        <f t="shared" si="10"/>
        <v>-839398.75</v>
      </c>
    </row>
    <row r="33" spans="1:15" ht="18.75" customHeight="1">
      <c r="A33" s="17" t="s">
        <v>58</v>
      </c>
      <c r="B33" s="26">
        <f>+B34</f>
        <v>-96896</v>
      </c>
      <c r="C33" s="26">
        <f aca="true" t="shared" si="11" ref="C33:O33">+C34</f>
        <v>-93440</v>
      </c>
      <c r="D33" s="26">
        <f t="shared" si="11"/>
        <v>-79528</v>
      </c>
      <c r="E33" s="26">
        <f t="shared" si="11"/>
        <v>-13664</v>
      </c>
      <c r="F33" s="26">
        <f t="shared" si="11"/>
        <v>-62244</v>
      </c>
      <c r="G33" s="26">
        <f t="shared" si="11"/>
        <v>-106732</v>
      </c>
      <c r="H33" s="26">
        <f t="shared" si="11"/>
        <v>-88400</v>
      </c>
      <c r="I33" s="26">
        <f t="shared" si="11"/>
        <v>-19792</v>
      </c>
      <c r="J33" s="26">
        <f t="shared" si="11"/>
        <v>-62916</v>
      </c>
      <c r="K33" s="26">
        <f t="shared" si="11"/>
        <v>-71844</v>
      </c>
      <c r="L33" s="26">
        <f t="shared" si="11"/>
        <v>-65632</v>
      </c>
      <c r="M33" s="26">
        <f t="shared" si="11"/>
        <v>-31700</v>
      </c>
      <c r="N33" s="26">
        <f t="shared" si="11"/>
        <v>-24120</v>
      </c>
      <c r="O33" s="26">
        <f t="shared" si="11"/>
        <v>-816908</v>
      </c>
    </row>
    <row r="34" spans="1:26" ht="18.75" customHeight="1">
      <c r="A34" s="13" t="s">
        <v>59</v>
      </c>
      <c r="B34" s="20">
        <f>ROUND(-B9*$D$3,2)</f>
        <v>-96896</v>
      </c>
      <c r="C34" s="20">
        <f>ROUND(-C9*$D$3,2)</f>
        <v>-93440</v>
      </c>
      <c r="D34" s="20">
        <f>ROUND(-D9*$D$3,2)</f>
        <v>-79528</v>
      </c>
      <c r="E34" s="20">
        <f>ROUND(-E9*$D$3,2)</f>
        <v>-13664</v>
      </c>
      <c r="F34" s="20">
        <f aca="true" t="shared" si="12" ref="F34:N34">ROUND(-F9*$D$3,2)</f>
        <v>-62244</v>
      </c>
      <c r="G34" s="20">
        <f t="shared" si="12"/>
        <v>-106732</v>
      </c>
      <c r="H34" s="20">
        <f t="shared" si="12"/>
        <v>-88400</v>
      </c>
      <c r="I34" s="20">
        <f>ROUND(-I9*$D$3,2)</f>
        <v>-19792</v>
      </c>
      <c r="J34" s="20">
        <f>ROUND(-J9*$D$3,2)</f>
        <v>-62916</v>
      </c>
      <c r="K34" s="20">
        <f>ROUND(-K9*$D$3,2)</f>
        <v>-71844</v>
      </c>
      <c r="L34" s="20">
        <f>ROUND(-L9*$D$3,2)</f>
        <v>-65632</v>
      </c>
      <c r="M34" s="20">
        <f t="shared" si="12"/>
        <v>-31700</v>
      </c>
      <c r="N34" s="20">
        <f t="shared" si="12"/>
        <v>-24120</v>
      </c>
      <c r="O34" s="44">
        <f aca="true" t="shared" si="13" ref="O34:O45">SUM(B34:N34)</f>
        <v>-816908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-19990.75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-22490.75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-500-19490.75</f>
        <v>-19990.75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-22490.75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95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2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2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786940.5728000001</v>
      </c>
      <c r="C46" s="29">
        <f t="shared" si="15"/>
        <v>538043.483</v>
      </c>
      <c r="D46" s="29">
        <f t="shared" si="15"/>
        <v>561798.4799</v>
      </c>
      <c r="E46" s="29">
        <f t="shared" si="15"/>
        <v>150020.80159999998</v>
      </c>
      <c r="F46" s="29">
        <f t="shared" si="15"/>
        <v>541839.743</v>
      </c>
      <c r="G46" s="29">
        <f t="shared" si="15"/>
        <v>611346.5517999999</v>
      </c>
      <c r="H46" s="29">
        <f t="shared" si="15"/>
        <v>490591.7272000001</v>
      </c>
      <c r="I46" s="29">
        <f t="shared" si="15"/>
        <v>114627.33560000002</v>
      </c>
      <c r="J46" s="29">
        <f t="shared" si="15"/>
        <v>677093.6344000001</v>
      </c>
      <c r="K46" s="29">
        <f t="shared" si="15"/>
        <v>548321.0948</v>
      </c>
      <c r="L46" s="29">
        <f t="shared" si="15"/>
        <v>694947.586</v>
      </c>
      <c r="M46" s="29">
        <f t="shared" si="15"/>
        <v>282203.25450000004</v>
      </c>
      <c r="N46" s="29">
        <f t="shared" si="15"/>
        <v>152844.26619999998</v>
      </c>
      <c r="O46" s="29">
        <f>SUM(B46:N46)</f>
        <v>6150618.530800001</v>
      </c>
      <c r="P46" s="67"/>
      <c r="Q46" s="69"/>
      <c r="T46"/>
      <c r="U46"/>
      <c r="V46"/>
      <c r="W46"/>
      <c r="X46"/>
      <c r="Y46"/>
      <c r="Z46"/>
    </row>
    <row r="47" spans="1:19" ht="15" customHeight="1">
      <c r="A47" s="33"/>
      <c r="B47" s="68"/>
      <c r="C47" s="45"/>
      <c r="D47" s="45"/>
      <c r="E47" s="45"/>
      <c r="F47" s="45"/>
      <c r="G47" s="45"/>
      <c r="H47" s="45"/>
      <c r="I47" s="68"/>
      <c r="J47" s="45"/>
      <c r="K47" s="45"/>
      <c r="L47" s="45"/>
      <c r="M47" s="45"/>
      <c r="N47" s="45"/>
      <c r="O47" s="46"/>
      <c r="P47" s="69"/>
      <c r="Q47" s="65"/>
      <c r="R47" s="67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6"/>
    </row>
    <row r="49" spans="1:17" ht="18.75" customHeight="1">
      <c r="A49" s="2" t="s">
        <v>71</v>
      </c>
      <c r="B49" s="35">
        <f>SUM(B50:B63)</f>
        <v>786940.57</v>
      </c>
      <c r="C49" s="35">
        <f aca="true" t="shared" si="16" ref="C49:N49">SUM(C50:C63)</f>
        <v>538043.48</v>
      </c>
      <c r="D49" s="35">
        <f t="shared" si="16"/>
        <v>561798.48</v>
      </c>
      <c r="E49" s="35">
        <f t="shared" si="16"/>
        <v>150020.8</v>
      </c>
      <c r="F49" s="35">
        <f t="shared" si="16"/>
        <v>541839.74</v>
      </c>
      <c r="G49" s="35">
        <f t="shared" si="16"/>
        <v>611346.55</v>
      </c>
      <c r="H49" s="35">
        <f t="shared" si="16"/>
        <v>490591.73</v>
      </c>
      <c r="I49" s="35">
        <f t="shared" si="16"/>
        <v>114627.34</v>
      </c>
      <c r="J49" s="35">
        <f t="shared" si="16"/>
        <v>677093.64</v>
      </c>
      <c r="K49" s="35">
        <f t="shared" si="16"/>
        <v>548321.09</v>
      </c>
      <c r="L49" s="35">
        <f t="shared" si="16"/>
        <v>694947.59</v>
      </c>
      <c r="M49" s="35">
        <f t="shared" si="16"/>
        <v>282203.25</v>
      </c>
      <c r="N49" s="35">
        <f t="shared" si="16"/>
        <v>152844.27</v>
      </c>
      <c r="O49" s="29">
        <f>SUM(O50:O63)</f>
        <v>6150618.529999999</v>
      </c>
      <c r="Q49" s="66"/>
    </row>
    <row r="50" spans="1:18" ht="18.75" customHeight="1">
      <c r="A50" s="17" t="s">
        <v>39</v>
      </c>
      <c r="B50" s="35">
        <v>144567.99</v>
      </c>
      <c r="C50" s="35">
        <v>150768.02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295336.01</v>
      </c>
      <c r="P50"/>
      <c r="Q50" s="66"/>
      <c r="R50" s="67"/>
    </row>
    <row r="51" spans="1:16" ht="18.75" customHeight="1">
      <c r="A51" s="17" t="s">
        <v>40</v>
      </c>
      <c r="B51" s="35">
        <v>642372.58</v>
      </c>
      <c r="C51" s="35">
        <v>387275.46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1029648.04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561798.48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561798.48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150020.8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150020.8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541839.74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541839.74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611346.55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611346.55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490591.73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490591.73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114627.34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114627.34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677093.64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677093.64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548321.09</v>
      </c>
      <c r="L59" s="34">
        <v>0</v>
      </c>
      <c r="M59" s="34">
        <v>0</v>
      </c>
      <c r="N59" s="34">
        <v>0</v>
      </c>
      <c r="O59" s="29">
        <f t="shared" si="17"/>
        <v>548321.09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694947.59</v>
      </c>
      <c r="M60" s="34">
        <v>0</v>
      </c>
      <c r="N60" s="34">
        <v>0</v>
      </c>
      <c r="O60" s="26">
        <f t="shared" si="17"/>
        <v>694947.59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282203.25</v>
      </c>
      <c r="N61" s="34">
        <v>0</v>
      </c>
      <c r="O61" s="29">
        <f t="shared" si="17"/>
        <v>282203.25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152844.27</v>
      </c>
      <c r="O62" s="26">
        <f t="shared" si="17"/>
        <v>152844.27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2.477184930328574</v>
      </c>
      <c r="C67" s="42">
        <v>2.606630510219085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2.13049</v>
      </c>
      <c r="C68" s="42">
        <v>2.1951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>
        <v>0</v>
      </c>
      <c r="D69" s="22">
        <f>(D$29/D$7)</f>
        <v>1.9606999999999999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>
        <v>0</v>
      </c>
      <c r="D70" s="42">
        <v>0</v>
      </c>
      <c r="E70" s="22">
        <f>(E$29/E$7)</f>
        <v>2.9592999999999994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1.7706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2.1884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3.0665000000000004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4" ht="21" customHeight="1">
      <c r="A80" s="60" t="s">
        <v>51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2"/>
    </row>
    <row r="81" spans="1:14" ht="15.75">
      <c r="A81" s="70" t="s">
        <v>93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2:9" ht="14.25">
      <c r="B82" s="63"/>
      <c r="H82" s="39"/>
      <c r="I82" s="39"/>
    </row>
    <row r="83" ht="14.25">
      <c r="B83" s="63"/>
    </row>
    <row r="84" spans="8:12" ht="14.25">
      <c r="H84" s="40"/>
      <c r="I84" s="40"/>
      <c r="J84" s="41"/>
      <c r="K84" s="41"/>
      <c r="L84" s="41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2018-12-13T16:16:41Z</dcterms:modified>
  <cp:category/>
  <cp:version/>
  <cp:contentType/>
  <cp:contentStatus/>
</cp:coreProperties>
</file>