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<sst xmlns="http://schemas.openxmlformats.org/spreadsheetml/2006/main" count="99" uniqueCount="97">
  <si>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</si>
  <si>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</si>
  <si>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</si>
  <si>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</si>
  <si>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</si>
  <si>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</si>
  <si>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</si>
  <si>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</si>
  <si>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</si>
  <si>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</si>
  <si>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</si>
  <si>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</si>
  <si>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</si>
  <si>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</si>
  <si>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</si>
  <si>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</si>
  <si>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</si>
  <si>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</si>
  <si>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</si>
  <si>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</si>
  <si>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</si>
  <si>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</si>
  <si>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</si>
  <si>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</si>
  <si>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</si>
  <si>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</si>
  <si>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</si>
  <si>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</si>
  <si>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</si>
  <si>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</si>
  <si>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</si>
  <si>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</si>
  <si>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</si>
  <si>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</si>
  <si>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</si>
  <si>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</si>
  <si>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</si>
  <si>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</si>
  <si>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</si>
  <si>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8.1. Spencer</t>
  </si>
  <si>
    <t>8.2. Norte Buss</t>
  </si>
  <si>
    <t>8.3. Transunião</t>
  </si>
  <si>
    <t>8.5. Pêssego Transportes</t>
  </si>
  <si>
    <t>8.9. Transwolff</t>
  </si>
  <si>
    <t>8.10. A2 Transportes</t>
  </si>
  <si>
    <t>8.11. Transwolff</t>
  </si>
  <si>
    <t>Área 3.1</t>
  </si>
  <si>
    <t>Átea 4.0</t>
  </si>
  <si>
    <t>Átea 4.1</t>
  </si>
  <si>
    <t>Átea 5.1</t>
  </si>
  <si>
    <t>Imperial Transportes Urbanos Ltda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</si>
  <si>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</si>
  <si>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</si>
  <si>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</si>
  <si>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</si>
  <si>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</si>
  <si>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</si>
  <si>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</si>
  <si>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 Compensação da Receita Antecipada (4.1.1. + 4.1.2.)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</si>
  <si>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</si>
  <si>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</si>
  <si>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</si>
  <si>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</si>
  <si>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</si>
  <si>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</si>
  <si>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</si>
  <si>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</si>
  <si>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</si>
  <si>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</si>
  <si>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</si>
  <si>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</si>
  <si>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</si>
  <si>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</si>
  <si>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8.8. Imperial Transportes</t>
  </si>
  <si>
    <t xml:space="preserve">8.12. Transcap </t>
  </si>
  <si>
    <t>8.13. Alfa Rodobus</t>
  </si>
  <si>
    <t xml:space="preserve">8.7. Movebuss  </t>
  </si>
  <si>
    <t>9.1. Spencer</t>
  </si>
  <si>
    <t>9.2. Norte Buss</t>
  </si>
  <si>
    <t>9.3. Transunião</t>
  </si>
  <si>
    <t>9.4. UPBus</t>
  </si>
  <si>
    <t>9.5. Pêssego Transportes</t>
  </si>
  <si>
    <t>9.6. Allibus Transportes</t>
  </si>
  <si>
    <t>9.7. Move - SP</t>
  </si>
  <si>
    <t>9.9. Transwolff</t>
  </si>
  <si>
    <t>9.10. A2 Transportes</t>
  </si>
  <si>
    <t>9.11. Transwolff</t>
  </si>
  <si>
    <t>9.12. Transcap</t>
  </si>
  <si>
    <t>9.13.  Alfa Rodobus</t>
  </si>
  <si>
    <t>9.8. Imperial</t>
  </si>
  <si>
    <t>4. Acertos Financeiros (4.1. + 4.2. + 4.3. + 4.4.+ 5 - 6)</t>
  </si>
  <si>
    <t xml:space="preserve">1.1.1. Em Dinheiro </t>
  </si>
  <si>
    <t>3. Remuneração Bruta do Operador  (3.1 + 3.1)</t>
  </si>
  <si>
    <t>(1) Tarifa de remuneração de cada empresa considerando o  reequilibrio interno estabelecido e informado pelo consórcio. Não consideram os acertos financeiros previstos no item 7.</t>
  </si>
  <si>
    <t>9. Tarifa de Remuneração por Passageiro(1)</t>
  </si>
  <si>
    <t>4.3. Revisão de Remuneração pelo Transporte Coletivo</t>
  </si>
  <si>
    <t>OPERAÇÃO 03/12/18 - VENCIMENTO 10/12/18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</si>
</sst>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81</xdr:row>
      <xdr:rowOff>0</xdr:rowOff>
    </xdr:from>
    <xdr:to>
      <xdr:col>2</xdr:col>
      <xdr:colOff>914400</xdr:colOff>
      <xdr:row>82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914400</xdr:colOff>
      <xdr:row>82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43875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914400</xdr:colOff>
      <xdr:row>82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48800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84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8.25390625" style="1" customWidth="1"/>
    <col min="3" max="3" width="16.5039062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375" style="1" bestFit="1" customWidth="1"/>
    <col min="17" max="17" width="13.50390625" style="1" bestFit="1" customWidth="1"/>
    <col min="18" max="16384" width="9.00390625" style="1" customWidth="1"/>
  </cols>
  <sheetData>
    <row r="1" spans="1:15" ht="21">
      <c r="A1" s="73" t="s">
        <v>28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>
      <c r="A2" s="74" t="s">
        <v>96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5" t="s">
        <v>1</v>
      </c>
      <c r="B4" s="75" t="s">
        <v>35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2</v>
      </c>
    </row>
    <row r="5" spans="1:15" ht="42" customHeight="1">
      <c r="A5" s="75"/>
      <c r="B5" s="4" t="s">
        <v>34</v>
      </c>
      <c r="C5" s="4" t="s">
        <v>34</v>
      </c>
      <c r="D5" s="4" t="s">
        <v>27</v>
      </c>
      <c r="E5" s="4" t="s">
        <v>53</v>
      </c>
      <c r="F5" s="4" t="s">
        <v>29</v>
      </c>
      <c r="G5" s="4" t="s">
        <v>36</v>
      </c>
      <c r="H5" s="4" t="s">
        <v>52</v>
      </c>
      <c r="I5" s="4" t="s">
        <v>50</v>
      </c>
      <c r="J5" s="4" t="s">
        <v>30</v>
      </c>
      <c r="K5" s="4" t="s">
        <v>31</v>
      </c>
      <c r="L5" s="4" t="s">
        <v>30</v>
      </c>
      <c r="M5" s="4" t="s">
        <v>32</v>
      </c>
      <c r="N5" s="4" t="s">
        <v>33</v>
      </c>
      <c r="O5" s="75"/>
    </row>
    <row r="6" spans="1:15" ht="20.25" customHeight="1">
      <c r="A6" s="75"/>
      <c r="B6" s="3" t="s">
        <v>18</v>
      </c>
      <c r="C6" s="3" t="s">
        <v>19</v>
      </c>
      <c r="D6" s="3" t="s">
        <v>20</v>
      </c>
      <c r="E6" s="3" t="s">
        <v>46</v>
      </c>
      <c r="F6" s="3" t="s">
        <v>47</v>
      </c>
      <c r="G6" s="3" t="s">
        <v>48</v>
      </c>
      <c r="H6" s="59" t="s">
        <v>26</v>
      </c>
      <c r="I6" s="59" t="s">
        <v>49</v>
      </c>
      <c r="J6" s="3" t="s">
        <v>21</v>
      </c>
      <c r="K6" s="3" t="s">
        <v>23</v>
      </c>
      <c r="L6" s="3" t="s">
        <v>22</v>
      </c>
      <c r="M6" s="3" t="s">
        <v>24</v>
      </c>
      <c r="N6" s="3" t="s">
        <v>25</v>
      </c>
      <c r="O6" s="75"/>
    </row>
    <row r="7" spans="1:26" ht="18.75" customHeight="1">
      <c r="A7" s="9" t="s">
        <v>3</v>
      </c>
      <c r="B7" s="10">
        <f aca="true" t="shared" si="0" ref="B7:N7">B8+B18+B22</f>
        <v>505304</v>
      </c>
      <c r="C7" s="10">
        <f t="shared" si="0"/>
        <v>370603</v>
      </c>
      <c r="D7" s="10">
        <f t="shared" si="0"/>
        <v>390526</v>
      </c>
      <c r="E7" s="10">
        <f t="shared" si="0"/>
        <v>66819</v>
      </c>
      <c r="F7" s="10">
        <f t="shared" si="0"/>
        <v>336627</v>
      </c>
      <c r="G7" s="10">
        <f t="shared" si="0"/>
        <v>513352</v>
      </c>
      <c r="H7" s="10">
        <f t="shared" si="0"/>
        <v>345017</v>
      </c>
      <c r="I7" s="10">
        <f t="shared" si="0"/>
        <v>87999</v>
      </c>
      <c r="J7" s="10">
        <f t="shared" si="0"/>
        <v>414552</v>
      </c>
      <c r="K7" s="10">
        <f t="shared" si="0"/>
        <v>305878</v>
      </c>
      <c r="L7" s="10">
        <f t="shared" si="0"/>
        <v>359883</v>
      </c>
      <c r="M7" s="10">
        <f t="shared" si="0"/>
        <v>147513</v>
      </c>
      <c r="N7" s="10">
        <f t="shared" si="0"/>
        <v>94315</v>
      </c>
      <c r="O7" s="10">
        <f>+O8+O18+O22</f>
        <v>3938388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17</v>
      </c>
      <c r="B8" s="12">
        <f aca="true" t="shared" si="1" ref="B8:N8">+B9+B10+B14</f>
        <v>227075</v>
      </c>
      <c r="C8" s="12">
        <f t="shared" si="1"/>
        <v>178631</v>
      </c>
      <c r="D8" s="12">
        <f t="shared" si="1"/>
        <v>200606</v>
      </c>
      <c r="E8" s="12">
        <f t="shared" si="1"/>
        <v>30607</v>
      </c>
      <c r="F8" s="12">
        <f t="shared" si="1"/>
        <v>162902</v>
      </c>
      <c r="G8" s="12">
        <f t="shared" si="1"/>
        <v>250107</v>
      </c>
      <c r="H8" s="12">
        <f t="shared" si="1"/>
        <v>161234</v>
      </c>
      <c r="I8" s="12">
        <f t="shared" si="1"/>
        <v>42573</v>
      </c>
      <c r="J8" s="12">
        <f t="shared" si="1"/>
        <v>204803</v>
      </c>
      <c r="K8" s="12">
        <f t="shared" si="1"/>
        <v>146736</v>
      </c>
      <c r="L8" s="12">
        <f t="shared" si="1"/>
        <v>169579</v>
      </c>
      <c r="M8" s="12">
        <f t="shared" si="1"/>
        <v>77218</v>
      </c>
      <c r="N8" s="12">
        <f t="shared" si="1"/>
        <v>52140</v>
      </c>
      <c r="O8" s="12">
        <f>SUM(B8:N8)</f>
        <v>1904211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91</v>
      </c>
      <c r="B9" s="14">
        <v>23285</v>
      </c>
      <c r="C9" s="14">
        <v>22998</v>
      </c>
      <c r="D9" s="14">
        <v>16610</v>
      </c>
      <c r="E9" s="14">
        <v>3154</v>
      </c>
      <c r="F9" s="14">
        <v>14699</v>
      </c>
      <c r="G9" s="14">
        <v>24523</v>
      </c>
      <c r="H9" s="14">
        <v>21015</v>
      </c>
      <c r="I9" s="14">
        <v>5145</v>
      </c>
      <c r="J9" s="14">
        <v>14800</v>
      </c>
      <c r="K9" s="14">
        <v>17647</v>
      </c>
      <c r="L9" s="14">
        <v>14623</v>
      </c>
      <c r="M9" s="14">
        <v>9150</v>
      </c>
      <c r="N9" s="14">
        <v>6575</v>
      </c>
      <c r="O9" s="12">
        <f aca="true" t="shared" si="2" ref="O9:O17">SUM(B9:N9)</f>
        <v>194224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12</v>
      </c>
      <c r="B10" s="14">
        <f>B11+B12+B13</f>
        <v>194928</v>
      </c>
      <c r="C10" s="14">
        <f>C11+C12+C13</f>
        <v>148842</v>
      </c>
      <c r="D10" s="14">
        <f>D11+D12+D13</f>
        <v>176925</v>
      </c>
      <c r="E10" s="14">
        <f>E11+E12+E13</f>
        <v>26463</v>
      </c>
      <c r="F10" s="14">
        <f aca="true" t="shared" si="3" ref="F10:N10">F11+F12+F13</f>
        <v>141757</v>
      </c>
      <c r="G10" s="14">
        <f t="shared" si="3"/>
        <v>215216</v>
      </c>
      <c r="H10" s="14">
        <f>H11+H12+H13</f>
        <v>134306</v>
      </c>
      <c r="I10" s="14">
        <f>I11+I12+I13</f>
        <v>35828</v>
      </c>
      <c r="J10" s="14">
        <f>J11+J12+J13</f>
        <v>181182</v>
      </c>
      <c r="K10" s="14">
        <f>K11+K12+K13</f>
        <v>123177</v>
      </c>
      <c r="L10" s="14">
        <f>L11+L12+L13</f>
        <v>147467</v>
      </c>
      <c r="M10" s="14">
        <f t="shared" si="3"/>
        <v>65297</v>
      </c>
      <c r="N10" s="14">
        <f t="shared" si="3"/>
        <v>44017</v>
      </c>
      <c r="O10" s="12">
        <f t="shared" si="2"/>
        <v>1635405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4</v>
      </c>
      <c r="B11" s="14">
        <v>91721</v>
      </c>
      <c r="C11" s="14">
        <v>70008</v>
      </c>
      <c r="D11" s="14">
        <v>82173</v>
      </c>
      <c r="E11" s="14">
        <v>12361</v>
      </c>
      <c r="F11" s="14">
        <v>64468</v>
      </c>
      <c r="G11" s="14">
        <v>99005</v>
      </c>
      <c r="H11" s="14">
        <v>64657</v>
      </c>
      <c r="I11" s="14">
        <v>17681</v>
      </c>
      <c r="J11" s="14">
        <v>86825</v>
      </c>
      <c r="K11" s="14">
        <v>56968</v>
      </c>
      <c r="L11" s="14">
        <v>67872</v>
      </c>
      <c r="M11" s="14">
        <v>29646</v>
      </c>
      <c r="N11" s="14">
        <v>19487</v>
      </c>
      <c r="O11" s="12">
        <f t="shared" si="2"/>
        <v>762872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5" t="s">
        <v>5</v>
      </c>
      <c r="B12" s="14">
        <v>94022</v>
      </c>
      <c r="C12" s="14">
        <v>68727</v>
      </c>
      <c r="D12" s="14">
        <v>88323</v>
      </c>
      <c r="E12" s="14">
        <v>12656</v>
      </c>
      <c r="F12" s="14">
        <v>68915</v>
      </c>
      <c r="G12" s="14">
        <v>102272</v>
      </c>
      <c r="H12" s="14">
        <v>62018</v>
      </c>
      <c r="I12" s="14">
        <v>16193</v>
      </c>
      <c r="J12" s="14">
        <v>87873</v>
      </c>
      <c r="K12" s="14">
        <v>60322</v>
      </c>
      <c r="L12" s="14">
        <v>72258</v>
      </c>
      <c r="M12" s="14">
        <v>32531</v>
      </c>
      <c r="N12" s="14">
        <v>22620</v>
      </c>
      <c r="O12" s="12">
        <f t="shared" si="2"/>
        <v>788730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6</v>
      </c>
      <c r="B13" s="14">
        <v>9185</v>
      </c>
      <c r="C13" s="14">
        <v>10107</v>
      </c>
      <c r="D13" s="14">
        <v>6429</v>
      </c>
      <c r="E13" s="14">
        <v>1446</v>
      </c>
      <c r="F13" s="14">
        <v>8374</v>
      </c>
      <c r="G13" s="14">
        <v>13939</v>
      </c>
      <c r="H13" s="14">
        <v>7631</v>
      </c>
      <c r="I13" s="14">
        <v>1954</v>
      </c>
      <c r="J13" s="14">
        <v>6484</v>
      </c>
      <c r="K13" s="14">
        <v>5887</v>
      </c>
      <c r="L13" s="14">
        <v>7337</v>
      </c>
      <c r="M13" s="14">
        <v>3120</v>
      </c>
      <c r="N13" s="14">
        <v>1910</v>
      </c>
      <c r="O13" s="12">
        <f t="shared" si="2"/>
        <v>83803</v>
      </c>
      <c r="P13"/>
      <c r="Q13"/>
      <c r="R13"/>
      <c r="S13"/>
      <c r="T13"/>
      <c r="U13"/>
      <c r="V13"/>
      <c r="W13"/>
      <c r="X13"/>
      <c r="Y13"/>
      <c r="Z13"/>
    </row>
    <row r="14" spans="1:15" ht="18.75" customHeight="1">
      <c r="A14" s="16" t="s">
        <v>16</v>
      </c>
      <c r="B14" s="14">
        <f>B15+B16+B17</f>
        <v>8862</v>
      </c>
      <c r="C14" s="14">
        <f>C15+C16+C17</f>
        <v>6791</v>
      </c>
      <c r="D14" s="14">
        <f>D15+D16+D17</f>
        <v>7071</v>
      </c>
      <c r="E14" s="14">
        <f>E15+E16+E17</f>
        <v>990</v>
      </c>
      <c r="F14" s="14">
        <f aca="true" t="shared" si="4" ref="F14:N14">F15+F16+F17</f>
        <v>6446</v>
      </c>
      <c r="G14" s="14">
        <f t="shared" si="4"/>
        <v>10368</v>
      </c>
      <c r="H14" s="14">
        <f>H15+H16+H17</f>
        <v>5913</v>
      </c>
      <c r="I14" s="14">
        <f>I15+I16+I17</f>
        <v>1600</v>
      </c>
      <c r="J14" s="14">
        <f>J15+J16+J17</f>
        <v>8821</v>
      </c>
      <c r="K14" s="14">
        <f>K15+K16+K17</f>
        <v>5912</v>
      </c>
      <c r="L14" s="14">
        <f>L15+L16+L17</f>
        <v>7489</v>
      </c>
      <c r="M14" s="14">
        <f t="shared" si="4"/>
        <v>2771</v>
      </c>
      <c r="N14" s="14">
        <f t="shared" si="4"/>
        <v>1548</v>
      </c>
      <c r="O14" s="12">
        <f t="shared" si="2"/>
        <v>74582</v>
      </c>
    </row>
    <row r="15" spans="1:26" ht="18.75" customHeight="1">
      <c r="A15" s="15" t="s">
        <v>13</v>
      </c>
      <c r="B15" s="14">
        <v>8840</v>
      </c>
      <c r="C15" s="14">
        <v>6785</v>
      </c>
      <c r="D15" s="14">
        <v>7062</v>
      </c>
      <c r="E15" s="14">
        <v>990</v>
      </c>
      <c r="F15" s="14">
        <v>6444</v>
      </c>
      <c r="G15" s="14">
        <v>10361</v>
      </c>
      <c r="H15" s="14">
        <v>5909</v>
      </c>
      <c r="I15" s="14">
        <v>1599</v>
      </c>
      <c r="J15" s="14">
        <v>8816</v>
      </c>
      <c r="K15" s="14">
        <v>5899</v>
      </c>
      <c r="L15" s="14">
        <v>7481</v>
      </c>
      <c r="M15" s="14">
        <v>2766</v>
      </c>
      <c r="N15" s="14">
        <v>1547</v>
      </c>
      <c r="O15" s="12">
        <f t="shared" si="2"/>
        <v>74499</v>
      </c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5" t="s">
        <v>14</v>
      </c>
      <c r="B16" s="14">
        <v>12</v>
      </c>
      <c r="C16" s="14">
        <v>4</v>
      </c>
      <c r="D16" s="14">
        <v>7</v>
      </c>
      <c r="E16" s="14">
        <v>0</v>
      </c>
      <c r="F16" s="14">
        <v>2</v>
      </c>
      <c r="G16" s="14">
        <v>6</v>
      </c>
      <c r="H16" s="14">
        <v>3</v>
      </c>
      <c r="I16" s="14">
        <v>1</v>
      </c>
      <c r="J16" s="14">
        <v>2</v>
      </c>
      <c r="K16" s="14">
        <v>8</v>
      </c>
      <c r="L16" s="14">
        <v>6</v>
      </c>
      <c r="M16" s="14">
        <v>4</v>
      </c>
      <c r="N16" s="14">
        <v>1</v>
      </c>
      <c r="O16" s="12">
        <f t="shared" si="2"/>
        <v>56</v>
      </c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5" t="s">
        <v>15</v>
      </c>
      <c r="B17" s="14">
        <v>10</v>
      </c>
      <c r="C17" s="14">
        <v>2</v>
      </c>
      <c r="D17" s="14">
        <v>2</v>
      </c>
      <c r="E17" s="14">
        <v>0</v>
      </c>
      <c r="F17" s="14">
        <v>0</v>
      </c>
      <c r="G17" s="14">
        <v>1</v>
      </c>
      <c r="H17" s="14">
        <v>1</v>
      </c>
      <c r="I17" s="14">
        <v>0</v>
      </c>
      <c r="J17" s="14">
        <v>3</v>
      </c>
      <c r="K17" s="14">
        <v>5</v>
      </c>
      <c r="L17" s="14">
        <v>2</v>
      </c>
      <c r="M17" s="14">
        <v>1</v>
      </c>
      <c r="N17" s="14">
        <v>0</v>
      </c>
      <c r="O17" s="12">
        <f t="shared" si="2"/>
        <v>27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7" t="s">
        <v>7</v>
      </c>
      <c r="B18" s="18">
        <f>B19+B20+B21</f>
        <v>140317</v>
      </c>
      <c r="C18" s="18">
        <f>C19+C20+C21</f>
        <v>87268</v>
      </c>
      <c r="D18" s="18">
        <f>D19+D20+D21</f>
        <v>80548</v>
      </c>
      <c r="E18" s="18">
        <f>E19+E20+E21</f>
        <v>13973</v>
      </c>
      <c r="F18" s="18">
        <f aca="true" t="shared" si="5" ref="F18:N18">F19+F20+F21</f>
        <v>73574</v>
      </c>
      <c r="G18" s="18">
        <f t="shared" si="5"/>
        <v>111925</v>
      </c>
      <c r="H18" s="18">
        <f>H19+H20+H21</f>
        <v>87214</v>
      </c>
      <c r="I18" s="18">
        <f>I19+I20+I21</f>
        <v>21780</v>
      </c>
      <c r="J18" s="18">
        <f>J19+J20+J21</f>
        <v>105455</v>
      </c>
      <c r="K18" s="18">
        <f>K19+K20+K21</f>
        <v>73158</v>
      </c>
      <c r="L18" s="18">
        <f>L19+L20+L21</f>
        <v>108293</v>
      </c>
      <c r="M18" s="18">
        <f t="shared" si="5"/>
        <v>41711</v>
      </c>
      <c r="N18" s="18">
        <f t="shared" si="5"/>
        <v>24961</v>
      </c>
      <c r="O18" s="12">
        <f aca="true" t="shared" si="6" ref="O18:O24">SUM(B18:N18)</f>
        <v>970177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3" t="s">
        <v>8</v>
      </c>
      <c r="B19" s="14">
        <v>71769</v>
      </c>
      <c r="C19" s="14">
        <v>47281</v>
      </c>
      <c r="D19" s="14">
        <v>42480</v>
      </c>
      <c r="E19" s="14">
        <v>7592</v>
      </c>
      <c r="F19" s="14">
        <v>38035</v>
      </c>
      <c r="G19" s="14">
        <v>57740</v>
      </c>
      <c r="H19" s="14">
        <v>47510</v>
      </c>
      <c r="I19" s="14">
        <v>12278</v>
      </c>
      <c r="J19" s="14">
        <v>56086</v>
      </c>
      <c r="K19" s="14">
        <v>38044</v>
      </c>
      <c r="L19" s="14">
        <v>55298</v>
      </c>
      <c r="M19" s="14">
        <v>21594</v>
      </c>
      <c r="N19" s="14">
        <v>12487</v>
      </c>
      <c r="O19" s="12">
        <f t="shared" si="6"/>
        <v>508194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3" t="s">
        <v>9</v>
      </c>
      <c r="B20" s="14">
        <v>63338</v>
      </c>
      <c r="C20" s="14">
        <v>35836</v>
      </c>
      <c r="D20" s="14">
        <v>35652</v>
      </c>
      <c r="E20" s="14">
        <v>5786</v>
      </c>
      <c r="F20" s="14">
        <v>32360</v>
      </c>
      <c r="G20" s="14">
        <v>48878</v>
      </c>
      <c r="H20" s="14">
        <v>36524</v>
      </c>
      <c r="I20" s="14">
        <v>8716</v>
      </c>
      <c r="J20" s="14">
        <v>46004</v>
      </c>
      <c r="K20" s="14">
        <v>32531</v>
      </c>
      <c r="L20" s="14">
        <v>48942</v>
      </c>
      <c r="M20" s="14">
        <v>18523</v>
      </c>
      <c r="N20" s="14">
        <v>11639</v>
      </c>
      <c r="O20" s="12">
        <f t="shared" si="6"/>
        <v>424729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10</v>
      </c>
      <c r="B21" s="14">
        <v>5210</v>
      </c>
      <c r="C21" s="14">
        <v>4151</v>
      </c>
      <c r="D21" s="14">
        <v>2416</v>
      </c>
      <c r="E21" s="14">
        <v>595</v>
      </c>
      <c r="F21" s="14">
        <v>3179</v>
      </c>
      <c r="G21" s="14">
        <v>5307</v>
      </c>
      <c r="H21" s="14">
        <v>3180</v>
      </c>
      <c r="I21" s="14">
        <v>786</v>
      </c>
      <c r="J21" s="14">
        <v>3365</v>
      </c>
      <c r="K21" s="14">
        <v>2583</v>
      </c>
      <c r="L21" s="14">
        <v>4053</v>
      </c>
      <c r="M21" s="14">
        <v>1594</v>
      </c>
      <c r="N21" s="14">
        <v>835</v>
      </c>
      <c r="O21" s="12">
        <f t="shared" si="6"/>
        <v>37254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7" t="s">
        <v>11</v>
      </c>
      <c r="B22" s="14">
        <f>B23+B24</f>
        <v>137912</v>
      </c>
      <c r="C22" s="14">
        <f>C23+C24</f>
        <v>104704</v>
      </c>
      <c r="D22" s="14">
        <f>D23+D24</f>
        <v>109372</v>
      </c>
      <c r="E22" s="14">
        <f>E23+E24</f>
        <v>22239</v>
      </c>
      <c r="F22" s="14">
        <f aca="true" t="shared" si="7" ref="F22:N22">F23+F24</f>
        <v>100151</v>
      </c>
      <c r="G22" s="14">
        <f t="shared" si="7"/>
        <v>151320</v>
      </c>
      <c r="H22" s="14">
        <f>H23+H24</f>
        <v>96569</v>
      </c>
      <c r="I22" s="14">
        <f>I23+I24</f>
        <v>23646</v>
      </c>
      <c r="J22" s="14">
        <f>J23+J24</f>
        <v>104294</v>
      </c>
      <c r="K22" s="14">
        <f>K23+K24</f>
        <v>85984</v>
      </c>
      <c r="L22" s="14">
        <f>L23+L24</f>
        <v>82011</v>
      </c>
      <c r="M22" s="14">
        <f t="shared" si="7"/>
        <v>28584</v>
      </c>
      <c r="N22" s="14">
        <f t="shared" si="7"/>
        <v>17214</v>
      </c>
      <c r="O22" s="12">
        <f t="shared" si="6"/>
        <v>1064000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37</v>
      </c>
      <c r="B23" s="14">
        <v>80415</v>
      </c>
      <c r="C23" s="14">
        <v>67450</v>
      </c>
      <c r="D23" s="14">
        <v>64900</v>
      </c>
      <c r="E23" s="14">
        <v>14724</v>
      </c>
      <c r="F23" s="14">
        <v>61415</v>
      </c>
      <c r="G23" s="14">
        <v>97736</v>
      </c>
      <c r="H23" s="14">
        <v>63648</v>
      </c>
      <c r="I23" s="14">
        <v>16568</v>
      </c>
      <c r="J23" s="14">
        <v>59347</v>
      </c>
      <c r="K23" s="14">
        <v>52376</v>
      </c>
      <c r="L23" s="14">
        <v>50508</v>
      </c>
      <c r="M23" s="14">
        <v>16845</v>
      </c>
      <c r="N23" s="14">
        <v>9093</v>
      </c>
      <c r="O23" s="12">
        <f t="shared" si="6"/>
        <v>655025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3" t="s">
        <v>38</v>
      </c>
      <c r="B24" s="14">
        <v>57497</v>
      </c>
      <c r="C24" s="14">
        <v>37254</v>
      </c>
      <c r="D24" s="14">
        <v>44472</v>
      </c>
      <c r="E24" s="14">
        <v>7515</v>
      </c>
      <c r="F24" s="14">
        <v>38736</v>
      </c>
      <c r="G24" s="14">
        <v>53584</v>
      </c>
      <c r="H24" s="14">
        <v>32921</v>
      </c>
      <c r="I24" s="14">
        <v>7078</v>
      </c>
      <c r="J24" s="14">
        <v>44947</v>
      </c>
      <c r="K24" s="14">
        <v>33608</v>
      </c>
      <c r="L24" s="14">
        <v>31503</v>
      </c>
      <c r="M24" s="14">
        <v>11739</v>
      </c>
      <c r="N24" s="14">
        <v>8121</v>
      </c>
      <c r="O24" s="12">
        <f t="shared" si="6"/>
        <v>408975</v>
      </c>
      <c r="P24"/>
      <c r="Q24"/>
      <c r="R24"/>
      <c r="S24"/>
      <c r="T24"/>
      <c r="U24"/>
      <c r="V24"/>
      <c r="W24"/>
      <c r="X24"/>
      <c r="Y24"/>
      <c r="Z24"/>
    </row>
    <row r="25" spans="1:15" ht="15" customHeight="1">
      <c r="A25" s="2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20"/>
    </row>
    <row r="26" spans="1:26" ht="18.75" customHeight="1">
      <c r="A26" s="2" t="s">
        <v>56</v>
      </c>
      <c r="B26" s="23">
        <v>2.1856</v>
      </c>
      <c r="C26" s="23">
        <v>2.2981</v>
      </c>
      <c r="D26" s="23">
        <v>1.9607</v>
      </c>
      <c r="E26" s="23">
        <v>2.9593</v>
      </c>
      <c r="F26" s="23">
        <v>2.2515</v>
      </c>
      <c r="G26" s="23">
        <v>1.7706</v>
      </c>
      <c r="H26" s="23">
        <v>2.1676</v>
      </c>
      <c r="I26" s="23">
        <v>2.1884</v>
      </c>
      <c r="J26" s="23">
        <v>2.1734</v>
      </c>
      <c r="K26" s="23">
        <v>2.4846</v>
      </c>
      <c r="L26" s="23">
        <v>2.4314</v>
      </c>
      <c r="M26" s="23">
        <v>3.0665</v>
      </c>
      <c r="N26" s="23">
        <v>2.6231</v>
      </c>
      <c r="O26" s="58"/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2"/>
    </row>
    <row r="28" spans="1:17" ht="18.75" customHeight="1">
      <c r="A28" s="55" t="s">
        <v>92</v>
      </c>
      <c r="B28" s="56">
        <f>B29+B30</f>
        <v>1109042.9824</v>
      </c>
      <c r="C28" s="56">
        <f aca="true" t="shared" si="8" ref="C28:N28">C29+C30</f>
        <v>858703.5242999999</v>
      </c>
      <c r="D28" s="56">
        <f t="shared" si="8"/>
        <v>777329.8882</v>
      </c>
      <c r="E28" s="56">
        <f t="shared" si="8"/>
        <v>197737.4667</v>
      </c>
      <c r="F28" s="56">
        <f t="shared" si="8"/>
        <v>765549.7105</v>
      </c>
      <c r="G28" s="56">
        <f t="shared" si="8"/>
        <v>913608.3711999999</v>
      </c>
      <c r="H28" s="56">
        <f t="shared" si="8"/>
        <v>751359.2792000001</v>
      </c>
      <c r="I28" s="56">
        <f t="shared" si="8"/>
        <v>192577.0116</v>
      </c>
      <c r="J28" s="56">
        <f t="shared" si="8"/>
        <v>912112.4868000001</v>
      </c>
      <c r="K28" s="56">
        <f t="shared" si="8"/>
        <v>775427.7488</v>
      </c>
      <c r="L28" s="56">
        <f t="shared" si="8"/>
        <v>886144.3761999999</v>
      </c>
      <c r="M28" s="56">
        <f t="shared" si="8"/>
        <v>457599.44450000004</v>
      </c>
      <c r="N28" s="56">
        <f t="shared" si="8"/>
        <v>249658.2365</v>
      </c>
      <c r="O28" s="56">
        <f>SUM(B28:N28)</f>
        <v>8846850.5269</v>
      </c>
      <c r="Q28" s="64"/>
    </row>
    <row r="29" spans="1:15" ht="18.75" customHeight="1">
      <c r="A29" s="54" t="s">
        <v>57</v>
      </c>
      <c r="B29" s="52">
        <f aca="true" t="shared" si="9" ref="B29:N29">B26*B7</f>
        <v>1104392.4224</v>
      </c>
      <c r="C29" s="52">
        <f t="shared" si="9"/>
        <v>851682.7542999999</v>
      </c>
      <c r="D29" s="52">
        <f t="shared" si="9"/>
        <v>765704.3282</v>
      </c>
      <c r="E29" s="52">
        <f t="shared" si="9"/>
        <v>197737.4667</v>
      </c>
      <c r="F29" s="52">
        <f t="shared" si="9"/>
        <v>757915.6905</v>
      </c>
      <c r="G29" s="52">
        <f t="shared" si="9"/>
        <v>908941.0512</v>
      </c>
      <c r="H29" s="52">
        <f t="shared" si="9"/>
        <v>747858.8492</v>
      </c>
      <c r="I29" s="52">
        <f t="shared" si="9"/>
        <v>192577.0116</v>
      </c>
      <c r="J29" s="52">
        <f t="shared" si="9"/>
        <v>900987.3168</v>
      </c>
      <c r="K29" s="52">
        <f t="shared" si="9"/>
        <v>759984.4787999999</v>
      </c>
      <c r="L29" s="52">
        <f t="shared" si="9"/>
        <v>875019.5262</v>
      </c>
      <c r="M29" s="52">
        <f t="shared" si="9"/>
        <v>452348.6145</v>
      </c>
      <c r="N29" s="52">
        <f t="shared" si="9"/>
        <v>247397.6765</v>
      </c>
      <c r="O29" s="53">
        <f>SUM(B29:N29)</f>
        <v>8762547.1869</v>
      </c>
    </row>
    <row r="30" spans="1:26" ht="18.75" customHeight="1">
      <c r="A30" s="17" t="s">
        <v>55</v>
      </c>
      <c r="B30" s="52">
        <v>4650.56</v>
      </c>
      <c r="C30" s="52">
        <v>7020.77</v>
      </c>
      <c r="D30" s="52">
        <v>11625.56</v>
      </c>
      <c r="E30" s="52">
        <v>0</v>
      </c>
      <c r="F30" s="52">
        <v>7634.02</v>
      </c>
      <c r="G30" s="52">
        <v>4667.32</v>
      </c>
      <c r="H30" s="52">
        <v>3500.43</v>
      </c>
      <c r="I30" s="52">
        <v>0</v>
      </c>
      <c r="J30" s="52">
        <v>11125.17</v>
      </c>
      <c r="K30" s="52">
        <v>15443.27</v>
      </c>
      <c r="L30" s="52">
        <v>11124.85</v>
      </c>
      <c r="M30" s="52">
        <v>5250.83</v>
      </c>
      <c r="N30" s="52">
        <v>2260.56</v>
      </c>
      <c r="O30" s="53">
        <f>SUM(B30:N30)</f>
        <v>84303.34</v>
      </c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13"/>
      <c r="B31" s="2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49"/>
    </row>
    <row r="32" spans="1:15" ht="18.75" customHeight="1">
      <c r="A32" s="2" t="s">
        <v>90</v>
      </c>
      <c r="B32" s="25">
        <f aca="true" t="shared" si="10" ref="B32:O32">+B33+B35+B42+B43+B44-B45</f>
        <v>-93140</v>
      </c>
      <c r="C32" s="25">
        <f t="shared" si="10"/>
        <v>-91992</v>
      </c>
      <c r="D32" s="25">
        <f t="shared" si="10"/>
        <v>-89911.13</v>
      </c>
      <c r="E32" s="25">
        <f t="shared" si="10"/>
        <v>-12616</v>
      </c>
      <c r="F32" s="25">
        <f t="shared" si="10"/>
        <v>-59296</v>
      </c>
      <c r="G32" s="25">
        <f t="shared" si="10"/>
        <v>-98592</v>
      </c>
      <c r="H32" s="25">
        <f t="shared" si="10"/>
        <v>-84060</v>
      </c>
      <c r="I32" s="25">
        <f t="shared" si="10"/>
        <v>-22080</v>
      </c>
      <c r="J32" s="25">
        <f t="shared" si="10"/>
        <v>-59200</v>
      </c>
      <c r="K32" s="25">
        <f t="shared" si="10"/>
        <v>-70588</v>
      </c>
      <c r="L32" s="25">
        <f t="shared" si="10"/>
        <v>-58492</v>
      </c>
      <c r="M32" s="25">
        <f t="shared" si="10"/>
        <v>-36600</v>
      </c>
      <c r="N32" s="25">
        <f t="shared" si="10"/>
        <v>-26300</v>
      </c>
      <c r="O32" s="25">
        <f t="shared" si="10"/>
        <v>-802867.13</v>
      </c>
    </row>
    <row r="33" spans="1:15" ht="18.75" customHeight="1">
      <c r="A33" s="17" t="s">
        <v>58</v>
      </c>
      <c r="B33" s="26">
        <f>+B34</f>
        <v>-93140</v>
      </c>
      <c r="C33" s="26">
        <f aca="true" t="shared" si="11" ref="C33:O33">+C34</f>
        <v>-91992</v>
      </c>
      <c r="D33" s="26">
        <f t="shared" si="11"/>
        <v>-66440</v>
      </c>
      <c r="E33" s="26">
        <f t="shared" si="11"/>
        <v>-12616</v>
      </c>
      <c r="F33" s="26">
        <f t="shared" si="11"/>
        <v>-58796</v>
      </c>
      <c r="G33" s="26">
        <f t="shared" si="11"/>
        <v>-98092</v>
      </c>
      <c r="H33" s="26">
        <f t="shared" si="11"/>
        <v>-84060</v>
      </c>
      <c r="I33" s="26">
        <f t="shared" si="11"/>
        <v>-20580</v>
      </c>
      <c r="J33" s="26">
        <f t="shared" si="11"/>
        <v>-59200</v>
      </c>
      <c r="K33" s="26">
        <f t="shared" si="11"/>
        <v>-70588</v>
      </c>
      <c r="L33" s="26">
        <f t="shared" si="11"/>
        <v>-58492</v>
      </c>
      <c r="M33" s="26">
        <f t="shared" si="11"/>
        <v>-36600</v>
      </c>
      <c r="N33" s="26">
        <f t="shared" si="11"/>
        <v>-26300</v>
      </c>
      <c r="O33" s="26">
        <f t="shared" si="11"/>
        <v>-776896</v>
      </c>
    </row>
    <row r="34" spans="1:26" ht="18.75" customHeight="1">
      <c r="A34" s="13" t="s">
        <v>59</v>
      </c>
      <c r="B34" s="20">
        <f>ROUND(-B9*$D$3,2)</f>
        <v>-93140</v>
      </c>
      <c r="C34" s="20">
        <f>ROUND(-C9*$D$3,2)</f>
        <v>-91992</v>
      </c>
      <c r="D34" s="20">
        <f>ROUND(-D9*$D$3,2)</f>
        <v>-66440</v>
      </c>
      <c r="E34" s="20">
        <f>ROUND(-E9*$D$3,2)</f>
        <v>-12616</v>
      </c>
      <c r="F34" s="20">
        <f aca="true" t="shared" si="12" ref="F34:N34">ROUND(-F9*$D$3,2)</f>
        <v>-58796</v>
      </c>
      <c r="G34" s="20">
        <f t="shared" si="12"/>
        <v>-98092</v>
      </c>
      <c r="H34" s="20">
        <f t="shared" si="12"/>
        <v>-84060</v>
      </c>
      <c r="I34" s="20">
        <f>ROUND(-I9*$D$3,2)</f>
        <v>-20580</v>
      </c>
      <c r="J34" s="20">
        <f>ROUND(-J9*$D$3,2)</f>
        <v>-59200</v>
      </c>
      <c r="K34" s="20">
        <f>ROUND(-K9*$D$3,2)</f>
        <v>-70588</v>
      </c>
      <c r="L34" s="20">
        <f>ROUND(-L9*$D$3,2)</f>
        <v>-58492</v>
      </c>
      <c r="M34" s="20">
        <f t="shared" si="12"/>
        <v>-36600</v>
      </c>
      <c r="N34" s="20">
        <f t="shared" si="12"/>
        <v>-26300</v>
      </c>
      <c r="O34" s="44">
        <f aca="true" t="shared" si="13" ref="O34:O45">SUM(B34:N34)</f>
        <v>-776896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17" t="s">
        <v>60</v>
      </c>
      <c r="B35" s="26">
        <f aca="true" t="shared" si="14" ref="B35:K35">SUM(B36:B41)</f>
        <v>0</v>
      </c>
      <c r="C35" s="26">
        <f t="shared" si="14"/>
        <v>0</v>
      </c>
      <c r="D35" s="26">
        <f t="shared" si="14"/>
        <v>-23471.13</v>
      </c>
      <c r="E35" s="26">
        <f t="shared" si="14"/>
        <v>0</v>
      </c>
      <c r="F35" s="26">
        <f t="shared" si="14"/>
        <v>-500</v>
      </c>
      <c r="G35" s="26">
        <f t="shared" si="14"/>
        <v>-500</v>
      </c>
      <c r="H35" s="26">
        <f t="shared" si="14"/>
        <v>0</v>
      </c>
      <c r="I35" s="26">
        <f t="shared" si="14"/>
        <v>-1500</v>
      </c>
      <c r="J35" s="26">
        <f t="shared" si="14"/>
        <v>0</v>
      </c>
      <c r="K35" s="26">
        <f t="shared" si="14"/>
        <v>0</v>
      </c>
      <c r="L35" s="26">
        <f>SUM(L36:L41)</f>
        <v>0</v>
      </c>
      <c r="M35" s="26">
        <f>SUM(M36:M41)</f>
        <v>0</v>
      </c>
      <c r="N35" s="26">
        <f>SUM(N36:N41)</f>
        <v>0</v>
      </c>
      <c r="O35" s="26">
        <f t="shared" si="13"/>
        <v>-25971.13</v>
      </c>
    </row>
    <row r="36" spans="1:26" ht="18.75" customHeight="1">
      <c r="A36" s="13" t="s">
        <v>61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f t="shared" si="13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3" t="s">
        <v>62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f t="shared" si="13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3" t="s">
        <v>63</v>
      </c>
      <c r="B38" s="24">
        <v>0</v>
      </c>
      <c r="C38" s="24">
        <v>0</v>
      </c>
      <c r="D38" s="24">
        <f>-500-22971.13</f>
        <v>-23471.13</v>
      </c>
      <c r="E38" s="24">
        <v>0</v>
      </c>
      <c r="F38" s="24">
        <v>-500</v>
      </c>
      <c r="G38" s="24">
        <v>-500</v>
      </c>
      <c r="H38" s="24">
        <v>0</v>
      </c>
      <c r="I38" s="24">
        <v>-1500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f t="shared" si="13"/>
        <v>-25971.13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3" t="s">
        <v>64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1">
        <f t="shared" si="13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3" t="s">
        <v>67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f t="shared" si="13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6" t="s">
        <v>65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f t="shared" si="13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7" t="s">
        <v>95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4">
        <f t="shared" si="13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7" t="s">
        <v>66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4">
        <f t="shared" si="13"/>
        <v>0</v>
      </c>
      <c r="P43"/>
      <c r="Q43"/>
      <c r="R43"/>
      <c r="S43"/>
      <c r="T43"/>
      <c r="U43"/>
      <c r="V43"/>
      <c r="W43"/>
      <c r="X43"/>
      <c r="Y43"/>
      <c r="Z43"/>
    </row>
    <row r="44" spans="1:15" ht="18.75" customHeight="1">
      <c r="A44" s="2" t="s">
        <v>68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0">
        <f t="shared" si="13"/>
        <v>0</v>
      </c>
    </row>
    <row r="45" spans="1:15" ht="18.75" customHeight="1">
      <c r="A45" s="2" t="s">
        <v>69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0">
        <f t="shared" si="13"/>
        <v>0</v>
      </c>
    </row>
    <row r="46" spans="1:26" ht="15.75">
      <c r="A46" s="2" t="s">
        <v>70</v>
      </c>
      <c r="B46" s="29">
        <f aca="true" t="shared" si="15" ref="B46:N46">+B28+B32</f>
        <v>1015902.9824000001</v>
      </c>
      <c r="C46" s="29">
        <f t="shared" si="15"/>
        <v>766711.5242999999</v>
      </c>
      <c r="D46" s="29">
        <f t="shared" si="15"/>
        <v>687418.7582</v>
      </c>
      <c r="E46" s="29">
        <f t="shared" si="15"/>
        <v>185121.4667</v>
      </c>
      <c r="F46" s="29">
        <f t="shared" si="15"/>
        <v>706253.7105</v>
      </c>
      <c r="G46" s="29">
        <f t="shared" si="15"/>
        <v>815016.3711999999</v>
      </c>
      <c r="H46" s="29">
        <f t="shared" si="15"/>
        <v>667299.2792000001</v>
      </c>
      <c r="I46" s="29">
        <f t="shared" si="15"/>
        <v>170497.0116</v>
      </c>
      <c r="J46" s="29">
        <f t="shared" si="15"/>
        <v>852912.4868000001</v>
      </c>
      <c r="K46" s="29">
        <f t="shared" si="15"/>
        <v>704839.7488</v>
      </c>
      <c r="L46" s="29">
        <f t="shared" si="15"/>
        <v>827652.3761999999</v>
      </c>
      <c r="M46" s="29">
        <f t="shared" si="15"/>
        <v>420999.44450000004</v>
      </c>
      <c r="N46" s="29">
        <f t="shared" si="15"/>
        <v>223358.2365</v>
      </c>
      <c r="O46" s="29">
        <f>SUM(B46:N46)</f>
        <v>8043983.396899999</v>
      </c>
      <c r="P46" s="67"/>
      <c r="Q46" s="69"/>
      <c r="T46"/>
      <c r="U46"/>
      <c r="V46"/>
      <c r="W46"/>
      <c r="X46"/>
      <c r="Y46"/>
      <c r="Z46"/>
    </row>
    <row r="47" spans="1:19" ht="15" customHeight="1">
      <c r="A47" s="33"/>
      <c r="B47" s="68"/>
      <c r="C47" s="45"/>
      <c r="D47" s="45"/>
      <c r="E47" s="45"/>
      <c r="F47" s="45"/>
      <c r="G47" s="45"/>
      <c r="H47" s="45"/>
      <c r="I47" s="68"/>
      <c r="J47" s="45"/>
      <c r="K47" s="45"/>
      <c r="L47" s="45"/>
      <c r="M47" s="45"/>
      <c r="N47" s="45"/>
      <c r="O47" s="46"/>
      <c r="P47" s="69"/>
      <c r="Q47" s="65"/>
      <c r="R47" s="67"/>
      <c r="S47"/>
    </row>
    <row r="48" spans="1:17" ht="15" customHeight="1">
      <c r="A48" s="28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  <c r="Q48" s="66"/>
    </row>
    <row r="49" spans="1:17" ht="18.75" customHeight="1">
      <c r="A49" s="2" t="s">
        <v>71</v>
      </c>
      <c r="B49" s="35">
        <f>SUM(B50:B63)</f>
        <v>1015902.97</v>
      </c>
      <c r="C49" s="35">
        <f aca="true" t="shared" si="16" ref="C49:N49">SUM(C50:C63)</f>
        <v>766711.53</v>
      </c>
      <c r="D49" s="35">
        <f t="shared" si="16"/>
        <v>687418.76</v>
      </c>
      <c r="E49" s="35">
        <f t="shared" si="16"/>
        <v>185121.47</v>
      </c>
      <c r="F49" s="35">
        <f t="shared" si="16"/>
        <v>706253.71</v>
      </c>
      <c r="G49" s="35">
        <f t="shared" si="16"/>
        <v>815016.37</v>
      </c>
      <c r="H49" s="35">
        <f t="shared" si="16"/>
        <v>667299.28</v>
      </c>
      <c r="I49" s="35">
        <f t="shared" si="16"/>
        <v>170497.01</v>
      </c>
      <c r="J49" s="35">
        <f t="shared" si="16"/>
        <v>852912.48</v>
      </c>
      <c r="K49" s="35">
        <f t="shared" si="16"/>
        <v>704839.75</v>
      </c>
      <c r="L49" s="35">
        <f t="shared" si="16"/>
        <v>827652.38</v>
      </c>
      <c r="M49" s="35">
        <f t="shared" si="16"/>
        <v>420999.44</v>
      </c>
      <c r="N49" s="35">
        <f t="shared" si="16"/>
        <v>223358.24</v>
      </c>
      <c r="O49" s="29">
        <f>SUM(O50:O63)</f>
        <v>8043983.390000001</v>
      </c>
      <c r="Q49" s="66"/>
    </row>
    <row r="50" spans="1:18" ht="18.75" customHeight="1">
      <c r="A50" s="17" t="s">
        <v>39</v>
      </c>
      <c r="B50" s="35">
        <v>199011.73</v>
      </c>
      <c r="C50" s="35">
        <v>214761.22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29">
        <f>SUM(B50:N50)</f>
        <v>413772.95</v>
      </c>
      <c r="P50"/>
      <c r="Q50" s="66"/>
      <c r="R50" s="67"/>
    </row>
    <row r="51" spans="1:16" ht="18.75" customHeight="1">
      <c r="A51" s="17" t="s">
        <v>40</v>
      </c>
      <c r="B51" s="35">
        <v>816891.24</v>
      </c>
      <c r="C51" s="35">
        <v>551950.31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29">
        <f aca="true" t="shared" si="17" ref="O51:O62">SUM(B51:N51)</f>
        <v>1368841.55</v>
      </c>
      <c r="P51"/>
    </row>
    <row r="52" spans="1:17" ht="18.75" customHeight="1">
      <c r="A52" s="17" t="s">
        <v>41</v>
      </c>
      <c r="B52" s="34">
        <v>0</v>
      </c>
      <c r="C52" s="34">
        <v>0</v>
      </c>
      <c r="D52" s="26">
        <v>687418.76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26">
        <f t="shared" si="17"/>
        <v>687418.76</v>
      </c>
      <c r="Q52"/>
    </row>
    <row r="53" spans="1:18" ht="18.75" customHeight="1">
      <c r="A53" s="17" t="s">
        <v>54</v>
      </c>
      <c r="B53" s="34">
        <v>0</v>
      </c>
      <c r="C53" s="34">
        <v>0</v>
      </c>
      <c r="D53" s="34">
        <v>0</v>
      </c>
      <c r="E53" s="26">
        <v>185121.47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29">
        <f t="shared" si="17"/>
        <v>185121.47</v>
      </c>
      <c r="R53"/>
    </row>
    <row r="54" spans="1:19" ht="18.75" customHeight="1">
      <c r="A54" s="17" t="s">
        <v>42</v>
      </c>
      <c r="B54" s="34">
        <v>0</v>
      </c>
      <c r="C54" s="34">
        <v>0</v>
      </c>
      <c r="D54" s="34">
        <v>0</v>
      </c>
      <c r="E54" s="34">
        <v>0</v>
      </c>
      <c r="F54" s="26">
        <v>706253.71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26">
        <f t="shared" si="17"/>
        <v>706253.71</v>
      </c>
      <c r="S54"/>
    </row>
    <row r="55" spans="1:20" ht="18.75" customHeight="1">
      <c r="A55" s="17" t="s">
        <v>72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5">
        <v>815016.37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29">
        <f t="shared" si="17"/>
        <v>815016.37</v>
      </c>
      <c r="T55"/>
    </row>
    <row r="56" spans="1:21" ht="18.75" customHeight="1">
      <c r="A56" s="17" t="s">
        <v>76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5">
        <v>667299.28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29">
        <f t="shared" si="17"/>
        <v>667299.28</v>
      </c>
      <c r="U56"/>
    </row>
    <row r="57" spans="1:21" ht="18.75" customHeight="1">
      <c r="A57" s="17" t="s">
        <v>73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5">
        <v>170497.01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29">
        <f t="shared" si="17"/>
        <v>170497.01</v>
      </c>
      <c r="U57"/>
    </row>
    <row r="58" spans="1:22" ht="18.75" customHeight="1">
      <c r="A58" s="17" t="s">
        <v>43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26">
        <v>852912.48</v>
      </c>
      <c r="K58" s="34">
        <v>0</v>
      </c>
      <c r="L58" s="34">
        <v>0</v>
      </c>
      <c r="M58" s="34">
        <v>0</v>
      </c>
      <c r="N58" s="34">
        <v>0</v>
      </c>
      <c r="O58" s="26">
        <f t="shared" si="17"/>
        <v>852912.48</v>
      </c>
      <c r="V58"/>
    </row>
    <row r="59" spans="1:23" ht="18.75" customHeight="1">
      <c r="A59" s="17" t="s">
        <v>44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26">
        <v>704839.75</v>
      </c>
      <c r="L59" s="34">
        <v>0</v>
      </c>
      <c r="M59" s="34">
        <v>0</v>
      </c>
      <c r="N59" s="34">
        <v>0</v>
      </c>
      <c r="O59" s="29">
        <f t="shared" si="17"/>
        <v>704839.75</v>
      </c>
      <c r="W59"/>
    </row>
    <row r="60" spans="1:24" ht="18.75" customHeight="1">
      <c r="A60" s="17" t="s">
        <v>45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26">
        <v>827652.38</v>
      </c>
      <c r="M60" s="34">
        <v>0</v>
      </c>
      <c r="N60" s="34">
        <v>0</v>
      </c>
      <c r="O60" s="26">
        <f t="shared" si="17"/>
        <v>827652.38</v>
      </c>
      <c r="X60"/>
    </row>
    <row r="61" spans="1:25" ht="18.75" customHeight="1">
      <c r="A61" s="17" t="s">
        <v>74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26">
        <v>420999.44</v>
      </c>
      <c r="N61" s="34">
        <v>0</v>
      </c>
      <c r="O61" s="29">
        <f t="shared" si="17"/>
        <v>420999.44</v>
      </c>
      <c r="Y61"/>
    </row>
    <row r="62" spans="1:26" ht="18.75" customHeight="1">
      <c r="A62" s="17" t="s">
        <v>75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26">
        <v>223358.24</v>
      </c>
      <c r="O62" s="26">
        <f t="shared" si="17"/>
        <v>223358.24</v>
      </c>
      <c r="P62"/>
      <c r="Z62"/>
    </row>
    <row r="63" spans="1:26" ht="18.75" customHeight="1">
      <c r="A63" s="33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/>
      <c r="Q63"/>
      <c r="R63"/>
      <c r="S63"/>
      <c r="T63"/>
      <c r="U63"/>
      <c r="V63"/>
      <c r="W63"/>
      <c r="X63"/>
      <c r="Y63"/>
      <c r="Z63"/>
    </row>
    <row r="64" spans="1:15" ht="17.25" customHeight="1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</row>
    <row r="65" spans="1:15" ht="15" customHeight="1">
      <c r="A65" s="36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8"/>
    </row>
    <row r="66" spans="1:15" ht="18.75" customHeight="1">
      <c r="A66" s="2" t="s">
        <v>94</v>
      </c>
      <c r="B66" s="34"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29"/>
    </row>
    <row r="67" spans="1:16" ht="18.75" customHeight="1">
      <c r="A67" s="17" t="s">
        <v>77</v>
      </c>
      <c r="B67" s="42">
        <v>2.4499423865461387</v>
      </c>
      <c r="C67" s="42">
        <v>2.610226303655128</v>
      </c>
      <c r="D67" s="42">
        <v>0</v>
      </c>
      <c r="E67" s="42">
        <v>0</v>
      </c>
      <c r="F67" s="34">
        <v>0</v>
      </c>
      <c r="G67" s="34">
        <v>0</v>
      </c>
      <c r="H67" s="42">
        <v>0</v>
      </c>
      <c r="I67" s="42">
        <v>0</v>
      </c>
      <c r="J67" s="42">
        <v>0</v>
      </c>
      <c r="K67" s="42">
        <v>0</v>
      </c>
      <c r="L67" s="34">
        <v>0</v>
      </c>
      <c r="M67" s="42">
        <v>0</v>
      </c>
      <c r="N67" s="42">
        <v>0</v>
      </c>
      <c r="O67" s="29"/>
      <c r="P67"/>
    </row>
    <row r="68" spans="1:16" ht="18.75" customHeight="1">
      <c r="A68" s="17" t="s">
        <v>78</v>
      </c>
      <c r="B68" s="42">
        <v>2.13049</v>
      </c>
      <c r="C68" s="42">
        <v>2.1951</v>
      </c>
      <c r="D68" s="42">
        <v>0</v>
      </c>
      <c r="E68" s="42">
        <v>0</v>
      </c>
      <c r="F68" s="34">
        <v>0</v>
      </c>
      <c r="G68" s="34">
        <v>0</v>
      </c>
      <c r="H68" s="42">
        <v>0</v>
      </c>
      <c r="I68" s="42">
        <v>0</v>
      </c>
      <c r="J68" s="42">
        <v>0</v>
      </c>
      <c r="K68" s="42">
        <v>0</v>
      </c>
      <c r="L68" s="34">
        <v>0</v>
      </c>
      <c r="M68" s="42">
        <v>0</v>
      </c>
      <c r="N68" s="42">
        <v>0</v>
      </c>
      <c r="O68" s="29"/>
      <c r="P68"/>
    </row>
    <row r="69" spans="1:17" ht="18.75" customHeight="1">
      <c r="A69" s="17" t="s">
        <v>79</v>
      </c>
      <c r="B69" s="42">
        <v>0</v>
      </c>
      <c r="C69" s="42">
        <v>0</v>
      </c>
      <c r="D69" s="22">
        <f>(D$29/D$7)</f>
        <v>1.9606999999999999</v>
      </c>
      <c r="E69" s="42">
        <v>0</v>
      </c>
      <c r="F69" s="34">
        <v>0</v>
      </c>
      <c r="G69" s="34">
        <v>0</v>
      </c>
      <c r="H69" s="42">
        <v>0</v>
      </c>
      <c r="I69" s="42">
        <v>0</v>
      </c>
      <c r="J69" s="42">
        <v>0</v>
      </c>
      <c r="K69" s="42">
        <v>0</v>
      </c>
      <c r="L69" s="34">
        <v>0</v>
      </c>
      <c r="M69" s="42">
        <v>0</v>
      </c>
      <c r="N69" s="42">
        <v>0</v>
      </c>
      <c r="O69" s="26"/>
      <c r="Q69"/>
    </row>
    <row r="70" spans="1:18" ht="18.75" customHeight="1">
      <c r="A70" s="17" t="s">
        <v>80</v>
      </c>
      <c r="B70" s="42">
        <v>0</v>
      </c>
      <c r="C70" s="42">
        <v>0</v>
      </c>
      <c r="D70" s="42">
        <v>0</v>
      </c>
      <c r="E70" s="22">
        <f>(E$29/E$7)</f>
        <v>2.9593</v>
      </c>
      <c r="F70" s="34">
        <v>0</v>
      </c>
      <c r="G70" s="34">
        <v>0</v>
      </c>
      <c r="H70" s="42">
        <v>0</v>
      </c>
      <c r="I70" s="42">
        <v>0</v>
      </c>
      <c r="J70" s="42">
        <v>0</v>
      </c>
      <c r="K70" s="42">
        <v>0</v>
      </c>
      <c r="L70" s="34">
        <v>0</v>
      </c>
      <c r="M70" s="42">
        <v>0</v>
      </c>
      <c r="N70" s="42">
        <v>0</v>
      </c>
      <c r="O70" s="29"/>
      <c r="R70"/>
    </row>
    <row r="71" spans="1:19" ht="18.75" customHeight="1">
      <c r="A71" s="17" t="s">
        <v>81</v>
      </c>
      <c r="B71" s="42">
        <v>0</v>
      </c>
      <c r="C71" s="42">
        <v>0</v>
      </c>
      <c r="D71" s="42">
        <v>0</v>
      </c>
      <c r="E71" s="42">
        <v>0</v>
      </c>
      <c r="F71" s="42">
        <f>(F$29/F$7)</f>
        <v>2.2515</v>
      </c>
      <c r="G71" s="34">
        <v>0</v>
      </c>
      <c r="H71" s="42">
        <v>0</v>
      </c>
      <c r="I71" s="42">
        <v>0</v>
      </c>
      <c r="J71" s="42">
        <v>0</v>
      </c>
      <c r="K71" s="42">
        <v>0</v>
      </c>
      <c r="L71" s="34">
        <v>0</v>
      </c>
      <c r="M71" s="42">
        <v>0</v>
      </c>
      <c r="N71" s="42">
        <v>0</v>
      </c>
      <c r="O71" s="26"/>
      <c r="S71"/>
    </row>
    <row r="72" spans="1:20" ht="18.75" customHeight="1">
      <c r="A72" s="17" t="s">
        <v>82</v>
      </c>
      <c r="B72" s="42">
        <v>0</v>
      </c>
      <c r="C72" s="42">
        <v>0</v>
      </c>
      <c r="D72" s="42">
        <v>0</v>
      </c>
      <c r="E72" s="42">
        <v>0</v>
      </c>
      <c r="F72" s="34">
        <v>0</v>
      </c>
      <c r="G72" s="42">
        <f>(G$29/G$7)</f>
        <v>1.7706</v>
      </c>
      <c r="H72" s="42">
        <v>0</v>
      </c>
      <c r="I72" s="42">
        <v>0</v>
      </c>
      <c r="J72" s="42">
        <v>0</v>
      </c>
      <c r="K72" s="42">
        <v>0</v>
      </c>
      <c r="L72" s="34">
        <v>0</v>
      </c>
      <c r="M72" s="42">
        <v>0</v>
      </c>
      <c r="N72" s="42">
        <v>0</v>
      </c>
      <c r="O72" s="29"/>
      <c r="T72"/>
    </row>
    <row r="73" spans="1:21" ht="18.75" customHeight="1">
      <c r="A73" s="17" t="s">
        <v>83</v>
      </c>
      <c r="B73" s="42">
        <v>0</v>
      </c>
      <c r="C73" s="42">
        <v>0</v>
      </c>
      <c r="D73" s="42">
        <v>0</v>
      </c>
      <c r="E73" s="42">
        <v>0</v>
      </c>
      <c r="F73" s="34">
        <v>0</v>
      </c>
      <c r="G73" s="34">
        <v>0</v>
      </c>
      <c r="H73" s="42">
        <f>(H$29/H$7)</f>
        <v>2.1676</v>
      </c>
      <c r="I73" s="42">
        <v>0</v>
      </c>
      <c r="J73" s="42">
        <v>0</v>
      </c>
      <c r="K73" s="42">
        <v>0</v>
      </c>
      <c r="L73" s="34">
        <v>0</v>
      </c>
      <c r="M73" s="42">
        <v>0</v>
      </c>
      <c r="N73" s="42">
        <v>0</v>
      </c>
      <c r="O73" s="29"/>
      <c r="U73"/>
    </row>
    <row r="74" spans="1:21" ht="18.75" customHeight="1">
      <c r="A74" s="17" t="s">
        <v>89</v>
      </c>
      <c r="B74" s="42">
        <v>0</v>
      </c>
      <c r="C74" s="42">
        <v>0</v>
      </c>
      <c r="D74" s="42">
        <v>0</v>
      </c>
      <c r="E74" s="42">
        <v>0</v>
      </c>
      <c r="F74" s="34">
        <v>0</v>
      </c>
      <c r="G74" s="34">
        <v>0</v>
      </c>
      <c r="H74" s="42">
        <v>0</v>
      </c>
      <c r="I74" s="42">
        <f>(I$29/I$7)</f>
        <v>2.1884</v>
      </c>
      <c r="J74" s="42">
        <v>0</v>
      </c>
      <c r="K74" s="42">
        <v>0</v>
      </c>
      <c r="L74" s="34">
        <v>0</v>
      </c>
      <c r="M74" s="42">
        <v>0</v>
      </c>
      <c r="N74" s="42">
        <v>0</v>
      </c>
      <c r="O74" s="29"/>
      <c r="U74"/>
    </row>
    <row r="75" spans="1:22" ht="18.75" customHeight="1">
      <c r="A75" s="17" t="s">
        <v>84</v>
      </c>
      <c r="B75" s="42">
        <v>0</v>
      </c>
      <c r="C75" s="42">
        <v>0</v>
      </c>
      <c r="D75" s="42">
        <v>0</v>
      </c>
      <c r="E75" s="42">
        <v>0</v>
      </c>
      <c r="F75" s="34">
        <v>0</v>
      </c>
      <c r="G75" s="34">
        <v>0</v>
      </c>
      <c r="H75" s="42">
        <v>0</v>
      </c>
      <c r="I75" s="42">
        <v>0</v>
      </c>
      <c r="J75" s="42">
        <f>(J$29/J$7)</f>
        <v>2.1734</v>
      </c>
      <c r="K75" s="42">
        <v>0</v>
      </c>
      <c r="L75" s="34">
        <v>0</v>
      </c>
      <c r="M75" s="42">
        <v>0</v>
      </c>
      <c r="N75" s="42">
        <v>0</v>
      </c>
      <c r="O75" s="26"/>
      <c r="V75"/>
    </row>
    <row r="76" spans="1:23" ht="18.75" customHeight="1">
      <c r="A76" s="17" t="s">
        <v>85</v>
      </c>
      <c r="B76" s="42">
        <v>0</v>
      </c>
      <c r="C76" s="42">
        <v>0</v>
      </c>
      <c r="D76" s="42">
        <v>0</v>
      </c>
      <c r="E76" s="42">
        <v>0</v>
      </c>
      <c r="F76" s="34">
        <v>0</v>
      </c>
      <c r="G76" s="34">
        <v>0</v>
      </c>
      <c r="H76" s="42">
        <v>0</v>
      </c>
      <c r="I76" s="42">
        <v>0</v>
      </c>
      <c r="J76" s="42">
        <v>0</v>
      </c>
      <c r="K76" s="42">
        <f>(K$29/K$7)</f>
        <v>2.4846</v>
      </c>
      <c r="L76" s="34">
        <v>0</v>
      </c>
      <c r="M76" s="42">
        <v>0</v>
      </c>
      <c r="N76" s="42">
        <v>0</v>
      </c>
      <c r="O76" s="29"/>
      <c r="W76"/>
    </row>
    <row r="77" spans="1:24" ht="18.75" customHeight="1">
      <c r="A77" s="17" t="s">
        <v>86</v>
      </c>
      <c r="B77" s="42">
        <v>0</v>
      </c>
      <c r="C77" s="42">
        <v>0</v>
      </c>
      <c r="D77" s="42">
        <v>0</v>
      </c>
      <c r="E77" s="42">
        <v>0</v>
      </c>
      <c r="F77" s="34">
        <v>0</v>
      </c>
      <c r="G77" s="34">
        <v>0</v>
      </c>
      <c r="H77" s="42">
        <v>0</v>
      </c>
      <c r="I77" s="42">
        <v>0</v>
      </c>
      <c r="J77" s="42">
        <v>0</v>
      </c>
      <c r="K77" s="42">
        <v>0</v>
      </c>
      <c r="L77" s="42">
        <f>(L$29/L$7)</f>
        <v>2.4314</v>
      </c>
      <c r="M77" s="42">
        <v>0</v>
      </c>
      <c r="N77" s="42">
        <v>0</v>
      </c>
      <c r="O77" s="26"/>
      <c r="X77"/>
    </row>
    <row r="78" spans="1:25" ht="18.75" customHeight="1">
      <c r="A78" s="17" t="s">
        <v>87</v>
      </c>
      <c r="B78" s="42">
        <v>0</v>
      </c>
      <c r="C78" s="42">
        <v>0</v>
      </c>
      <c r="D78" s="42">
        <v>0</v>
      </c>
      <c r="E78" s="42">
        <v>0</v>
      </c>
      <c r="F78" s="34">
        <v>0</v>
      </c>
      <c r="G78" s="34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f>(M$29/M$7)</f>
        <v>3.0665</v>
      </c>
      <c r="N78" s="42">
        <v>0</v>
      </c>
      <c r="O78" s="57"/>
      <c r="Y78"/>
    </row>
    <row r="79" spans="1:26" ht="18.75" customHeight="1">
      <c r="A79" s="33" t="s">
        <v>88</v>
      </c>
      <c r="B79" s="43">
        <v>0</v>
      </c>
      <c r="C79" s="43">
        <v>0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7">
        <f>(N$29/N$7)</f>
        <v>2.6231</v>
      </c>
      <c r="O79" s="48"/>
      <c r="P79"/>
      <c r="Z79"/>
    </row>
    <row r="80" spans="1:14" ht="21" customHeight="1">
      <c r="A80" s="60" t="s">
        <v>51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2"/>
    </row>
    <row r="81" spans="1:14" ht="15.75">
      <c r="A81" s="70" t="s">
        <v>93</v>
      </c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</row>
    <row r="82" spans="2:9" ht="14.25">
      <c r="B82" s="63"/>
      <c r="H82" s="39"/>
      <c r="I82" s="39"/>
    </row>
    <row r="83" ht="14.25">
      <c r="B83" s="63"/>
    </row>
    <row r="84" spans="8:12" ht="14.25">
      <c r="H84" s="40"/>
      <c r="I84" s="40"/>
      <c r="J84" s="41"/>
      <c r="K84" s="41"/>
      <c r="L84" s="41"/>
    </row>
  </sheetData>
  <sheetProtection/>
  <mergeCells count="7">
    <mergeCell ref="A81:N81"/>
    <mergeCell ref="A64:O64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2018-12-07T17:10:21Z</dcterms:modified>
  <cp:category/>
  <cp:version/>
  <cp:contentType/>
  <cp:contentStatus/>
</cp:coreProperties>
</file>