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50" yWindow="65476" windowWidth="12255" windowHeight="7725" activeTab="0"/>
  </bookViews>
  <sheets>
    <sheet name="DETALHAMENTO CONCESSÃO" sheetId="1" r:id="rId1"/>
  </sheets>
  <definedNames>
    <definedName name="_xlnm.Print_Area" localSheetId="0">'DETALHAMENTO CONCESSÃO'!$A$1:$L$143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<sst xmlns="http://schemas.openxmlformats.org/spreadsheetml/2006/main" count="147" uniqueCount="147">
  <si>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</si>
  <si>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</si>
  <si>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</si>
  <si>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</si>
  <si>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</si>
  <si>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</si>
  <si>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</si>
  <si>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</si>
  <si>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</si>
  <si>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</si>
  <si>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</si>
  <si>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</si>
  <si>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</si>
  <si>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</si>
  <si>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</si>
  <si>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</si>
  <si>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</si>
  <si>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</si>
  <si>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</si>
  <si>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</si>
  <si>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</si>
  <si>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</si>
  <si>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</si>
  <si>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</si>
  <si>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</si>
  <si>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</si>
  <si>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</si>
  <si>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</si>
  <si>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</si>
  <si>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</si>
  <si>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DEMONSTRATIVO DE REMUNERAÇÃO DOS CONCESSIONÁRIOS</t>
  </si>
  <si>
    <t>Express Transp. Urb Ltda</t>
  </si>
  <si>
    <t>Ambiental Transp. Urb. S.A.</t>
  </si>
  <si>
    <t>CONCESSIONÁRIAS / EMPRESAS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</si>
  <si>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</si>
  <si>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</si>
  <si>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</si>
  <si>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</si>
  <si>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</si>
  <si>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1.3.1. Idosos/Pessoas com Deficiência</t>
  </si>
  <si>
    <t>1.3.2. Estudante</t>
  </si>
  <si>
    <t>Consórcio Via Sul</t>
  </si>
  <si>
    <t>Mobibrasil Transporte São Paulo Ltda.</t>
  </si>
  <si>
    <t>2. Passageiro Pagante em Dinheiro - Linha Paralímpica</t>
  </si>
  <si>
    <t>3. Tarifa de Remuneração por Passageiro Transportado (3.1 + 3.2 + 3.3 + 3.4)</t>
  </si>
  <si>
    <t>3.1.  Pelo Transporte de Passageiros</t>
  </si>
  <si>
    <t>3.2.  Pela Substituição de Mini e Micro</t>
  </si>
  <si>
    <t>3.3.  Pela Instalação de Validadores Eletrônicos</t>
  </si>
  <si>
    <t>3.4.  Desconto pelo descumprimento de Renovação da Frota</t>
  </si>
  <si>
    <t>4. Remuneração Linhas USP (4.1 / 4.1 x 4.2 - (1.4 x 3.1))</t>
  </si>
  <si>
    <t>4.1.  Custo Operacional por Veículo</t>
  </si>
  <si>
    <t>4.2.  Quantidade de Veículos</t>
  </si>
  <si>
    <t>5. Outros Itens de Remuneração (5.1 + 5.2)</t>
  </si>
  <si>
    <t>5.1.  Remuneração Mensal de AVL (5.1.1 x 5.1.2)</t>
  </si>
  <si>
    <t>5.1.1.  Quantidade de AVL's Validados no Mês</t>
  </si>
  <si>
    <t>5.1.2.  Remuneração por AVL</t>
  </si>
  <si>
    <t>5.2.  Remuneração dos Validadores Eletrônicos (4.2.1 x 4.2.2)</t>
  </si>
  <si>
    <t>5.2.1.  Quantidade de Validadores Remunerados</t>
  </si>
  <si>
    <t>5.2.2.  Remuneração por Validador</t>
  </si>
  <si>
    <t>6. Remuneração Bruta do Operador (6.1. + 6.2.)</t>
  </si>
  <si>
    <t>6.1. Remuneração pelo Transporte Coletivo (6.1.1 + 6.1.2....+ 6.1.11)</t>
  </si>
  <si>
    <t>6.1.1. Pelo Transporte de Passageiros (1 x 2.1)</t>
  </si>
  <si>
    <t>6.1.2. Pela Substituição de Mini e Micro (1 x 2.2)</t>
  </si>
  <si>
    <t>6.1.3. Pela Instalação dos Validadores Eletrônicos (1 x 3.3)</t>
  </si>
  <si>
    <t>6.1.4. Desconto pelo descumprimento de Renovação da Frota (1 x 3.4)</t>
  </si>
  <si>
    <t>6.1.6. Remuneração de AVL (5.1)</t>
  </si>
  <si>
    <t>6.1.7. Remuneração de Validadores Eletrônicos (5.2)</t>
  </si>
  <si>
    <t>6.1.8. Remuneração pela Operação dos Terminais</t>
  </si>
  <si>
    <t>6.1.9. Remuneração pela Linha Paralímpica</t>
  </si>
  <si>
    <t>6.1.10. Remuneração Diesel</t>
  </si>
  <si>
    <t>6.1.11. Complemento Motoristas</t>
  </si>
  <si>
    <t>6.2. Remuneração pelo Serviço Atende</t>
  </si>
  <si>
    <t>7. Acertos Financeiros (7.1 + 7.2 + 7.3 + 7.4)</t>
  </si>
  <si>
    <t>7.1. Compensação da Receita Antecipada (7.1.1. + 7.1.2. + 7.1.3 + 7.1.4 + 7.1.5 + 7.1.6)</t>
  </si>
  <si>
    <t>7.1.2. Ajuste de Bordo (1.1.1.2 x Tarifa do Dia)</t>
  </si>
  <si>
    <t>7.1.3. Bilhete Único sem Cadastro</t>
  </si>
  <si>
    <t>7.1.4. Venda de Cartões Estudantes (UNE/UMES)</t>
  </si>
  <si>
    <t>7.1.5. Arrecadação dos Postos das Garagens</t>
  </si>
  <si>
    <t>7.1.6. Venda de Talão de Zona Azul</t>
  </si>
  <si>
    <t xml:space="preserve">7.2. Ajustes Contratuais </t>
  </si>
  <si>
    <t>7.2.1. Aluguel de Frota Reversível</t>
  </si>
  <si>
    <t>7.2.2. Aluguel de Frota do Serviço Atende</t>
  </si>
  <si>
    <t>7.2.3. Aluguel de Garagem Pública</t>
  </si>
  <si>
    <t>7.2.4. Energia para Tração - Veículos Trólebus</t>
  </si>
  <si>
    <t>7.2.5. Custo de Atendimento e Venda de Créditos Eletrônicos em pontos especializados</t>
  </si>
  <si>
    <t>7.2.6. Encontro de Contas do Custo dos Postos de Venda das Garagens</t>
  </si>
  <si>
    <t>7.2.7. Multas do Regulamento de Sanções e Multas - RESAM</t>
  </si>
  <si>
    <t>7.2.8. Publicidade nos Veículos</t>
  </si>
  <si>
    <t>7.2.9. Multa Contratual</t>
  </si>
  <si>
    <t>7.2.10. Prejuízo Causado ao Sistema por uso Indevido do Bilhete Único</t>
  </si>
  <si>
    <t>7.2.11. Aquisição de Cartão Operacional</t>
  </si>
  <si>
    <t>7.2.12. Desconto Veículo Híbrido da Frota Pública</t>
  </si>
  <si>
    <t>7.2.13. Ajuste Remuneração</t>
  </si>
  <si>
    <t>7.2.14. Descumprimento de Garantia Contratual</t>
  </si>
  <si>
    <t>7.2.15. Descumprimento de Seguro de Responsabilidade Civíl</t>
  </si>
  <si>
    <t>7.2.16. Convênio Banco Mercedes / Daimler</t>
  </si>
  <si>
    <t>7.2.17. Descumprimento de Entrega Certidão Tributos</t>
  </si>
  <si>
    <t xml:space="preserve">7.2.18. Acerto Receita em Dinheiro </t>
  </si>
  <si>
    <t xml:space="preserve">7.2.19. Acordo Trabalhista OAK Tree </t>
  </si>
  <si>
    <t>7.2.20. Descumprimento de anuência do órgão regulador</t>
  </si>
  <si>
    <t xml:space="preserve">7.2.21. Interrupção na prestação do serviço </t>
  </si>
  <si>
    <t>7.2.22. Descumprimento de entrega Balancete Semestral</t>
  </si>
  <si>
    <t>7.2.23. Retenção/Devolução - Implantação de Validadores</t>
  </si>
  <si>
    <t>7.2.24. Confissão de Dívida</t>
  </si>
  <si>
    <t>7.2.25. Acertos Financeiros - Terminais</t>
  </si>
  <si>
    <t>7.2.26. Receita de Exploração Comercial - Terminais</t>
  </si>
  <si>
    <t>7.2.27. Valor a ser transferido para terceiros - Terminais</t>
  </si>
  <si>
    <t>7.2.28. Custo Gerenciamento - Linha Turística</t>
  </si>
  <si>
    <t>7.2.29. Ajuste Financeiro</t>
  </si>
  <si>
    <t>7.2.30. Ajuste Financeiro Retroativo</t>
  </si>
  <si>
    <t xml:space="preserve">7.2.31. Ajuste de Remuneração Previsto Contratualmente </t>
  </si>
  <si>
    <t xml:space="preserve">7.2.32. Revisão do ajuste de Remuneração Previsto Contratualmente </t>
  </si>
  <si>
    <t xml:space="preserve">7.2.33. Criação Indevida de Recebedoria    </t>
  </si>
  <si>
    <t xml:space="preserve">7.2.34. Revisão Aluguel Frota Reversível    </t>
  </si>
  <si>
    <t>7.2.35. Descumprimento Entrega de Documentos</t>
  </si>
  <si>
    <t xml:space="preserve">7.3. Revisão de Remuneração pelo Transporte Coletivo </t>
  </si>
  <si>
    <t xml:space="preserve">7.4. Revisão de Remuneração pelo Serviço Atende </t>
  </si>
  <si>
    <t>8. Remuneração Líquida a Pagar (8.1. + 8.2.)</t>
  </si>
  <si>
    <t>8.1. Pelo Transporte Coletivo (6.1 + 7.1 + 7.2 + 7.3)</t>
  </si>
  <si>
    <t>8.2. Pelo Serviço Atende (6.2 + 7.4 )</t>
  </si>
  <si>
    <t>8.2.1 Ajuste do dia anterior</t>
  </si>
  <si>
    <t>8.2.2 Ajuste para o dia seguinte</t>
  </si>
  <si>
    <t>9. Distribuição da Remuneração</t>
  </si>
  <si>
    <t>9.1. Viação Gato Preto Ltda.</t>
  </si>
  <si>
    <t>9.2. Viação Santa Brígida Ltda.</t>
  </si>
  <si>
    <t>9.3. Sambaíba Transportes Urbanos Ltda.</t>
  </si>
  <si>
    <t>9.4. Consórcio Plus</t>
  </si>
  <si>
    <t>9.5. VIP - Transportes Urbanos Ltda.</t>
  </si>
  <si>
    <t>9.6. Consórcio Via Sul</t>
  </si>
  <si>
    <t>9.7. Via Sul Transportes Urbanos Ltda.</t>
  </si>
  <si>
    <t>9.8. Tupi Transportes Urbanos Piratininga Ltda.</t>
  </si>
  <si>
    <t>9.9. Mobibrasil Transp Urbano Ltda.</t>
  </si>
  <si>
    <t>9.10. Viação Cidade Dutra Ltda.</t>
  </si>
  <si>
    <t>9.11. Consórcio Unisul</t>
  </si>
  <si>
    <t>9.12. VIP - Transportes Urbanos Ltda.</t>
  </si>
  <si>
    <t>9.13. Viação Campo Belo Ltda.</t>
  </si>
  <si>
    <t>9.14. Transkuba Transportes Gerais Ltda.</t>
  </si>
  <si>
    <t>9.15. Viação Gatusa Transportes Urb. Ltda.</t>
  </si>
  <si>
    <t>9.16. Consórcio Sete</t>
  </si>
  <si>
    <t>9.17. Viação Gato Preto Ltda.</t>
  </si>
  <si>
    <t>9.18. Transpass Transp. de Pass. Ltda</t>
  </si>
  <si>
    <t>9.19. Ambiental Transportes Urbanos S.A.</t>
  </si>
  <si>
    <t>9.20. Express Transportes Urbanos Ltda</t>
  </si>
  <si>
    <t>9.21. Mobibrasil Transporte São Paulo Ltda.</t>
  </si>
  <si>
    <t>7.1.1. Retida na Catraca (1.1.1 + 2.) x Tarifa do Dia)</t>
  </si>
  <si>
    <t>6.1.5. Remuneração Linhas USP (4.)</t>
  </si>
  <si>
    <t>OPERAÇÃO 20/12/18 - VENCIMENTO 28/12/18</t>
  </si>
</sst>
</file>

<file path=xl/styles.xml><?xml version="1.0" encoding="utf-8"?>
<styleSheet xmlns="http://schemas.openxmlformats.org/spreadsheetml/2006/main">
  <numFmts count="3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  <numFmt numFmtId="187" formatCode="&quot;Sim&quot;;&quot;Sim&quot;;&quot;Não&quot;"/>
    <numFmt numFmtId="188" formatCode="&quot;Verdadeiro&quot;;&quot;Verdadeiro&quot;;&quot;Falso&quot;"/>
    <numFmt numFmtId="189" formatCode="&quot;Ativar&quot;;&quot;Ativar&quot;;&quot;Desativar&quot;"/>
    <numFmt numFmtId="190" formatCode="[$€-2]\ #,##0.00_);[Red]\([$€-2]\ #,##0.00\)"/>
  </numFmts>
  <fonts count="49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0"/>
      <color indexed="8"/>
      <name val="Arial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0"/>
      <color theme="1"/>
      <name val="Arial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173" fontId="34" fillId="0" borderId="4" applyAlignment="0">
      <protection/>
    </xf>
    <xf numFmtId="0" fontId="35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10" applyNumberFormat="0" applyFill="0" applyAlignment="0" applyProtection="0"/>
  </cellStyleXfs>
  <cellXfs count="89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4" fillId="0" borderId="4" xfId="0" applyFont="1" applyFill="1" applyBorder="1" applyAlignment="1">
      <alignment horizontal="left" vertical="center" indent="1"/>
    </xf>
    <xf numFmtId="0" fontId="34" fillId="0" borderId="11" xfId="0" applyFont="1" applyFill="1" applyBorder="1" applyAlignment="1">
      <alignment horizontal="center" vertical="center"/>
    </xf>
    <xf numFmtId="0" fontId="34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4" fillId="0" borderId="13" xfId="0" applyFont="1" applyFill="1" applyBorder="1" applyAlignment="1">
      <alignment horizontal="left" vertical="center" indent="1"/>
    </xf>
    <xf numFmtId="172" fontId="34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4" fillId="0" borderId="4" xfId="53" applyNumberFormat="1" applyFont="1" applyFill="1" applyBorder="1" applyAlignment="1">
      <alignment horizontal="center" vertical="center"/>
    </xf>
    <xf numFmtId="0" fontId="34" fillId="0" borderId="4" xfId="0" applyFont="1" applyFill="1" applyBorder="1" applyAlignment="1">
      <alignment horizontal="left" vertical="center" indent="3"/>
    </xf>
    <xf numFmtId="172" fontId="34" fillId="0" borderId="4" xfId="53" applyNumberFormat="1" applyFont="1" applyFill="1" applyBorder="1" applyAlignment="1">
      <alignment vertical="center"/>
    </xf>
    <xf numFmtId="0" fontId="34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4" fillId="0" borderId="4" xfId="0" applyFont="1" applyFill="1" applyBorder="1" applyAlignment="1">
      <alignment horizontal="left" vertical="center" indent="2"/>
    </xf>
    <xf numFmtId="172" fontId="34" fillId="0" borderId="4" xfId="0" applyNumberFormat="1" applyFont="1" applyFill="1" applyBorder="1" applyAlignment="1">
      <alignment vertical="center"/>
    </xf>
    <xf numFmtId="171" fontId="34" fillId="0" borderId="4" xfId="53" applyFont="1" applyFill="1" applyBorder="1" applyAlignment="1">
      <alignment vertical="center"/>
    </xf>
    <xf numFmtId="171" fontId="34" fillId="0" borderId="4" xfId="46" applyNumberFormat="1" applyFont="1" applyFill="1" applyBorder="1" applyAlignment="1">
      <alignment horizontal="center" vertical="center"/>
    </xf>
    <xf numFmtId="171" fontId="34" fillId="0" borderId="4" xfId="46" applyNumberFormat="1" applyFont="1" applyFill="1" applyBorder="1" applyAlignment="1">
      <alignment vertical="center"/>
    </xf>
    <xf numFmtId="0" fontId="34" fillId="34" borderId="4" xfId="0" applyFont="1" applyFill="1" applyBorder="1" applyAlignment="1">
      <alignment horizontal="left" vertical="center" indent="1"/>
    </xf>
    <xf numFmtId="44" fontId="34" fillId="34" borderId="4" xfId="46" applyFont="1" applyFill="1" applyBorder="1" applyAlignment="1">
      <alignment horizontal="center" vertical="center"/>
    </xf>
    <xf numFmtId="44" fontId="34" fillId="0" borderId="4" xfId="46" applyFont="1" applyFill="1" applyBorder="1" applyAlignment="1">
      <alignment horizontal="center" vertical="center"/>
    </xf>
    <xf numFmtId="44" fontId="34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4" fillId="0" borderId="4" xfId="0" applyFont="1" applyFill="1" applyBorder="1" applyAlignment="1">
      <alignment horizontal="left" vertical="center" wrapText="1" indent="2"/>
    </xf>
    <xf numFmtId="171" fontId="34" fillId="0" borderId="4" xfId="53" applyFont="1" applyFill="1" applyBorder="1" applyAlignment="1">
      <alignment horizontal="center" vertical="center"/>
    </xf>
    <xf numFmtId="173" fontId="34" fillId="0" borderId="4" xfId="46" applyNumberFormat="1" applyFont="1" applyFill="1" applyBorder="1" applyAlignment="1">
      <alignment horizontal="center" vertical="center"/>
    </xf>
    <xf numFmtId="0" fontId="34" fillId="0" borderId="4" xfId="0" applyFont="1" applyFill="1" applyBorder="1" applyAlignment="1">
      <alignment horizontal="left" vertical="center" wrapText="1" indent="1"/>
    </xf>
    <xf numFmtId="0" fontId="34" fillId="0" borderId="4" xfId="0" applyFont="1" applyFill="1" applyBorder="1" applyAlignment="1">
      <alignment horizontal="left" vertical="center" wrapText="1" indent="3"/>
    </xf>
    <xf numFmtId="174" fontId="34" fillId="0" borderId="4" xfId="46" applyNumberFormat="1" applyFont="1" applyFill="1" applyBorder="1" applyAlignment="1">
      <alignment vertical="center"/>
    </xf>
    <xf numFmtId="44" fontId="34" fillId="0" borderId="4" xfId="46" applyFont="1" applyFill="1" applyBorder="1" applyAlignment="1">
      <alignment vertical="center"/>
    </xf>
    <xf numFmtId="0" fontId="34" fillId="0" borderId="14" xfId="0" applyFont="1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4" fillId="0" borderId="13" xfId="46" applyNumberFormat="1" applyFont="1" applyFill="1" applyBorder="1" applyAlignment="1">
      <alignment vertical="center"/>
    </xf>
    <xf numFmtId="174" fontId="34" fillId="0" borderId="4" xfId="53" applyNumberFormat="1" applyFont="1" applyFill="1" applyBorder="1" applyAlignment="1">
      <alignment vertical="center"/>
    </xf>
    <xf numFmtId="174" fontId="34" fillId="0" borderId="4" xfId="46" applyNumberFormat="1" applyFont="1" applyFill="1" applyBorder="1" applyAlignment="1">
      <alignment horizontal="center" vertical="center"/>
    </xf>
    <xf numFmtId="0" fontId="34" fillId="0" borderId="15" xfId="0" applyFont="1" applyFill="1" applyBorder="1" applyAlignment="1">
      <alignment horizontal="left" vertical="center" indent="2"/>
    </xf>
    <xf numFmtId="171" fontId="45" fillId="0" borderId="0" xfId="46" applyNumberFormat="1" applyFont="1" applyBorder="1" applyAlignment="1">
      <alignment vertical="center"/>
    </xf>
    <xf numFmtId="171" fontId="45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4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4" fillId="0" borderId="15" xfId="46" applyNumberFormat="1" applyFont="1" applyFill="1" applyBorder="1" applyAlignment="1">
      <alignment horizontal="center" vertical="center"/>
    </xf>
    <xf numFmtId="0" fontId="34" fillId="35" borderId="4" xfId="0" applyFont="1" applyFill="1" applyBorder="1" applyAlignment="1">
      <alignment horizontal="left" vertical="center" wrapText="1" indent="2"/>
    </xf>
    <xf numFmtId="171" fontId="34" fillId="35" borderId="4" xfId="46" applyNumberFormat="1" applyFont="1" applyFill="1" applyBorder="1" applyAlignment="1">
      <alignment horizontal="center" vertical="center"/>
    </xf>
    <xf numFmtId="0" fontId="34" fillId="35" borderId="4" xfId="0" applyFont="1" applyFill="1" applyBorder="1" applyAlignment="1">
      <alignment horizontal="left" vertical="center" indent="2"/>
    </xf>
    <xf numFmtId="44" fontId="34" fillId="35" borderId="4" xfId="46" applyFont="1" applyFill="1" applyBorder="1" applyAlignment="1">
      <alignment horizontal="center" vertical="center"/>
    </xf>
    <xf numFmtId="0" fontId="34" fillId="35" borderId="4" xfId="0" applyFont="1" applyFill="1" applyBorder="1" applyAlignment="1">
      <alignment horizontal="left" vertical="center" indent="3"/>
    </xf>
    <xf numFmtId="172" fontId="34" fillId="35" borderId="4" xfId="46" applyNumberFormat="1" applyFont="1" applyFill="1" applyBorder="1" applyAlignment="1">
      <alignment horizontal="center" vertical="center"/>
    </xf>
    <xf numFmtId="0" fontId="34" fillId="35" borderId="4" xfId="0" applyFont="1" applyFill="1" applyBorder="1" applyAlignment="1">
      <alignment horizontal="left" vertical="center" wrapText="1" indent="3"/>
    </xf>
    <xf numFmtId="174" fontId="34" fillId="35" borderId="4" xfId="46" applyNumberFormat="1" applyFont="1" applyFill="1" applyBorder="1" applyAlignment="1">
      <alignment vertical="center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4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72" fontId="34" fillId="0" borderId="4" xfId="46" applyNumberFormat="1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vertical="center"/>
    </xf>
    <xf numFmtId="0" fontId="22" fillId="35" borderId="4" xfId="0" applyFont="1" applyFill="1" applyBorder="1" applyAlignment="1">
      <alignment horizontal="left" vertical="center" indent="3"/>
    </xf>
    <xf numFmtId="0" fontId="0" fillId="0" borderId="15" xfId="0" applyFill="1" applyBorder="1" applyAlignment="1">
      <alignment horizontal="left" vertical="center" indent="2"/>
    </xf>
    <xf numFmtId="4" fontId="47" fillId="0" borderId="0" xfId="0" applyNumberFormat="1" applyFont="1" applyAlignment="1">
      <alignment/>
    </xf>
    <xf numFmtId="4" fontId="0" fillId="0" borderId="0" xfId="0" applyNumberFormat="1" applyFont="1" applyFill="1" applyAlignment="1">
      <alignment vertical="center"/>
    </xf>
    <xf numFmtId="0" fontId="34" fillId="35" borderId="4" xfId="0" applyFont="1" applyFill="1" applyBorder="1" applyAlignment="1">
      <alignment horizontal="left" vertical="center" indent="4"/>
    </xf>
    <xf numFmtId="172" fontId="34" fillId="35" borderId="4" xfId="53" applyNumberFormat="1" applyFont="1" applyFill="1" applyBorder="1" applyAlignment="1">
      <alignment vertical="center"/>
    </xf>
    <xf numFmtId="172" fontId="34" fillId="35" borderId="4" xfId="53" applyNumberFormat="1" applyFont="1" applyFill="1" applyBorder="1" applyAlignment="1">
      <alignment horizontal="center" vertical="center"/>
    </xf>
    <xf numFmtId="172" fontId="0" fillId="35" borderId="0" xfId="53" applyNumberFormat="1" applyFont="1" applyFill="1" applyAlignment="1">
      <alignment vertical="center"/>
    </xf>
    <xf numFmtId="172" fontId="0" fillId="35" borderId="0" xfId="0" applyNumberFormat="1" applyFont="1" applyFill="1" applyAlignment="1">
      <alignment vertical="center"/>
    </xf>
    <xf numFmtId="44" fontId="0" fillId="35" borderId="0" xfId="0" applyNumberFormat="1" applyFont="1" applyFill="1" applyAlignment="1">
      <alignment vertical="center"/>
    </xf>
    <xf numFmtId="0" fontId="48" fillId="0" borderId="0" xfId="0" applyFont="1" applyFill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0" fontId="34" fillId="0" borderId="17" xfId="0" applyFont="1" applyFill="1" applyBorder="1" applyAlignment="1">
      <alignment horizontal="center" vertical="center"/>
    </xf>
    <xf numFmtId="0" fontId="34" fillId="0" borderId="15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  <xf numFmtId="0" fontId="34" fillId="0" borderId="18" xfId="0" applyFont="1" applyFill="1" applyBorder="1" applyAlignment="1">
      <alignment horizontal="center" vertical="center"/>
    </xf>
    <xf numFmtId="0" fontId="34" fillId="0" borderId="19" xfId="0" applyFont="1" applyFill="1" applyBorder="1" applyAlignment="1">
      <alignment horizontal="center" vertical="center"/>
    </xf>
    <xf numFmtId="0" fontId="34" fillId="0" borderId="20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47"/>
  <sheetViews>
    <sheetView showGridLines="0" tabSelected="1" zoomScale="80" zoomScaleNormal="8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2.00390625" style="1" bestFit="1" customWidth="1"/>
    <col min="2" max="11" width="17.375" style="1" customWidth="1"/>
    <col min="12" max="12" width="18.75390625" style="1" customWidth="1"/>
    <col min="13" max="13" width="15.625" style="1" bestFit="1" customWidth="1"/>
    <col min="14" max="14" width="10.125" style="1" bestFit="1" customWidth="1"/>
    <col min="15" max="16384" width="9.00390625" style="1" customWidth="1"/>
  </cols>
  <sheetData>
    <row r="1" spans="1:12" ht="21">
      <c r="A1" s="80" t="s">
        <v>30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</row>
    <row r="2" spans="1:12" ht="21">
      <c r="A2" s="81" t="s">
        <v>146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</row>
    <row r="3" spans="1:12" ht="15.75">
      <c r="A3" s="4"/>
      <c r="B3" s="5"/>
      <c r="C3" s="4" t="s">
        <v>13</v>
      </c>
      <c r="D3" s="6">
        <v>4</v>
      </c>
      <c r="E3" s="7"/>
      <c r="F3" s="7"/>
      <c r="G3" s="7"/>
      <c r="H3" s="7"/>
      <c r="I3" s="7"/>
      <c r="J3" s="7"/>
      <c r="K3" s="7"/>
      <c r="L3" s="4"/>
    </row>
    <row r="4" spans="1:12" ht="15.75">
      <c r="A4" s="82" t="s">
        <v>14</v>
      </c>
      <c r="B4" s="86" t="s">
        <v>33</v>
      </c>
      <c r="C4" s="87"/>
      <c r="D4" s="87"/>
      <c r="E4" s="87"/>
      <c r="F4" s="87"/>
      <c r="G4" s="87"/>
      <c r="H4" s="87"/>
      <c r="I4" s="87"/>
      <c r="J4" s="87"/>
      <c r="K4" s="88"/>
      <c r="L4" s="83" t="s">
        <v>15</v>
      </c>
    </row>
    <row r="5" spans="1:12" ht="38.25">
      <c r="A5" s="82"/>
      <c r="B5" s="28" t="s">
        <v>7</v>
      </c>
      <c r="C5" s="28" t="s">
        <v>8</v>
      </c>
      <c r="D5" s="28" t="s">
        <v>9</v>
      </c>
      <c r="E5" s="28" t="s">
        <v>41</v>
      </c>
      <c r="F5" s="28" t="s">
        <v>10</v>
      </c>
      <c r="G5" s="28" t="s">
        <v>11</v>
      </c>
      <c r="H5" s="28" t="s">
        <v>12</v>
      </c>
      <c r="I5" s="84" t="s">
        <v>32</v>
      </c>
      <c r="J5" s="84" t="s">
        <v>31</v>
      </c>
      <c r="K5" s="84" t="s">
        <v>42</v>
      </c>
      <c r="L5" s="82"/>
    </row>
    <row r="6" spans="1:12" ht="18.75" customHeight="1">
      <c r="A6" s="82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5"/>
      <c r="J6" s="85"/>
      <c r="K6" s="85"/>
      <c r="L6" s="82"/>
    </row>
    <row r="7" spans="1:13" ht="17.25" customHeight="1">
      <c r="A7" s="8" t="s">
        <v>27</v>
      </c>
      <c r="B7" s="9">
        <f aca="true" t="shared" si="0" ref="B7:L7">+B8+B20+B24+B27</f>
        <v>551863</v>
      </c>
      <c r="C7" s="9">
        <f t="shared" si="0"/>
        <v>703764</v>
      </c>
      <c r="D7" s="9">
        <f t="shared" si="0"/>
        <v>734396</v>
      </c>
      <c r="E7" s="9">
        <f t="shared" si="0"/>
        <v>468509</v>
      </c>
      <c r="F7" s="9">
        <f t="shared" si="0"/>
        <v>403959</v>
      </c>
      <c r="G7" s="9">
        <f t="shared" si="0"/>
        <v>1077724</v>
      </c>
      <c r="H7" s="9">
        <f t="shared" si="0"/>
        <v>466648</v>
      </c>
      <c r="I7" s="9">
        <f t="shared" si="0"/>
        <v>109739</v>
      </c>
      <c r="J7" s="9">
        <f t="shared" si="0"/>
        <v>291338</v>
      </c>
      <c r="K7" s="9">
        <f t="shared" si="0"/>
        <v>249537</v>
      </c>
      <c r="L7" s="9">
        <f t="shared" si="0"/>
        <v>5057477</v>
      </c>
      <c r="M7" s="49"/>
    </row>
    <row r="8" spans="1:12" ht="17.25" customHeight="1">
      <c r="A8" s="10" t="s">
        <v>38</v>
      </c>
      <c r="B8" s="11">
        <f>B9+B12+B16</f>
        <v>290778</v>
      </c>
      <c r="C8" s="11">
        <f aca="true" t="shared" si="1" ref="C8:K8">C9+C12+C16</f>
        <v>379698</v>
      </c>
      <c r="D8" s="11">
        <f t="shared" si="1"/>
        <v>369509</v>
      </c>
      <c r="E8" s="11">
        <f t="shared" si="1"/>
        <v>249107</v>
      </c>
      <c r="F8" s="11">
        <f t="shared" si="1"/>
        <v>196843</v>
      </c>
      <c r="G8" s="11">
        <f t="shared" si="1"/>
        <v>548176</v>
      </c>
      <c r="H8" s="11">
        <f t="shared" si="1"/>
        <v>262132</v>
      </c>
      <c r="I8" s="11">
        <f t="shared" si="1"/>
        <v>52807</v>
      </c>
      <c r="J8" s="11">
        <f t="shared" si="1"/>
        <v>147942</v>
      </c>
      <c r="K8" s="11">
        <f t="shared" si="1"/>
        <v>134980</v>
      </c>
      <c r="L8" s="11">
        <f aca="true" t="shared" si="2" ref="L8:L29">SUM(B8:K8)</f>
        <v>2631972</v>
      </c>
    </row>
    <row r="9" spans="1:12" ht="17.25" customHeight="1">
      <c r="A9" s="15" t="s">
        <v>16</v>
      </c>
      <c r="B9" s="13">
        <f>+B10+B11</f>
        <v>43028</v>
      </c>
      <c r="C9" s="13">
        <f aca="true" t="shared" si="3" ref="C9:K9">+C10+C11</f>
        <v>60767</v>
      </c>
      <c r="D9" s="13">
        <f t="shared" si="3"/>
        <v>56076</v>
      </c>
      <c r="E9" s="13">
        <f t="shared" si="3"/>
        <v>37064</v>
      </c>
      <c r="F9" s="13">
        <f t="shared" si="3"/>
        <v>23568</v>
      </c>
      <c r="G9" s="13">
        <f t="shared" si="3"/>
        <v>52967</v>
      </c>
      <c r="H9" s="13">
        <f t="shared" si="3"/>
        <v>45912</v>
      </c>
      <c r="I9" s="13">
        <f t="shared" si="3"/>
        <v>9810</v>
      </c>
      <c r="J9" s="13">
        <f t="shared" si="3"/>
        <v>20243</v>
      </c>
      <c r="K9" s="13">
        <f t="shared" si="3"/>
        <v>18861</v>
      </c>
      <c r="L9" s="11">
        <f t="shared" si="2"/>
        <v>368296</v>
      </c>
    </row>
    <row r="10" spans="1:12" ht="17.25" customHeight="1">
      <c r="A10" s="29" t="s">
        <v>17</v>
      </c>
      <c r="B10" s="13">
        <v>43028</v>
      </c>
      <c r="C10" s="13">
        <v>60767</v>
      </c>
      <c r="D10" s="13">
        <v>56076</v>
      </c>
      <c r="E10" s="13">
        <v>37064</v>
      </c>
      <c r="F10" s="13">
        <v>23568</v>
      </c>
      <c r="G10" s="13">
        <v>52967</v>
      </c>
      <c r="H10" s="13">
        <v>45912</v>
      </c>
      <c r="I10" s="13">
        <v>9810</v>
      </c>
      <c r="J10" s="13">
        <v>20243</v>
      </c>
      <c r="K10" s="13">
        <v>18861</v>
      </c>
      <c r="L10" s="11">
        <f t="shared" si="2"/>
        <v>368296</v>
      </c>
    </row>
    <row r="11" spans="1:12" ht="17.25" customHeight="1">
      <c r="A11" s="29" t="s">
        <v>18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1">
        <f t="shared" si="2"/>
        <v>0</v>
      </c>
    </row>
    <row r="12" spans="1:12" ht="17.25" customHeight="1">
      <c r="A12" s="15" t="s">
        <v>28</v>
      </c>
      <c r="B12" s="17">
        <f aca="true" t="shared" si="4" ref="B12:K12">SUM(B13:B15)</f>
        <v>237832</v>
      </c>
      <c r="C12" s="17">
        <f t="shared" si="4"/>
        <v>305864</v>
      </c>
      <c r="D12" s="17">
        <f t="shared" si="4"/>
        <v>301562</v>
      </c>
      <c r="E12" s="17">
        <f t="shared" si="4"/>
        <v>203645</v>
      </c>
      <c r="F12" s="17">
        <f t="shared" si="4"/>
        <v>164688</v>
      </c>
      <c r="G12" s="17">
        <f t="shared" si="4"/>
        <v>471464</v>
      </c>
      <c r="H12" s="17">
        <f t="shared" si="4"/>
        <v>207362</v>
      </c>
      <c r="I12" s="17">
        <f t="shared" si="4"/>
        <v>40892</v>
      </c>
      <c r="J12" s="17">
        <f t="shared" si="4"/>
        <v>122697</v>
      </c>
      <c r="K12" s="17">
        <f t="shared" si="4"/>
        <v>111052</v>
      </c>
      <c r="L12" s="11">
        <f t="shared" si="2"/>
        <v>2167058</v>
      </c>
    </row>
    <row r="13" spans="1:14" s="67" customFormat="1" ht="17.25" customHeight="1">
      <c r="A13" s="74" t="s">
        <v>19</v>
      </c>
      <c r="B13" s="75">
        <v>120402</v>
      </c>
      <c r="C13" s="75">
        <v>162559</v>
      </c>
      <c r="D13" s="75">
        <v>166123</v>
      </c>
      <c r="E13" s="75">
        <v>108087</v>
      </c>
      <c r="F13" s="75">
        <v>88554</v>
      </c>
      <c r="G13" s="75">
        <v>233131</v>
      </c>
      <c r="H13" s="75">
        <v>100859</v>
      </c>
      <c r="I13" s="75">
        <v>23797</v>
      </c>
      <c r="J13" s="75">
        <v>67418</v>
      </c>
      <c r="K13" s="75">
        <v>56329</v>
      </c>
      <c r="L13" s="76">
        <f t="shared" si="2"/>
        <v>1127259</v>
      </c>
      <c r="M13" s="77"/>
      <c r="N13" s="78"/>
    </row>
    <row r="14" spans="1:13" s="67" customFormat="1" ht="17.25" customHeight="1">
      <c r="A14" s="74" t="s">
        <v>20</v>
      </c>
      <c r="B14" s="75">
        <v>108399</v>
      </c>
      <c r="C14" s="75">
        <v>131038</v>
      </c>
      <c r="D14" s="75">
        <v>126601</v>
      </c>
      <c r="E14" s="75">
        <v>88257</v>
      </c>
      <c r="F14" s="75">
        <v>71486</v>
      </c>
      <c r="G14" s="75">
        <v>224471</v>
      </c>
      <c r="H14" s="75">
        <v>96557</v>
      </c>
      <c r="I14" s="75">
        <v>15498</v>
      </c>
      <c r="J14" s="75">
        <v>52174</v>
      </c>
      <c r="K14" s="75">
        <v>51170</v>
      </c>
      <c r="L14" s="76">
        <f t="shared" si="2"/>
        <v>965651</v>
      </c>
      <c r="M14" s="77"/>
    </row>
    <row r="15" spans="1:12" ht="17.25" customHeight="1">
      <c r="A15" s="14" t="s">
        <v>21</v>
      </c>
      <c r="B15" s="13">
        <v>9031</v>
      </c>
      <c r="C15" s="13">
        <v>12267</v>
      </c>
      <c r="D15" s="13">
        <v>8838</v>
      </c>
      <c r="E15" s="13">
        <v>7301</v>
      </c>
      <c r="F15" s="13">
        <v>4648</v>
      </c>
      <c r="G15" s="13">
        <v>13862</v>
      </c>
      <c r="H15" s="13">
        <v>9946</v>
      </c>
      <c r="I15" s="13">
        <v>1597</v>
      </c>
      <c r="J15" s="13">
        <v>3105</v>
      </c>
      <c r="K15" s="13">
        <v>3553</v>
      </c>
      <c r="L15" s="11">
        <f t="shared" si="2"/>
        <v>74148</v>
      </c>
    </row>
    <row r="16" spans="1:12" ht="17.25" customHeight="1">
      <c r="A16" s="15" t="s">
        <v>34</v>
      </c>
      <c r="B16" s="13">
        <f>B17+B18+B19</f>
        <v>9918</v>
      </c>
      <c r="C16" s="13">
        <f aca="true" t="shared" si="5" ref="C16:K16">C17+C18+C19</f>
        <v>13067</v>
      </c>
      <c r="D16" s="13">
        <f t="shared" si="5"/>
        <v>11871</v>
      </c>
      <c r="E16" s="13">
        <f t="shared" si="5"/>
        <v>8398</v>
      </c>
      <c r="F16" s="13">
        <f t="shared" si="5"/>
        <v>8587</v>
      </c>
      <c r="G16" s="13">
        <f t="shared" si="5"/>
        <v>23745</v>
      </c>
      <c r="H16" s="13">
        <f t="shared" si="5"/>
        <v>8858</v>
      </c>
      <c r="I16" s="13">
        <f t="shared" si="5"/>
        <v>2105</v>
      </c>
      <c r="J16" s="13">
        <f t="shared" si="5"/>
        <v>5002</v>
      </c>
      <c r="K16" s="13">
        <f t="shared" si="5"/>
        <v>5067</v>
      </c>
      <c r="L16" s="11">
        <f t="shared" si="2"/>
        <v>96618</v>
      </c>
    </row>
    <row r="17" spans="1:12" ht="17.25" customHeight="1">
      <c r="A17" s="14" t="s">
        <v>35</v>
      </c>
      <c r="B17" s="13">
        <v>9891</v>
      </c>
      <c r="C17" s="13">
        <v>13053</v>
      </c>
      <c r="D17" s="13">
        <v>11862</v>
      </c>
      <c r="E17" s="13">
        <v>8384</v>
      </c>
      <c r="F17" s="13">
        <v>8580</v>
      </c>
      <c r="G17" s="13">
        <v>23717</v>
      </c>
      <c r="H17" s="13">
        <v>8850</v>
      </c>
      <c r="I17" s="13">
        <v>2102</v>
      </c>
      <c r="J17" s="13">
        <v>4996</v>
      </c>
      <c r="K17" s="13">
        <v>5052</v>
      </c>
      <c r="L17" s="11">
        <f t="shared" si="2"/>
        <v>96487</v>
      </c>
    </row>
    <row r="18" spans="1:12" ht="17.25" customHeight="1">
      <c r="A18" s="14" t="s">
        <v>36</v>
      </c>
      <c r="B18" s="13">
        <v>12</v>
      </c>
      <c r="C18" s="13">
        <v>9</v>
      </c>
      <c r="D18" s="13">
        <v>6</v>
      </c>
      <c r="E18" s="13">
        <v>11</v>
      </c>
      <c r="F18" s="13">
        <v>2</v>
      </c>
      <c r="G18" s="13">
        <v>18</v>
      </c>
      <c r="H18" s="13">
        <v>5</v>
      </c>
      <c r="I18" s="13">
        <v>2</v>
      </c>
      <c r="J18" s="13">
        <v>5</v>
      </c>
      <c r="K18" s="13">
        <v>11</v>
      </c>
      <c r="L18" s="11">
        <f t="shared" si="2"/>
        <v>81</v>
      </c>
    </row>
    <row r="19" spans="1:12" ht="17.25" customHeight="1">
      <c r="A19" s="14" t="s">
        <v>37</v>
      </c>
      <c r="B19" s="13">
        <v>15</v>
      </c>
      <c r="C19" s="13">
        <v>5</v>
      </c>
      <c r="D19" s="13">
        <v>3</v>
      </c>
      <c r="E19" s="13">
        <v>3</v>
      </c>
      <c r="F19" s="13">
        <v>5</v>
      </c>
      <c r="G19" s="13">
        <v>10</v>
      </c>
      <c r="H19" s="13">
        <v>3</v>
      </c>
      <c r="I19" s="13">
        <v>1</v>
      </c>
      <c r="J19" s="13">
        <v>1</v>
      </c>
      <c r="K19" s="13">
        <v>4</v>
      </c>
      <c r="L19" s="11">
        <f t="shared" si="2"/>
        <v>50</v>
      </c>
    </row>
    <row r="20" spans="1:12" ht="17.25" customHeight="1">
      <c r="A20" s="16" t="s">
        <v>22</v>
      </c>
      <c r="B20" s="11">
        <f>+B21+B22+B23</f>
        <v>165937</v>
      </c>
      <c r="C20" s="11">
        <f aca="true" t="shared" si="6" ref="C20:K20">+C21+C22+C23</f>
        <v>189036</v>
      </c>
      <c r="D20" s="11">
        <f t="shared" si="6"/>
        <v>216748</v>
      </c>
      <c r="E20" s="11">
        <f t="shared" si="6"/>
        <v>129403</v>
      </c>
      <c r="F20" s="11">
        <f t="shared" si="6"/>
        <v>140890</v>
      </c>
      <c r="G20" s="11">
        <f t="shared" si="6"/>
        <v>389770</v>
      </c>
      <c r="H20" s="11">
        <f t="shared" si="6"/>
        <v>127847</v>
      </c>
      <c r="I20" s="11">
        <f t="shared" si="6"/>
        <v>32440</v>
      </c>
      <c r="J20" s="11">
        <f t="shared" si="6"/>
        <v>82387</v>
      </c>
      <c r="K20" s="11">
        <f t="shared" si="6"/>
        <v>72066</v>
      </c>
      <c r="L20" s="11">
        <f t="shared" si="2"/>
        <v>1546524</v>
      </c>
    </row>
    <row r="21" spans="1:13" s="67" customFormat="1" ht="17.25" customHeight="1">
      <c r="A21" s="60" t="s">
        <v>23</v>
      </c>
      <c r="B21" s="75">
        <v>93459</v>
      </c>
      <c r="C21" s="75">
        <v>116550</v>
      </c>
      <c r="D21" s="75">
        <v>134842</v>
      </c>
      <c r="E21" s="75">
        <v>78549</v>
      </c>
      <c r="F21" s="75">
        <v>84622</v>
      </c>
      <c r="G21" s="75">
        <v>212880</v>
      </c>
      <c r="H21" s="75">
        <v>74077</v>
      </c>
      <c r="I21" s="75">
        <v>20944</v>
      </c>
      <c r="J21" s="75">
        <v>50761</v>
      </c>
      <c r="K21" s="75">
        <v>40485</v>
      </c>
      <c r="L21" s="76">
        <f t="shared" si="2"/>
        <v>907169</v>
      </c>
      <c r="M21" s="77"/>
    </row>
    <row r="22" spans="1:13" s="67" customFormat="1" ht="17.25" customHeight="1">
      <c r="A22" s="60" t="s">
        <v>24</v>
      </c>
      <c r="B22" s="75">
        <v>67964</v>
      </c>
      <c r="C22" s="75">
        <v>67204</v>
      </c>
      <c r="D22" s="75">
        <v>77073</v>
      </c>
      <c r="E22" s="75">
        <v>47830</v>
      </c>
      <c r="F22" s="75">
        <v>53509</v>
      </c>
      <c r="G22" s="75">
        <v>168061</v>
      </c>
      <c r="H22" s="75">
        <v>49731</v>
      </c>
      <c r="I22" s="75">
        <v>10638</v>
      </c>
      <c r="J22" s="75">
        <v>29968</v>
      </c>
      <c r="K22" s="75">
        <v>29937</v>
      </c>
      <c r="L22" s="76">
        <f t="shared" si="2"/>
        <v>601915</v>
      </c>
      <c r="M22" s="77"/>
    </row>
    <row r="23" spans="1:12" ht="17.25" customHeight="1">
      <c r="A23" s="12" t="s">
        <v>25</v>
      </c>
      <c r="B23" s="13">
        <v>4514</v>
      </c>
      <c r="C23" s="13">
        <v>5282</v>
      </c>
      <c r="D23" s="13">
        <v>4833</v>
      </c>
      <c r="E23" s="13">
        <v>3024</v>
      </c>
      <c r="F23" s="13">
        <v>2759</v>
      </c>
      <c r="G23" s="13">
        <v>8829</v>
      </c>
      <c r="H23" s="13">
        <v>4039</v>
      </c>
      <c r="I23" s="13">
        <v>858</v>
      </c>
      <c r="J23" s="13">
        <v>1658</v>
      </c>
      <c r="K23" s="13">
        <v>1644</v>
      </c>
      <c r="L23" s="11">
        <f t="shared" si="2"/>
        <v>37440</v>
      </c>
    </row>
    <row r="24" spans="1:13" ht="17.25" customHeight="1">
      <c r="A24" s="16" t="s">
        <v>26</v>
      </c>
      <c r="B24" s="13">
        <f>+B25+B26</f>
        <v>95148</v>
      </c>
      <c r="C24" s="13">
        <f aca="true" t="shared" si="7" ref="C24:K24">+C25+C26</f>
        <v>135030</v>
      </c>
      <c r="D24" s="13">
        <f t="shared" si="7"/>
        <v>148139</v>
      </c>
      <c r="E24" s="13">
        <f t="shared" si="7"/>
        <v>89999</v>
      </c>
      <c r="F24" s="13">
        <f t="shared" si="7"/>
        <v>66226</v>
      </c>
      <c r="G24" s="13">
        <f t="shared" si="7"/>
        <v>139778</v>
      </c>
      <c r="H24" s="13">
        <f t="shared" si="7"/>
        <v>72649</v>
      </c>
      <c r="I24" s="13">
        <f t="shared" si="7"/>
        <v>24492</v>
      </c>
      <c r="J24" s="13">
        <f t="shared" si="7"/>
        <v>61009</v>
      </c>
      <c r="K24" s="13">
        <f t="shared" si="7"/>
        <v>42491</v>
      </c>
      <c r="L24" s="11">
        <f t="shared" si="2"/>
        <v>874961</v>
      </c>
      <c r="M24" s="50"/>
    </row>
    <row r="25" spans="1:13" ht="17.25" customHeight="1">
      <c r="A25" s="12" t="s">
        <v>39</v>
      </c>
      <c r="B25" s="13">
        <v>74302</v>
      </c>
      <c r="C25" s="13">
        <v>109049</v>
      </c>
      <c r="D25" s="13">
        <v>119342</v>
      </c>
      <c r="E25" s="13">
        <v>73694</v>
      </c>
      <c r="F25" s="13">
        <v>52192</v>
      </c>
      <c r="G25" s="13">
        <v>112515</v>
      </c>
      <c r="H25" s="13">
        <v>57992</v>
      </c>
      <c r="I25" s="13">
        <v>20867</v>
      </c>
      <c r="J25" s="13">
        <v>48622</v>
      </c>
      <c r="K25" s="13">
        <v>32871</v>
      </c>
      <c r="L25" s="11">
        <f t="shared" si="2"/>
        <v>701446</v>
      </c>
      <c r="M25" s="49"/>
    </row>
    <row r="26" spans="1:13" ht="17.25" customHeight="1">
      <c r="A26" s="12" t="s">
        <v>40</v>
      </c>
      <c r="B26" s="13">
        <v>20846</v>
      </c>
      <c r="C26" s="13">
        <v>25981</v>
      </c>
      <c r="D26" s="13">
        <v>28797</v>
      </c>
      <c r="E26" s="13">
        <v>16305</v>
      </c>
      <c r="F26" s="13">
        <v>14034</v>
      </c>
      <c r="G26" s="13">
        <v>27263</v>
      </c>
      <c r="H26" s="13">
        <v>14657</v>
      </c>
      <c r="I26" s="13">
        <v>3625</v>
      </c>
      <c r="J26" s="13">
        <v>12387</v>
      </c>
      <c r="K26" s="13">
        <v>9620</v>
      </c>
      <c r="L26" s="11">
        <f t="shared" si="2"/>
        <v>173515</v>
      </c>
      <c r="M26" s="49"/>
    </row>
    <row r="27" spans="1:12" ht="34.5" customHeight="1">
      <c r="A27" s="30" t="s">
        <v>29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4020</v>
      </c>
      <c r="I27" s="11">
        <v>0</v>
      </c>
      <c r="J27" s="11">
        <v>0</v>
      </c>
      <c r="K27" s="11">
        <v>0</v>
      </c>
      <c r="L27" s="11">
        <f t="shared" si="2"/>
        <v>4020</v>
      </c>
    </row>
    <row r="28" spans="1:12" ht="16.5" customHeight="1">
      <c r="A28" s="30"/>
      <c r="B28" s="31"/>
      <c r="C28" s="31"/>
      <c r="D28" s="31"/>
      <c r="E28" s="31"/>
      <c r="F28" s="31"/>
      <c r="G28" s="31"/>
      <c r="H28" s="11"/>
      <c r="I28" s="11"/>
      <c r="J28" s="11"/>
      <c r="K28" s="11"/>
      <c r="L28" s="11"/>
    </row>
    <row r="29" spans="1:12" ht="34.5" customHeight="1">
      <c r="A29" s="2" t="s">
        <v>43</v>
      </c>
      <c r="B29" s="31">
        <v>0</v>
      </c>
      <c r="C29" s="31">
        <v>0</v>
      </c>
      <c r="D29" s="31">
        <v>0</v>
      </c>
      <c r="E29" s="31">
        <v>0</v>
      </c>
      <c r="F29" s="31">
        <v>0</v>
      </c>
      <c r="G29" s="31">
        <v>0</v>
      </c>
      <c r="H29" s="11">
        <v>0</v>
      </c>
      <c r="I29" s="11">
        <v>0</v>
      </c>
      <c r="J29" s="11">
        <v>0</v>
      </c>
      <c r="K29" s="11">
        <v>22</v>
      </c>
      <c r="L29" s="11">
        <f t="shared" si="2"/>
        <v>22</v>
      </c>
    </row>
    <row r="30" spans="1:12" ht="15.75" customHeight="1">
      <c r="A30" s="33"/>
      <c r="B30" s="31">
        <v>0</v>
      </c>
      <c r="C30" s="31">
        <v>0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/>
      <c r="L30" s="19">
        <v>0</v>
      </c>
    </row>
    <row r="31" spans="1:12" ht="17.25" customHeight="1">
      <c r="A31" s="2" t="s">
        <v>44</v>
      </c>
      <c r="B31" s="32">
        <f>SUM(B32:B35)</f>
        <v>3.1523</v>
      </c>
      <c r="C31" s="32">
        <f aca="true" t="shared" si="8" ref="C31:K31">SUM(C32:C35)</f>
        <v>3.5273</v>
      </c>
      <c r="D31" s="32">
        <f t="shared" si="8"/>
        <v>3.8853</v>
      </c>
      <c r="E31" s="32">
        <f t="shared" si="8"/>
        <v>3.3774</v>
      </c>
      <c r="F31" s="32">
        <f t="shared" si="8"/>
        <v>3.4145</v>
      </c>
      <c r="G31" s="32">
        <f t="shared" si="8"/>
        <v>2.8204</v>
      </c>
      <c r="H31" s="32">
        <f t="shared" si="8"/>
        <v>3.2339</v>
      </c>
      <c r="I31" s="32">
        <f t="shared" si="8"/>
        <v>5.2787</v>
      </c>
      <c r="J31" s="32">
        <f t="shared" si="8"/>
        <v>3.292</v>
      </c>
      <c r="K31" s="32">
        <f t="shared" si="8"/>
        <v>3.2189</v>
      </c>
      <c r="L31" s="19">
        <v>0</v>
      </c>
    </row>
    <row r="32" spans="1:12" ht="17.25" customHeight="1">
      <c r="A32" s="16" t="s">
        <v>45</v>
      </c>
      <c r="B32" s="32">
        <v>3.1523</v>
      </c>
      <c r="C32" s="32">
        <v>3.5273</v>
      </c>
      <c r="D32" s="32">
        <v>3.8853</v>
      </c>
      <c r="E32" s="32">
        <v>3.3774</v>
      </c>
      <c r="F32" s="32">
        <v>3.4145</v>
      </c>
      <c r="G32" s="32">
        <v>2.8204</v>
      </c>
      <c r="H32" s="32">
        <v>3.2339</v>
      </c>
      <c r="I32" s="32">
        <v>5.2787</v>
      </c>
      <c r="J32" s="32">
        <v>3.292</v>
      </c>
      <c r="K32" s="32">
        <v>3.2189</v>
      </c>
      <c r="L32" s="19">
        <v>0</v>
      </c>
    </row>
    <row r="33" spans="1:12" ht="17.25" customHeight="1">
      <c r="A33" s="30" t="s">
        <v>46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19">
        <v>0</v>
      </c>
    </row>
    <row r="34" spans="1:12" ht="17.25" customHeight="1">
      <c r="A34" s="56" t="s">
        <v>47</v>
      </c>
      <c r="B34" s="31">
        <v>0</v>
      </c>
      <c r="C34" s="31">
        <v>0</v>
      </c>
      <c r="D34" s="31">
        <v>0</v>
      </c>
      <c r="E34" s="31">
        <v>0</v>
      </c>
      <c r="F34" s="31">
        <v>0</v>
      </c>
      <c r="G34" s="31">
        <v>0</v>
      </c>
      <c r="H34" s="31">
        <v>0</v>
      </c>
      <c r="I34" s="31">
        <v>0</v>
      </c>
      <c r="J34" s="31">
        <v>0</v>
      </c>
      <c r="K34" s="31">
        <v>0</v>
      </c>
      <c r="L34" s="57">
        <v>0</v>
      </c>
    </row>
    <row r="35" spans="1:12" ht="17.25" customHeight="1">
      <c r="A35" s="30" t="s">
        <v>48</v>
      </c>
      <c r="B35" s="31">
        <v>0</v>
      </c>
      <c r="C35" s="31">
        <v>0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19">
        <v>0</v>
      </c>
    </row>
    <row r="36" spans="1:12" ht="13.5" customHeight="1">
      <c r="A36" s="33"/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19">
        <v>0</v>
      </c>
      <c r="I36" s="19">
        <v>0</v>
      </c>
      <c r="J36" s="19">
        <v>0</v>
      </c>
      <c r="K36" s="19">
        <v>0</v>
      </c>
      <c r="L36" s="19"/>
    </row>
    <row r="37" spans="1:12" ht="17.25" customHeight="1">
      <c r="A37" s="2" t="s">
        <v>49</v>
      </c>
      <c r="B37" s="19">
        <v>0</v>
      </c>
      <c r="C37" s="19">
        <v>0</v>
      </c>
      <c r="D37" s="19">
        <v>0</v>
      </c>
      <c r="E37" s="19">
        <v>0</v>
      </c>
      <c r="F37" s="19">
        <v>0</v>
      </c>
      <c r="G37" s="19">
        <v>0</v>
      </c>
      <c r="H37" s="23">
        <v>20883.64</v>
      </c>
      <c r="I37" s="19">
        <v>0</v>
      </c>
      <c r="J37" s="19">
        <v>0</v>
      </c>
      <c r="K37" s="19">
        <v>0</v>
      </c>
      <c r="L37" s="23">
        <f>SUM(B37:K37)</f>
        <v>20883.64</v>
      </c>
    </row>
    <row r="38" spans="1:12" ht="17.25" customHeight="1">
      <c r="A38" s="16" t="s">
        <v>50</v>
      </c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23">
        <v>58355.79</v>
      </c>
      <c r="I38" s="19">
        <v>0</v>
      </c>
      <c r="J38" s="19">
        <v>0</v>
      </c>
      <c r="K38" s="19">
        <v>0</v>
      </c>
      <c r="L38" s="23">
        <f>SUM(B38:K38)</f>
        <v>58355.79</v>
      </c>
    </row>
    <row r="39" spans="1:12" ht="17.25" customHeight="1">
      <c r="A39" s="16" t="s">
        <v>51</v>
      </c>
      <c r="B39" s="11">
        <v>0</v>
      </c>
      <c r="C39" s="11">
        <v>0</v>
      </c>
      <c r="D39" s="11">
        <v>0</v>
      </c>
      <c r="E39" s="11">
        <v>0</v>
      </c>
      <c r="F39" s="11">
        <v>0</v>
      </c>
      <c r="G39" s="11">
        <v>0</v>
      </c>
      <c r="H39" s="13">
        <v>18</v>
      </c>
      <c r="I39" s="13">
        <v>0</v>
      </c>
      <c r="J39" s="13">
        <v>0</v>
      </c>
      <c r="K39" s="13">
        <v>0</v>
      </c>
      <c r="L39" s="13">
        <f>SUM(B39:J39)</f>
        <v>18</v>
      </c>
    </row>
    <row r="40" spans="1:12" ht="14.25" customHeight="1">
      <c r="A40" s="2"/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/>
      <c r="L40" s="20"/>
    </row>
    <row r="41" spans="1:12" ht="17.25" customHeight="1">
      <c r="A41" s="2" t="s">
        <v>52</v>
      </c>
      <c r="B41" s="23">
        <f>+B45+B42</f>
        <v>4091.68</v>
      </c>
      <c r="C41" s="23">
        <f aca="true" t="shared" si="9" ref="C41:K41">+C45+C42</f>
        <v>5773.72</v>
      </c>
      <c r="D41" s="23">
        <f t="shared" si="9"/>
        <v>6385.76</v>
      </c>
      <c r="E41" s="23">
        <f t="shared" si="9"/>
        <v>3445.4</v>
      </c>
      <c r="F41" s="23">
        <f t="shared" si="9"/>
        <v>3376.92</v>
      </c>
      <c r="G41" s="23">
        <f t="shared" si="9"/>
        <v>7430.08</v>
      </c>
      <c r="H41" s="23">
        <f t="shared" si="9"/>
        <v>3715.04</v>
      </c>
      <c r="I41" s="19">
        <v>0</v>
      </c>
      <c r="J41" s="23">
        <f t="shared" si="9"/>
        <v>2217.04</v>
      </c>
      <c r="K41" s="23">
        <f t="shared" si="9"/>
        <v>1904.6</v>
      </c>
      <c r="L41" s="23">
        <f>SUM(B41:K41)</f>
        <v>38340.240000000005</v>
      </c>
    </row>
    <row r="42" spans="1:12" ht="17.25" customHeight="1">
      <c r="A42" s="16" t="s">
        <v>53</v>
      </c>
      <c r="B42" s="68">
        <v>0</v>
      </c>
      <c r="C42" s="68">
        <v>0</v>
      </c>
      <c r="D42" s="68">
        <v>0</v>
      </c>
      <c r="E42" s="68">
        <v>0</v>
      </c>
      <c r="F42" s="68">
        <v>0</v>
      </c>
      <c r="G42" s="68">
        <v>0</v>
      </c>
      <c r="H42" s="68">
        <v>0</v>
      </c>
      <c r="I42" s="68">
        <v>0</v>
      </c>
      <c r="J42" s="68">
        <v>0</v>
      </c>
      <c r="K42" s="68"/>
      <c r="L42" s="68">
        <v>0</v>
      </c>
    </row>
    <row r="43" spans="1:12" ht="17.25" customHeight="1">
      <c r="A43" s="12" t="s">
        <v>54</v>
      </c>
      <c r="B43" s="68">
        <v>0</v>
      </c>
      <c r="C43" s="68">
        <v>0</v>
      </c>
      <c r="D43" s="68">
        <v>0</v>
      </c>
      <c r="E43" s="68">
        <v>0</v>
      </c>
      <c r="F43" s="68">
        <v>0</v>
      </c>
      <c r="G43" s="68">
        <v>0</v>
      </c>
      <c r="H43" s="68">
        <v>0</v>
      </c>
      <c r="I43" s="68">
        <v>0</v>
      </c>
      <c r="J43" s="68">
        <v>0</v>
      </c>
      <c r="K43" s="68"/>
      <c r="L43" s="68">
        <v>0</v>
      </c>
    </row>
    <row r="44" spans="1:12" ht="17.25" customHeight="1">
      <c r="A44" s="12" t="s">
        <v>55</v>
      </c>
      <c r="B44" s="68">
        <v>0</v>
      </c>
      <c r="C44" s="68">
        <v>0</v>
      </c>
      <c r="D44" s="68">
        <v>0</v>
      </c>
      <c r="E44" s="68">
        <v>0</v>
      </c>
      <c r="F44" s="68">
        <v>0</v>
      </c>
      <c r="G44" s="68">
        <v>0</v>
      </c>
      <c r="H44" s="68">
        <v>0</v>
      </c>
      <c r="I44" s="68">
        <v>0</v>
      </c>
      <c r="J44" s="68">
        <v>0</v>
      </c>
      <c r="K44" s="68"/>
      <c r="L44" s="68">
        <v>0</v>
      </c>
    </row>
    <row r="45" spans="1:12" ht="17.25" customHeight="1">
      <c r="A45" s="58" t="s">
        <v>56</v>
      </c>
      <c r="B45" s="59">
        <f>ROUND(B46*B47,2)</f>
        <v>4091.68</v>
      </c>
      <c r="C45" s="59">
        <f>ROUND(C46*C47,2)</f>
        <v>5773.72</v>
      </c>
      <c r="D45" s="59">
        <f aca="true" t="shared" si="10" ref="D45:K45">ROUND(D46*D47,2)</f>
        <v>6385.76</v>
      </c>
      <c r="E45" s="59">
        <f t="shared" si="10"/>
        <v>3445.4</v>
      </c>
      <c r="F45" s="59">
        <f t="shared" si="10"/>
        <v>3376.92</v>
      </c>
      <c r="G45" s="59">
        <f t="shared" si="10"/>
        <v>7430.08</v>
      </c>
      <c r="H45" s="59">
        <f t="shared" si="10"/>
        <v>3715.04</v>
      </c>
      <c r="I45" s="19">
        <v>0</v>
      </c>
      <c r="J45" s="59">
        <f t="shared" si="10"/>
        <v>2217.04</v>
      </c>
      <c r="K45" s="59">
        <f t="shared" si="10"/>
        <v>1904.6</v>
      </c>
      <c r="L45" s="23">
        <f>SUM(B45:K45)</f>
        <v>38340.240000000005</v>
      </c>
    </row>
    <row r="46" spans="1:12" ht="17.25" customHeight="1">
      <c r="A46" s="60" t="s">
        <v>57</v>
      </c>
      <c r="B46" s="61">
        <v>956</v>
      </c>
      <c r="C46" s="61">
        <v>1349</v>
      </c>
      <c r="D46" s="61">
        <v>1492</v>
      </c>
      <c r="E46" s="61">
        <v>805</v>
      </c>
      <c r="F46" s="61">
        <v>789</v>
      </c>
      <c r="G46" s="61">
        <v>1736</v>
      </c>
      <c r="H46" s="61">
        <v>868</v>
      </c>
      <c r="I46" s="19">
        <v>0</v>
      </c>
      <c r="J46" s="61">
        <v>518</v>
      </c>
      <c r="K46" s="61">
        <v>445</v>
      </c>
      <c r="L46" s="61">
        <f>SUM(B46:K46)</f>
        <v>8958</v>
      </c>
    </row>
    <row r="47" spans="1:13" ht="17.25" customHeight="1">
      <c r="A47" s="60" t="s">
        <v>58</v>
      </c>
      <c r="B47" s="59">
        <v>4.28</v>
      </c>
      <c r="C47" s="59">
        <v>4.28</v>
      </c>
      <c r="D47" s="59">
        <v>4.28</v>
      </c>
      <c r="E47" s="59">
        <v>4.28</v>
      </c>
      <c r="F47" s="59">
        <v>4.28</v>
      </c>
      <c r="G47" s="59">
        <v>4.28</v>
      </c>
      <c r="H47" s="59">
        <v>4.28</v>
      </c>
      <c r="I47" s="19">
        <v>0</v>
      </c>
      <c r="J47" s="57">
        <v>4.28</v>
      </c>
      <c r="K47" s="57">
        <v>4.28</v>
      </c>
      <c r="L47" s="59">
        <v>4.28</v>
      </c>
      <c r="M47" s="54"/>
    </row>
    <row r="48" spans="1:12" ht="17.25" customHeight="1">
      <c r="A48" s="2"/>
      <c r="B48" s="19">
        <v>0</v>
      </c>
      <c r="C48" s="19">
        <v>0</v>
      </c>
      <c r="D48" s="19">
        <v>0</v>
      </c>
      <c r="E48" s="19">
        <v>0</v>
      </c>
      <c r="F48" s="19">
        <v>0</v>
      </c>
      <c r="G48" s="19">
        <v>0</v>
      </c>
      <c r="H48" s="19">
        <v>0</v>
      </c>
      <c r="I48" s="19">
        <v>0</v>
      </c>
      <c r="J48" s="19">
        <v>0</v>
      </c>
      <c r="K48" s="19"/>
      <c r="L48" s="20"/>
    </row>
    <row r="49" spans="1:12" ht="17.25" customHeight="1">
      <c r="A49" s="21" t="s">
        <v>59</v>
      </c>
      <c r="B49" s="22">
        <f>+B50+B62</f>
        <v>1829049.64</v>
      </c>
      <c r="C49" s="22">
        <f aca="true" t="shared" si="11" ref="C49:H49">+C50+C62</f>
        <v>2612912.25</v>
      </c>
      <c r="D49" s="22">
        <f t="shared" si="11"/>
        <v>2987898.21</v>
      </c>
      <c r="E49" s="22">
        <f t="shared" si="11"/>
        <v>1672140.12</v>
      </c>
      <c r="F49" s="22">
        <f t="shared" si="11"/>
        <v>1474616.5299999998</v>
      </c>
      <c r="G49" s="22">
        <f t="shared" si="11"/>
        <v>3193810.3000000003</v>
      </c>
      <c r="H49" s="22">
        <f t="shared" si="11"/>
        <v>1614177.8199999998</v>
      </c>
      <c r="I49" s="22">
        <f>+I50+I62</f>
        <v>579279.26</v>
      </c>
      <c r="J49" s="22">
        <f>+J50+J62</f>
        <v>1002626.4400000001</v>
      </c>
      <c r="K49" s="22">
        <f>+K50+K62</f>
        <v>822804.06</v>
      </c>
      <c r="L49" s="22">
        <f aca="true" t="shared" si="12" ref="L49:L62">SUM(B49:K49)</f>
        <v>17789314.63</v>
      </c>
    </row>
    <row r="50" spans="1:12" ht="17.25" customHeight="1">
      <c r="A50" s="16" t="s">
        <v>60</v>
      </c>
      <c r="B50" s="23">
        <f>SUM(B51:B61)</f>
        <v>1812279.5499999998</v>
      </c>
      <c r="C50" s="23">
        <f aca="true" t="shared" si="13" ref="C50:K50">SUM(C51:C61)</f>
        <v>2589749.7</v>
      </c>
      <c r="D50" s="23">
        <f t="shared" si="13"/>
        <v>2970410.51</v>
      </c>
      <c r="E50" s="23">
        <f t="shared" si="13"/>
        <v>1649037.29</v>
      </c>
      <c r="F50" s="23">
        <f t="shared" si="13"/>
        <v>1461336.13</v>
      </c>
      <c r="G50" s="23">
        <f t="shared" si="13"/>
        <v>3172340.0100000002</v>
      </c>
      <c r="H50" s="23">
        <f t="shared" si="13"/>
        <v>1598099.8499999999</v>
      </c>
      <c r="I50" s="23">
        <f t="shared" si="13"/>
        <v>579279.26</v>
      </c>
      <c r="J50" s="23">
        <f t="shared" si="13"/>
        <v>988659.54</v>
      </c>
      <c r="K50" s="23">
        <f t="shared" si="13"/>
        <v>822804.06</v>
      </c>
      <c r="L50" s="23">
        <f t="shared" si="12"/>
        <v>17643995.9</v>
      </c>
    </row>
    <row r="51" spans="1:12" ht="17.25" customHeight="1">
      <c r="A51" s="34" t="s">
        <v>61</v>
      </c>
      <c r="B51" s="23">
        <f aca="true" t="shared" si="14" ref="B51:H51">ROUND(B32*B7,2)</f>
        <v>1739637.73</v>
      </c>
      <c r="C51" s="23">
        <f t="shared" si="14"/>
        <v>2482386.76</v>
      </c>
      <c r="D51" s="23">
        <f t="shared" si="14"/>
        <v>2853348.78</v>
      </c>
      <c r="E51" s="23">
        <f t="shared" si="14"/>
        <v>1582342.3</v>
      </c>
      <c r="F51" s="23">
        <f t="shared" si="14"/>
        <v>1379318.01</v>
      </c>
      <c r="G51" s="23">
        <f t="shared" si="14"/>
        <v>3039612.77</v>
      </c>
      <c r="H51" s="23">
        <f t="shared" si="14"/>
        <v>1509092.97</v>
      </c>
      <c r="I51" s="23">
        <f>ROUND(I32*I7,2)</f>
        <v>579279.26</v>
      </c>
      <c r="J51" s="23">
        <f>ROUND(J32*J7,2)</f>
        <v>959084.7</v>
      </c>
      <c r="K51" s="23">
        <f>ROUND(K32*K7,2)</f>
        <v>803234.65</v>
      </c>
      <c r="L51" s="23">
        <f t="shared" si="12"/>
        <v>16927337.93</v>
      </c>
    </row>
    <row r="52" spans="1:12" ht="17.25" customHeight="1">
      <c r="A52" s="34" t="s">
        <v>62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  <c r="L52" s="19">
        <v>0</v>
      </c>
    </row>
    <row r="53" spans="1:12" ht="17.25" customHeight="1">
      <c r="A53" s="62" t="s">
        <v>63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19">
        <v>0</v>
      </c>
      <c r="I53" s="19">
        <v>0</v>
      </c>
      <c r="J53" s="19">
        <v>0</v>
      </c>
      <c r="K53" s="19">
        <v>0</v>
      </c>
      <c r="L53" s="19">
        <v>0</v>
      </c>
    </row>
    <row r="54" spans="1:12" ht="17.25" customHeight="1">
      <c r="A54" s="34" t="s">
        <v>64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  <c r="L54" s="19">
        <v>0</v>
      </c>
    </row>
    <row r="55" spans="1:12" ht="17.25" customHeight="1">
      <c r="A55" s="12" t="s">
        <v>145</v>
      </c>
      <c r="B55" s="19">
        <v>0</v>
      </c>
      <c r="C55" s="19">
        <v>0</v>
      </c>
      <c r="D55" s="19">
        <v>0</v>
      </c>
      <c r="E55" s="19">
        <v>0</v>
      </c>
      <c r="F55" s="19">
        <v>0</v>
      </c>
      <c r="G55" s="19">
        <v>0</v>
      </c>
      <c r="H55" s="23">
        <f>+H37</f>
        <v>20883.64</v>
      </c>
      <c r="I55" s="31">
        <f>+I37</f>
        <v>0</v>
      </c>
      <c r="J55" s="31">
        <f>+J37</f>
        <v>0</v>
      </c>
      <c r="K55" s="31">
        <f>+K37</f>
        <v>0</v>
      </c>
      <c r="L55" s="23">
        <f t="shared" si="12"/>
        <v>20883.64</v>
      </c>
    </row>
    <row r="56" spans="1:12" ht="17.25" customHeight="1">
      <c r="A56" s="12" t="s">
        <v>65</v>
      </c>
      <c r="B56" s="19">
        <v>23276</v>
      </c>
      <c r="C56" s="19">
        <v>35726</v>
      </c>
      <c r="D56" s="19">
        <v>33371</v>
      </c>
      <c r="E56" s="19">
        <v>20027</v>
      </c>
      <c r="F56" s="19">
        <v>19147</v>
      </c>
      <c r="G56" s="19">
        <v>40470</v>
      </c>
      <c r="H56" s="19">
        <v>21949</v>
      </c>
      <c r="I56" s="19">
        <v>0</v>
      </c>
      <c r="J56" s="19">
        <v>0</v>
      </c>
      <c r="K56" s="19">
        <v>11026</v>
      </c>
      <c r="L56" s="19">
        <f t="shared" si="12"/>
        <v>204992</v>
      </c>
    </row>
    <row r="57" spans="1:12" ht="17.25" customHeight="1">
      <c r="A57" s="12" t="s">
        <v>66</v>
      </c>
      <c r="B57" s="36">
        <v>4091.68</v>
      </c>
      <c r="C57" s="36">
        <v>5773.72</v>
      </c>
      <c r="D57" s="36">
        <v>6385.76</v>
      </c>
      <c r="E57" s="19">
        <v>3445.4</v>
      </c>
      <c r="F57" s="36">
        <v>3376.92</v>
      </c>
      <c r="G57" s="36">
        <v>7430.08</v>
      </c>
      <c r="H57" s="36">
        <v>3715.04</v>
      </c>
      <c r="I57" s="19">
        <v>0</v>
      </c>
      <c r="J57" s="36">
        <v>2217.04</v>
      </c>
      <c r="K57" s="36">
        <v>1904.6</v>
      </c>
      <c r="L57" s="23">
        <f t="shared" si="12"/>
        <v>38340.240000000005</v>
      </c>
    </row>
    <row r="58" spans="1:12" ht="17.25" customHeight="1">
      <c r="A58" s="12" t="s">
        <v>67</v>
      </c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v>0</v>
      </c>
      <c r="L58" s="19">
        <f t="shared" si="12"/>
        <v>0</v>
      </c>
    </row>
    <row r="59" spans="1:12" ht="17.25" customHeight="1">
      <c r="A59" s="12" t="s">
        <v>68</v>
      </c>
      <c r="B59" s="19">
        <v>0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36">
        <v>6638.81</v>
      </c>
      <c r="L59" s="23">
        <f t="shared" si="12"/>
        <v>6638.81</v>
      </c>
    </row>
    <row r="60" spans="1:12" ht="17.25" customHeight="1">
      <c r="A60" s="12" t="s">
        <v>69</v>
      </c>
      <c r="B60" s="36">
        <v>45274.14</v>
      </c>
      <c r="C60" s="36">
        <v>65863.22</v>
      </c>
      <c r="D60" s="36">
        <v>77304.97</v>
      </c>
      <c r="E60" s="36">
        <v>43222.59</v>
      </c>
      <c r="F60" s="36">
        <v>59494.2</v>
      </c>
      <c r="G60" s="36">
        <v>84827.16</v>
      </c>
      <c r="H60" s="36">
        <v>42459.2</v>
      </c>
      <c r="I60" s="19">
        <v>0</v>
      </c>
      <c r="J60" s="36">
        <v>27357.8</v>
      </c>
      <c r="K60" s="19">
        <v>0</v>
      </c>
      <c r="L60" s="23">
        <f t="shared" si="12"/>
        <v>445803.28</v>
      </c>
    </row>
    <row r="61" spans="1:12" ht="17.25" customHeight="1">
      <c r="A61" s="12" t="s">
        <v>70</v>
      </c>
      <c r="B61" s="19">
        <v>0</v>
      </c>
      <c r="C61" s="19">
        <v>0</v>
      </c>
      <c r="D61" s="19">
        <v>0</v>
      </c>
      <c r="E61" s="19">
        <v>0</v>
      </c>
      <c r="F61" s="19">
        <v>0</v>
      </c>
      <c r="G61" s="19">
        <v>0</v>
      </c>
      <c r="H61" s="19">
        <v>0</v>
      </c>
      <c r="I61" s="19">
        <v>0</v>
      </c>
      <c r="J61" s="19">
        <v>0</v>
      </c>
      <c r="K61" s="19">
        <v>0</v>
      </c>
      <c r="L61" s="19"/>
    </row>
    <row r="62" spans="1:12" ht="17.25" customHeight="1">
      <c r="A62" s="16" t="s">
        <v>71</v>
      </c>
      <c r="B62" s="36">
        <v>16770.09</v>
      </c>
      <c r="C62" s="36">
        <v>23162.55</v>
      </c>
      <c r="D62" s="36">
        <v>17487.7</v>
      </c>
      <c r="E62" s="36">
        <v>23102.83</v>
      </c>
      <c r="F62" s="36">
        <v>13280.4</v>
      </c>
      <c r="G62" s="36">
        <v>21470.29</v>
      </c>
      <c r="H62" s="36">
        <v>16077.97</v>
      </c>
      <c r="I62" s="19">
        <v>0</v>
      </c>
      <c r="J62" s="36">
        <v>13966.9</v>
      </c>
      <c r="K62" s="19">
        <v>0</v>
      </c>
      <c r="L62" s="36">
        <f t="shared" si="12"/>
        <v>145318.72999999998</v>
      </c>
    </row>
    <row r="63" spans="1:12" ht="17.25" customHeight="1">
      <c r="A63" s="16"/>
      <c r="B63" s="19">
        <v>0</v>
      </c>
      <c r="C63" s="19">
        <v>0</v>
      </c>
      <c r="D63" s="19">
        <v>0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/>
      <c r="L63" s="19">
        <f>SUM(B63:J63)</f>
        <v>0</v>
      </c>
    </row>
    <row r="64" spans="1:12" ht="17.25" customHeight="1">
      <c r="A64" s="46"/>
      <c r="B64" s="55">
        <v>0</v>
      </c>
      <c r="C64" s="55">
        <v>0</v>
      </c>
      <c r="D64" s="55">
        <v>0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/>
      <c r="L64" s="55">
        <f>SUM(B64:J64)</f>
        <v>0</v>
      </c>
    </row>
    <row r="65" spans="1:12" ht="17.25" customHeight="1">
      <c r="A65" s="16"/>
      <c r="B65" s="19">
        <v>0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/>
      <c r="L65" s="19"/>
    </row>
    <row r="66" spans="1:12" ht="18.75" customHeight="1">
      <c r="A66" s="2" t="s">
        <v>72</v>
      </c>
      <c r="B66" s="35">
        <f aca="true" t="shared" si="15" ref="B66:K66">+B67+B74+B111+B112</f>
        <v>65217.05999999997</v>
      </c>
      <c r="C66" s="35">
        <f t="shared" si="15"/>
        <v>397151.55999999994</v>
      </c>
      <c r="D66" s="35">
        <f t="shared" si="15"/>
        <v>374643.64</v>
      </c>
      <c r="E66" s="35">
        <f t="shared" si="15"/>
        <v>347281.56999999995</v>
      </c>
      <c r="F66" s="35">
        <f t="shared" si="15"/>
        <v>-30854.73999999999</v>
      </c>
      <c r="G66" s="35">
        <f t="shared" si="15"/>
        <v>-193679.79</v>
      </c>
      <c r="H66" s="35">
        <f t="shared" si="15"/>
        <v>188123.09999999998</v>
      </c>
      <c r="I66" s="35">
        <f t="shared" si="15"/>
        <v>-52186.78</v>
      </c>
      <c r="J66" s="35">
        <f t="shared" si="15"/>
        <v>140305.39</v>
      </c>
      <c r="K66" s="35">
        <f t="shared" si="15"/>
        <v>-7510.739999999991</v>
      </c>
      <c r="L66" s="35">
        <f aca="true" t="shared" si="16" ref="L66:L116">SUM(B66:K66)</f>
        <v>1228490.2699999998</v>
      </c>
    </row>
    <row r="67" spans="1:12" ht="18.75" customHeight="1">
      <c r="A67" s="16" t="s">
        <v>73</v>
      </c>
      <c r="B67" s="35">
        <f aca="true" t="shared" si="17" ref="B67:K67">B68+B69+B70+B71+B72+B73</f>
        <v>-232587.08000000002</v>
      </c>
      <c r="C67" s="35">
        <f t="shared" si="17"/>
        <v>-249651.98</v>
      </c>
      <c r="D67" s="35">
        <f t="shared" si="17"/>
        <v>-241243.23</v>
      </c>
      <c r="E67" s="35">
        <f t="shared" si="17"/>
        <v>-235201.88</v>
      </c>
      <c r="F67" s="35">
        <f t="shared" si="17"/>
        <v>-188175.12</v>
      </c>
      <c r="G67" s="35">
        <f t="shared" si="17"/>
        <v>-290392.18</v>
      </c>
      <c r="H67" s="35">
        <f t="shared" si="17"/>
        <v>-183648</v>
      </c>
      <c r="I67" s="35">
        <f t="shared" si="17"/>
        <v>-39240</v>
      </c>
      <c r="J67" s="35">
        <f t="shared" si="17"/>
        <v>-80972</v>
      </c>
      <c r="K67" s="35">
        <f t="shared" si="17"/>
        <v>-75532</v>
      </c>
      <c r="L67" s="35">
        <f t="shared" si="16"/>
        <v>-1816643.47</v>
      </c>
    </row>
    <row r="68" spans="1:13" s="67" customFormat="1" ht="18.75" customHeight="1">
      <c r="A68" s="60" t="s">
        <v>144</v>
      </c>
      <c r="B68" s="63">
        <f>-ROUND(B9*$D$3,2)</f>
        <v>-172112</v>
      </c>
      <c r="C68" s="63">
        <f aca="true" t="shared" si="18" ref="C68:J68">-ROUND(C9*$D$3,2)</f>
        <v>-243068</v>
      </c>
      <c r="D68" s="63">
        <f t="shared" si="18"/>
        <v>-224304</v>
      </c>
      <c r="E68" s="63">
        <f t="shared" si="18"/>
        <v>-148256</v>
      </c>
      <c r="F68" s="63">
        <f t="shared" si="18"/>
        <v>-94272</v>
      </c>
      <c r="G68" s="63">
        <f t="shared" si="18"/>
        <v>-211868</v>
      </c>
      <c r="H68" s="63">
        <f t="shared" si="18"/>
        <v>-183648</v>
      </c>
      <c r="I68" s="63">
        <f t="shared" si="18"/>
        <v>-39240</v>
      </c>
      <c r="J68" s="63">
        <f t="shared" si="18"/>
        <v>-80972</v>
      </c>
      <c r="K68" s="63">
        <f>-ROUND((K9+K29)*$D$3,2)</f>
        <v>-75532</v>
      </c>
      <c r="L68" s="63">
        <f t="shared" si="16"/>
        <v>-1473272</v>
      </c>
      <c r="M68" s="79"/>
    </row>
    <row r="69" spans="1:12" ht="18.75" customHeight="1">
      <c r="A69" s="12" t="s">
        <v>74</v>
      </c>
      <c r="B69" s="19">
        <v>0</v>
      </c>
      <c r="C69" s="19">
        <v>0</v>
      </c>
      <c r="D69" s="19">
        <v>0</v>
      </c>
      <c r="E69" s="19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v>0</v>
      </c>
      <c r="L69" s="19">
        <f t="shared" si="16"/>
        <v>0</v>
      </c>
    </row>
    <row r="70" spans="1:12" ht="18.75" customHeight="1">
      <c r="A70" s="12" t="s">
        <v>75</v>
      </c>
      <c r="B70" s="35">
        <v>-596</v>
      </c>
      <c r="C70" s="35">
        <v>-396</v>
      </c>
      <c r="D70" s="35">
        <v>-228</v>
      </c>
      <c r="E70" s="35">
        <v>-380</v>
      </c>
      <c r="F70" s="35">
        <v>-608</v>
      </c>
      <c r="G70" s="35">
        <v>-336</v>
      </c>
      <c r="H70" s="19">
        <v>0</v>
      </c>
      <c r="I70" s="19">
        <v>0</v>
      </c>
      <c r="J70" s="19">
        <v>0</v>
      </c>
      <c r="K70" s="19">
        <v>0</v>
      </c>
      <c r="L70" s="35">
        <f t="shared" si="16"/>
        <v>-2544</v>
      </c>
    </row>
    <row r="71" spans="1:12" ht="18.75" customHeight="1">
      <c r="A71" s="12" t="s">
        <v>76</v>
      </c>
      <c r="B71" s="35">
        <v>-420</v>
      </c>
      <c r="C71" s="35">
        <v>-112</v>
      </c>
      <c r="D71" s="35">
        <v>-224</v>
      </c>
      <c r="E71" s="35">
        <v>-140</v>
      </c>
      <c r="F71" s="35">
        <v>-84</v>
      </c>
      <c r="G71" s="35">
        <v>-28</v>
      </c>
      <c r="H71" s="19">
        <v>0</v>
      </c>
      <c r="I71" s="19">
        <v>0</v>
      </c>
      <c r="J71" s="19">
        <v>0</v>
      </c>
      <c r="K71" s="19">
        <v>0</v>
      </c>
      <c r="L71" s="35">
        <f t="shared" si="16"/>
        <v>-1008</v>
      </c>
    </row>
    <row r="72" spans="1:12" ht="18.75" customHeight="1">
      <c r="A72" s="12" t="s">
        <v>77</v>
      </c>
      <c r="B72" s="35">
        <v>-59459.08</v>
      </c>
      <c r="C72" s="35">
        <v>-6075.98</v>
      </c>
      <c r="D72" s="35">
        <v>-16487.23</v>
      </c>
      <c r="E72" s="35">
        <v>-86425.88</v>
      </c>
      <c r="F72" s="35">
        <v>-93211.12</v>
      </c>
      <c r="G72" s="35">
        <v>-78160.18</v>
      </c>
      <c r="H72" s="19">
        <v>0</v>
      </c>
      <c r="I72" s="19">
        <v>0</v>
      </c>
      <c r="J72" s="19">
        <v>0</v>
      </c>
      <c r="K72" s="19">
        <v>0</v>
      </c>
      <c r="L72" s="35">
        <f t="shared" si="16"/>
        <v>-339819.47</v>
      </c>
    </row>
    <row r="73" spans="1:12" ht="18.75" customHeight="1">
      <c r="A73" s="12" t="s">
        <v>78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  <c r="L73" s="19">
        <f t="shared" si="16"/>
        <v>0</v>
      </c>
    </row>
    <row r="74" spans="1:12" s="67" customFormat="1" ht="18.75" customHeight="1">
      <c r="A74" s="16" t="s">
        <v>79</v>
      </c>
      <c r="B74" s="63">
        <f aca="true" t="shared" si="19" ref="B74:K74">SUM(B75:B110)</f>
        <v>-16038.42</v>
      </c>
      <c r="C74" s="63">
        <f t="shared" si="19"/>
        <v>-23302.66</v>
      </c>
      <c r="D74" s="35">
        <f t="shared" si="19"/>
        <v>-23077.75</v>
      </c>
      <c r="E74" s="63">
        <f t="shared" si="19"/>
        <v>-15934.74</v>
      </c>
      <c r="F74" s="35">
        <f t="shared" si="19"/>
        <v>-14672.63</v>
      </c>
      <c r="G74" s="35">
        <f t="shared" si="19"/>
        <v>-34821.58</v>
      </c>
      <c r="H74" s="63">
        <f t="shared" si="19"/>
        <v>-15826.32</v>
      </c>
      <c r="I74" s="35">
        <f t="shared" si="19"/>
        <v>-68052.58</v>
      </c>
      <c r="J74" s="63">
        <f t="shared" si="19"/>
        <v>-11470</v>
      </c>
      <c r="K74" s="63">
        <f t="shared" si="19"/>
        <v>-7918.54</v>
      </c>
      <c r="L74" s="63">
        <f t="shared" si="16"/>
        <v>-231115.22</v>
      </c>
    </row>
    <row r="75" spans="1:12" ht="18.75" customHeight="1">
      <c r="A75" s="12" t="s">
        <v>80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35">
        <v>0</v>
      </c>
      <c r="J75" s="19">
        <v>0</v>
      </c>
      <c r="K75" s="19">
        <v>0</v>
      </c>
      <c r="L75" s="35">
        <f t="shared" si="16"/>
        <v>0</v>
      </c>
    </row>
    <row r="76" spans="1:12" ht="18.75" customHeight="1">
      <c r="A76" s="12" t="s">
        <v>81</v>
      </c>
      <c r="B76" s="19">
        <v>0</v>
      </c>
      <c r="C76" s="35">
        <v>-20.03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  <c r="L76" s="63">
        <f t="shared" si="16"/>
        <v>-20.03</v>
      </c>
    </row>
    <row r="77" spans="1:12" ht="18.75" customHeight="1">
      <c r="A77" s="12" t="s">
        <v>82</v>
      </c>
      <c r="B77" s="19">
        <v>0</v>
      </c>
      <c r="C77" s="19">
        <v>0</v>
      </c>
      <c r="D77" s="35">
        <v>-1067.75</v>
      </c>
      <c r="E77" s="19">
        <v>0</v>
      </c>
      <c r="F77" s="35">
        <v>0</v>
      </c>
      <c r="G77" s="19">
        <v>0</v>
      </c>
      <c r="H77" s="19">
        <v>0</v>
      </c>
      <c r="I77" s="44">
        <v>-2488.9</v>
      </c>
      <c r="J77" s="19">
        <v>0</v>
      </c>
      <c r="K77" s="44">
        <v>-380.65</v>
      </c>
      <c r="L77" s="63">
        <f t="shared" si="16"/>
        <v>-3937.3</v>
      </c>
    </row>
    <row r="78" spans="1:12" ht="18.75" customHeight="1">
      <c r="A78" s="12" t="s">
        <v>83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44">
        <v>-60000</v>
      </c>
      <c r="J78" s="19">
        <v>0</v>
      </c>
      <c r="K78" s="19">
        <v>0</v>
      </c>
      <c r="L78" s="35">
        <f t="shared" si="16"/>
        <v>-60000</v>
      </c>
    </row>
    <row r="79" spans="1:12" ht="18.75" customHeight="1">
      <c r="A79" s="34" t="s">
        <v>84</v>
      </c>
      <c r="B79" s="35">
        <v>-16038.42</v>
      </c>
      <c r="C79" s="35">
        <v>-23282.63</v>
      </c>
      <c r="D79" s="35">
        <v>-22010</v>
      </c>
      <c r="E79" s="35">
        <v>-15434.74</v>
      </c>
      <c r="F79" s="35">
        <v>-13672.63</v>
      </c>
      <c r="G79" s="35">
        <v>-32321.58</v>
      </c>
      <c r="H79" s="35">
        <v>-15826.32</v>
      </c>
      <c r="I79" s="35">
        <v>-5563.68</v>
      </c>
      <c r="J79" s="35">
        <v>-11470</v>
      </c>
      <c r="K79" s="35">
        <v>-7537.89</v>
      </c>
      <c r="L79" s="63">
        <f t="shared" si="16"/>
        <v>-163157.89</v>
      </c>
    </row>
    <row r="80" spans="1:12" ht="18.75" customHeight="1">
      <c r="A80" s="12" t="s">
        <v>85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v>0</v>
      </c>
      <c r="L80" s="19">
        <v>0</v>
      </c>
    </row>
    <row r="81" spans="1:12" ht="18.75" customHeight="1">
      <c r="A81" s="12" t="s">
        <v>86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v>0</v>
      </c>
      <c r="L81" s="19">
        <f t="shared" si="16"/>
        <v>0</v>
      </c>
    </row>
    <row r="82" spans="1:12" ht="18.75" customHeight="1">
      <c r="A82" s="12" t="s">
        <v>87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v>0</v>
      </c>
      <c r="L82" s="19">
        <f t="shared" si="16"/>
        <v>0</v>
      </c>
    </row>
    <row r="83" spans="1:12" ht="18.75" customHeight="1">
      <c r="A83" s="12" t="s">
        <v>88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v>0</v>
      </c>
      <c r="L83" s="19">
        <f t="shared" si="16"/>
        <v>0</v>
      </c>
    </row>
    <row r="84" spans="1:12" ht="18.75" customHeight="1">
      <c r="A84" s="12" t="s">
        <v>89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v>0</v>
      </c>
      <c r="L84" s="19">
        <f t="shared" si="16"/>
        <v>0</v>
      </c>
    </row>
    <row r="85" spans="1:12" ht="18.75" customHeight="1">
      <c r="A85" s="12" t="s">
        <v>90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v>0</v>
      </c>
      <c r="L85" s="19">
        <f t="shared" si="16"/>
        <v>0</v>
      </c>
    </row>
    <row r="86" spans="1:12" ht="18.75" customHeight="1">
      <c r="A86" s="12" t="s">
        <v>91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v>0</v>
      </c>
      <c r="L86" s="19">
        <f t="shared" si="16"/>
        <v>0</v>
      </c>
    </row>
    <row r="87" spans="1:12" ht="18.75" customHeight="1">
      <c r="A87" s="12" t="s">
        <v>92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v>0</v>
      </c>
      <c r="L87" s="19">
        <f t="shared" si="16"/>
        <v>0</v>
      </c>
    </row>
    <row r="88" spans="1:12" ht="18.75" customHeight="1">
      <c r="A88" s="12" t="s">
        <v>93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v>0</v>
      </c>
      <c r="L88" s="19">
        <f t="shared" si="16"/>
        <v>0</v>
      </c>
    </row>
    <row r="89" spans="1:12" ht="18.75" customHeight="1">
      <c r="A89" s="12" t="s">
        <v>94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v>0</v>
      </c>
      <c r="L89" s="19">
        <v>0</v>
      </c>
    </row>
    <row r="90" spans="1:12" ht="18.75" customHeight="1">
      <c r="A90" s="12" t="s">
        <v>95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v>0</v>
      </c>
      <c r="L90" s="19">
        <f t="shared" si="16"/>
        <v>0</v>
      </c>
    </row>
    <row r="91" spans="1:12" ht="18.75" customHeight="1">
      <c r="A91" s="12" t="s">
        <v>96</v>
      </c>
      <c r="B91" s="19">
        <v>0</v>
      </c>
      <c r="C91" s="19">
        <v>0</v>
      </c>
      <c r="D91" s="19">
        <v>0</v>
      </c>
      <c r="E91" s="19">
        <v>-500</v>
      </c>
      <c r="F91" s="19">
        <v>-1000</v>
      </c>
      <c r="G91" s="63">
        <v>-2500</v>
      </c>
      <c r="H91" s="19">
        <v>0</v>
      </c>
      <c r="I91" s="19">
        <v>0</v>
      </c>
      <c r="J91" s="19">
        <v>0</v>
      </c>
      <c r="K91" s="19">
        <v>0</v>
      </c>
      <c r="L91" s="63">
        <f t="shared" si="16"/>
        <v>-4000</v>
      </c>
    </row>
    <row r="92" spans="1:12" ht="18.75" customHeight="1">
      <c r="A92" s="12" t="s">
        <v>97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19">
        <f t="shared" si="16"/>
        <v>0</v>
      </c>
    </row>
    <row r="93" spans="1:12" ht="18.75" customHeight="1">
      <c r="A93" s="12" t="s">
        <v>98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19">
        <f t="shared" si="16"/>
        <v>0</v>
      </c>
    </row>
    <row r="94" spans="1:12" ht="18.75" customHeight="1">
      <c r="A94" s="12" t="s">
        <v>99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19">
        <f t="shared" si="16"/>
        <v>0</v>
      </c>
    </row>
    <row r="95" spans="1:12" ht="18.75" customHeight="1">
      <c r="A95" s="12" t="s">
        <v>100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19">
        <f t="shared" si="16"/>
        <v>0</v>
      </c>
    </row>
    <row r="96" spans="1:13" ht="18.75" customHeight="1">
      <c r="A96" s="12" t="s">
        <v>101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v>0</v>
      </c>
      <c r="L96" s="19">
        <f t="shared" si="16"/>
        <v>0</v>
      </c>
      <c r="M96" s="53"/>
    </row>
    <row r="97" spans="1:13" ht="18.75" customHeight="1">
      <c r="A97" s="12" t="s">
        <v>102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v>0</v>
      </c>
      <c r="L97" s="19">
        <f t="shared" si="16"/>
        <v>0</v>
      </c>
      <c r="M97" s="52"/>
    </row>
    <row r="98" spans="1:13" ht="18.75" customHeight="1">
      <c r="A98" s="12" t="s">
        <v>103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19">
        <v>0</v>
      </c>
      <c r="L98" s="19">
        <f t="shared" si="16"/>
        <v>0</v>
      </c>
      <c r="M98" s="52"/>
    </row>
    <row r="99" spans="1:13" ht="18.75" customHeight="1">
      <c r="A99" s="12" t="s">
        <v>104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19">
        <v>0</v>
      </c>
      <c r="L99" s="19">
        <f t="shared" si="16"/>
        <v>0</v>
      </c>
      <c r="M99" s="52"/>
    </row>
    <row r="100" spans="1:13" ht="18.75" customHeight="1">
      <c r="A100" s="12" t="s">
        <v>105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19">
        <f t="shared" si="16"/>
        <v>0</v>
      </c>
      <c r="M100" s="52"/>
    </row>
    <row r="101" spans="1:13" ht="18.75" customHeight="1">
      <c r="A101" s="12" t="s">
        <v>106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v>0</v>
      </c>
      <c r="L101" s="19">
        <f t="shared" si="16"/>
        <v>0</v>
      </c>
      <c r="M101" s="52"/>
    </row>
    <row r="102" spans="1:13" s="67" customFormat="1" ht="18.75" customHeight="1">
      <c r="A102" s="60" t="s">
        <v>107</v>
      </c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19">
        <f t="shared" si="16"/>
        <v>0</v>
      </c>
      <c r="M102" s="66"/>
    </row>
    <row r="103" spans="1:13" ht="18.75" customHeight="1">
      <c r="A103" s="60" t="s">
        <v>108</v>
      </c>
      <c r="B103" s="19">
        <v>0</v>
      </c>
      <c r="C103" s="19">
        <v>0</v>
      </c>
      <c r="D103" s="19">
        <v>0</v>
      </c>
      <c r="E103" s="19">
        <v>0</v>
      </c>
      <c r="F103" s="19">
        <v>0</v>
      </c>
      <c r="G103" s="19">
        <v>0</v>
      </c>
      <c r="H103" s="19">
        <v>0</v>
      </c>
      <c r="I103" s="19">
        <v>0</v>
      </c>
      <c r="J103" s="19">
        <v>0</v>
      </c>
      <c r="K103" s="19">
        <v>0</v>
      </c>
      <c r="L103" s="31">
        <f t="shared" si="16"/>
        <v>0</v>
      </c>
      <c r="M103" s="52"/>
    </row>
    <row r="104" spans="1:13" ht="18.75" customHeight="1">
      <c r="A104" s="60" t="s">
        <v>109</v>
      </c>
      <c r="B104" s="19">
        <v>0</v>
      </c>
      <c r="C104" s="19">
        <v>0</v>
      </c>
      <c r="D104" s="19">
        <v>0</v>
      </c>
      <c r="E104" s="19">
        <v>0</v>
      </c>
      <c r="F104" s="19">
        <v>0</v>
      </c>
      <c r="G104" s="19">
        <v>0</v>
      </c>
      <c r="H104" s="19">
        <v>0</v>
      </c>
      <c r="I104" s="19">
        <v>0</v>
      </c>
      <c r="J104" s="19">
        <v>0</v>
      </c>
      <c r="K104" s="19">
        <v>0</v>
      </c>
      <c r="L104" s="31">
        <f t="shared" si="16"/>
        <v>0</v>
      </c>
      <c r="M104" s="52"/>
    </row>
    <row r="105" spans="1:13" ht="18.75" customHeight="1">
      <c r="A105" s="70" t="s">
        <v>110</v>
      </c>
      <c r="B105" s="19">
        <v>0</v>
      </c>
      <c r="C105" s="19">
        <v>0</v>
      </c>
      <c r="D105" s="19">
        <v>0</v>
      </c>
      <c r="E105" s="19">
        <v>0</v>
      </c>
      <c r="F105" s="19">
        <v>0</v>
      </c>
      <c r="G105" s="19">
        <v>0</v>
      </c>
      <c r="H105" s="19">
        <v>0</v>
      </c>
      <c r="I105" s="19">
        <v>0</v>
      </c>
      <c r="J105" s="19">
        <v>0</v>
      </c>
      <c r="K105" s="19">
        <v>0</v>
      </c>
      <c r="L105" s="19">
        <f t="shared" si="16"/>
        <v>0</v>
      </c>
      <c r="M105" s="52"/>
    </row>
    <row r="106" spans="1:13" ht="18.75" customHeight="1">
      <c r="A106" s="15" t="s">
        <v>111</v>
      </c>
      <c r="B106" s="19">
        <v>0</v>
      </c>
      <c r="C106" s="19">
        <v>0</v>
      </c>
      <c r="D106" s="19">
        <v>0</v>
      </c>
      <c r="E106" s="19">
        <v>0</v>
      </c>
      <c r="F106" s="19">
        <v>0</v>
      </c>
      <c r="G106" s="19">
        <v>0</v>
      </c>
      <c r="H106" s="19">
        <v>0</v>
      </c>
      <c r="I106" s="19">
        <v>0</v>
      </c>
      <c r="J106" s="19">
        <v>0</v>
      </c>
      <c r="K106" s="19">
        <v>0</v>
      </c>
      <c r="L106" s="19">
        <f t="shared" si="16"/>
        <v>0</v>
      </c>
      <c r="M106" s="52"/>
    </row>
    <row r="107" spans="1:13" ht="18.75" customHeight="1">
      <c r="A107" s="15" t="s">
        <v>112</v>
      </c>
      <c r="B107" s="19">
        <v>0</v>
      </c>
      <c r="C107" s="19">
        <v>0</v>
      </c>
      <c r="D107" s="19">
        <v>0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v>0</v>
      </c>
      <c r="L107" s="19">
        <f t="shared" si="16"/>
        <v>0</v>
      </c>
      <c r="M107" s="52"/>
    </row>
    <row r="108" spans="1:13" ht="18.75" customHeight="1">
      <c r="A108" s="15" t="s">
        <v>113</v>
      </c>
      <c r="B108" s="19">
        <v>0</v>
      </c>
      <c r="C108" s="19">
        <v>0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19">
        <v>0</v>
      </c>
      <c r="L108" s="19">
        <v>0</v>
      </c>
      <c r="M108" s="52"/>
    </row>
    <row r="109" spans="1:13" s="67" customFormat="1" ht="18.75" customHeight="1">
      <c r="A109" s="60" t="s">
        <v>114</v>
      </c>
      <c r="B109" s="19">
        <v>0</v>
      </c>
      <c r="C109" s="19">
        <v>0</v>
      </c>
      <c r="D109" s="57">
        <v>0</v>
      </c>
      <c r="E109" s="57">
        <v>0</v>
      </c>
      <c r="F109" s="57">
        <v>0</v>
      </c>
      <c r="G109" s="19">
        <v>0</v>
      </c>
      <c r="H109" s="57">
        <v>0</v>
      </c>
      <c r="I109" s="19">
        <v>0</v>
      </c>
      <c r="J109" s="57">
        <v>0</v>
      </c>
      <c r="K109" s="57">
        <v>0</v>
      </c>
      <c r="L109" s="19">
        <f t="shared" si="16"/>
        <v>0</v>
      </c>
      <c r="M109" s="66"/>
    </row>
    <row r="110" spans="1:13" ht="18.75" customHeight="1">
      <c r="A110" s="15"/>
      <c r="B110" s="19">
        <v>0</v>
      </c>
      <c r="C110" s="19">
        <v>0</v>
      </c>
      <c r="D110" s="19">
        <v>0</v>
      </c>
      <c r="E110" s="19">
        <v>0</v>
      </c>
      <c r="F110" s="19">
        <v>0</v>
      </c>
      <c r="G110" s="19">
        <v>0</v>
      </c>
      <c r="H110" s="19">
        <v>0</v>
      </c>
      <c r="I110" s="19">
        <v>0</v>
      </c>
      <c r="J110" s="19">
        <v>0</v>
      </c>
      <c r="K110" s="19">
        <v>0</v>
      </c>
      <c r="L110" s="19"/>
      <c r="M110" s="52"/>
    </row>
    <row r="111" spans="1:13" ht="18.75" customHeight="1">
      <c r="A111" s="16" t="s">
        <v>115</v>
      </c>
      <c r="B111" s="19">
        <v>313842.56</v>
      </c>
      <c r="C111" s="19">
        <v>670106.2</v>
      </c>
      <c r="D111" s="19">
        <v>638964.62</v>
      </c>
      <c r="E111" s="19">
        <v>598418.19</v>
      </c>
      <c r="F111" s="19">
        <v>171993.01</v>
      </c>
      <c r="G111" s="19">
        <v>131533.97</v>
      </c>
      <c r="H111" s="19">
        <v>387597.42</v>
      </c>
      <c r="I111" s="19">
        <v>55105.8</v>
      </c>
      <c r="J111" s="19">
        <v>232747.39</v>
      </c>
      <c r="K111" s="19">
        <v>75939.8</v>
      </c>
      <c r="L111" s="19">
        <f t="shared" si="16"/>
        <v>3276248.96</v>
      </c>
      <c r="M111" s="52"/>
    </row>
    <row r="112" spans="1:13" ht="18.75" customHeight="1">
      <c r="A112" s="16" t="s">
        <v>116</v>
      </c>
      <c r="B112" s="19">
        <v>0</v>
      </c>
      <c r="C112" s="19">
        <v>0</v>
      </c>
      <c r="D112" s="19">
        <v>0</v>
      </c>
      <c r="E112" s="19">
        <v>0</v>
      </c>
      <c r="F112" s="19">
        <v>0</v>
      </c>
      <c r="G112" s="19">
        <v>0</v>
      </c>
      <c r="H112" s="19">
        <v>0</v>
      </c>
      <c r="I112" s="19">
        <v>0</v>
      </c>
      <c r="J112" s="19">
        <v>0</v>
      </c>
      <c r="K112" s="19">
        <v>0</v>
      </c>
      <c r="L112" s="19">
        <f t="shared" si="16"/>
        <v>0</v>
      </c>
      <c r="M112" s="53"/>
    </row>
    <row r="113" spans="1:13" ht="18.75" customHeight="1">
      <c r="A113" s="16"/>
      <c r="B113" s="20">
        <v>0</v>
      </c>
      <c r="C113" s="20">
        <v>0</v>
      </c>
      <c r="D113" s="20">
        <v>0</v>
      </c>
      <c r="E113" s="20">
        <v>0</v>
      </c>
      <c r="F113" s="20">
        <v>0</v>
      </c>
      <c r="G113" s="20">
        <v>0</v>
      </c>
      <c r="H113" s="20">
        <v>0</v>
      </c>
      <c r="I113" s="20">
        <v>0</v>
      </c>
      <c r="J113" s="20">
        <v>0</v>
      </c>
      <c r="K113" s="20"/>
      <c r="L113" s="31">
        <f t="shared" si="16"/>
        <v>0</v>
      </c>
      <c r="M113" s="51"/>
    </row>
    <row r="114" spans="1:13" ht="18.75" customHeight="1">
      <c r="A114" s="16" t="s">
        <v>117</v>
      </c>
      <c r="B114" s="24">
        <f aca="true" t="shared" si="20" ref="B114:H114">+B115+B116</f>
        <v>1894266.7</v>
      </c>
      <c r="C114" s="24">
        <f t="shared" si="20"/>
        <v>3010063.8099999996</v>
      </c>
      <c r="D114" s="24">
        <f t="shared" si="20"/>
        <v>3362541.85</v>
      </c>
      <c r="E114" s="24">
        <f t="shared" si="20"/>
        <v>2019421.6900000002</v>
      </c>
      <c r="F114" s="24">
        <f t="shared" si="20"/>
        <v>1443761.7899999998</v>
      </c>
      <c r="G114" s="24">
        <f t="shared" si="20"/>
        <v>3000130.5100000002</v>
      </c>
      <c r="H114" s="24">
        <f t="shared" si="20"/>
        <v>1802300.9199999997</v>
      </c>
      <c r="I114" s="24">
        <f>+I115+I116</f>
        <v>527092.48</v>
      </c>
      <c r="J114" s="24">
        <f>+J115+J116</f>
        <v>1142931.83</v>
      </c>
      <c r="K114" s="24">
        <f>+K115+K116</f>
        <v>815293.3200000001</v>
      </c>
      <c r="L114" s="45">
        <f t="shared" si="16"/>
        <v>19017804.9</v>
      </c>
      <c r="M114" s="72"/>
    </row>
    <row r="115" spans="1:13" ht="18" customHeight="1">
      <c r="A115" s="16" t="s">
        <v>118</v>
      </c>
      <c r="B115" s="24">
        <f aca="true" t="shared" si="21" ref="B115:K115">+B50+B67+B74+B111</f>
        <v>1877496.6099999999</v>
      </c>
      <c r="C115" s="24">
        <f t="shared" si="21"/>
        <v>2986901.26</v>
      </c>
      <c r="D115" s="24">
        <f t="shared" si="21"/>
        <v>3345054.15</v>
      </c>
      <c r="E115" s="24">
        <f t="shared" si="21"/>
        <v>1996318.86</v>
      </c>
      <c r="F115" s="24">
        <f t="shared" si="21"/>
        <v>1430481.39</v>
      </c>
      <c r="G115" s="24">
        <f t="shared" si="21"/>
        <v>2978660.22</v>
      </c>
      <c r="H115" s="24">
        <f t="shared" si="21"/>
        <v>1786222.9499999997</v>
      </c>
      <c r="I115" s="24">
        <f t="shared" si="21"/>
        <v>527092.48</v>
      </c>
      <c r="J115" s="24">
        <f t="shared" si="21"/>
        <v>1128964.9300000002</v>
      </c>
      <c r="K115" s="24">
        <f t="shared" si="21"/>
        <v>815293.3200000001</v>
      </c>
      <c r="L115" s="45">
        <f t="shared" si="16"/>
        <v>18872486.169999998</v>
      </c>
      <c r="M115" s="51"/>
    </row>
    <row r="116" spans="1:13" ht="18.75" customHeight="1">
      <c r="A116" s="16" t="s">
        <v>119</v>
      </c>
      <c r="B116" s="24">
        <f aca="true" t="shared" si="22" ref="B116:K116">IF(+B62+B112+B117&lt;0,0,(B62+B112+B117))</f>
        <v>16770.09</v>
      </c>
      <c r="C116" s="24">
        <f t="shared" si="22"/>
        <v>23162.55</v>
      </c>
      <c r="D116" s="24">
        <f t="shared" si="22"/>
        <v>17487.7</v>
      </c>
      <c r="E116" s="24">
        <f t="shared" si="22"/>
        <v>23102.83</v>
      </c>
      <c r="F116" s="24">
        <f t="shared" si="22"/>
        <v>13280.4</v>
      </c>
      <c r="G116" s="24">
        <f t="shared" si="22"/>
        <v>21470.29</v>
      </c>
      <c r="H116" s="24">
        <f t="shared" si="22"/>
        <v>16077.97</v>
      </c>
      <c r="I116" s="19">
        <f t="shared" si="22"/>
        <v>0</v>
      </c>
      <c r="J116" s="24">
        <f t="shared" si="22"/>
        <v>13966.9</v>
      </c>
      <c r="K116" s="24">
        <f t="shared" si="22"/>
        <v>0</v>
      </c>
      <c r="L116" s="45">
        <f t="shared" si="16"/>
        <v>145318.72999999998</v>
      </c>
      <c r="M116" s="73"/>
    </row>
    <row r="117" spans="1:14" ht="18.75" customHeight="1">
      <c r="A117" s="16" t="s">
        <v>120</v>
      </c>
      <c r="B117" s="19">
        <v>0</v>
      </c>
      <c r="C117" s="19">
        <v>0</v>
      </c>
      <c r="D117" s="19">
        <v>0</v>
      </c>
      <c r="E117" s="19">
        <v>0</v>
      </c>
      <c r="F117" s="19">
        <v>0</v>
      </c>
      <c r="G117" s="19">
        <v>0</v>
      </c>
      <c r="H117" s="19">
        <v>0</v>
      </c>
      <c r="I117" s="19">
        <v>0</v>
      </c>
      <c r="J117" s="19">
        <v>0</v>
      </c>
      <c r="K117" s="19">
        <v>0</v>
      </c>
      <c r="L117" s="31">
        <f>SUM(B117:J117)</f>
        <v>0</v>
      </c>
      <c r="N117" s="54"/>
    </row>
    <row r="118" spans="1:12" ht="18.75" customHeight="1">
      <c r="A118" s="16" t="s">
        <v>121</v>
      </c>
      <c r="B118" s="19">
        <v>0</v>
      </c>
      <c r="C118" s="19">
        <v>0</v>
      </c>
      <c r="D118" s="19">
        <v>0</v>
      </c>
      <c r="E118" s="19">
        <v>0</v>
      </c>
      <c r="F118" s="19">
        <v>0</v>
      </c>
      <c r="G118" s="19">
        <v>0</v>
      </c>
      <c r="H118" s="19">
        <v>0</v>
      </c>
      <c r="I118" s="19">
        <v>0</v>
      </c>
      <c r="J118" s="19">
        <v>0</v>
      </c>
      <c r="K118" s="19">
        <v>0</v>
      </c>
      <c r="L118" s="31">
        <f>SUM(B118:J118)</f>
        <v>0</v>
      </c>
    </row>
    <row r="119" spans="1:12" ht="18.75" customHeight="1">
      <c r="A119" s="2"/>
      <c r="B119" s="20">
        <v>0</v>
      </c>
      <c r="C119" s="20">
        <v>0</v>
      </c>
      <c r="D119" s="20">
        <v>0</v>
      </c>
      <c r="E119" s="20">
        <v>0</v>
      </c>
      <c r="F119" s="20">
        <v>0</v>
      </c>
      <c r="G119" s="20">
        <v>0</v>
      </c>
      <c r="H119" s="20">
        <v>0</v>
      </c>
      <c r="I119" s="20">
        <v>0</v>
      </c>
      <c r="J119" s="20">
        <v>0</v>
      </c>
      <c r="K119" s="20"/>
      <c r="L119" s="20"/>
    </row>
    <row r="120" spans="1:12" ht="18.75" customHeight="1">
      <c r="A120" s="37"/>
      <c r="B120" s="37">
        <v>0</v>
      </c>
      <c r="C120" s="37">
        <v>0</v>
      </c>
      <c r="D120" s="37">
        <v>0</v>
      </c>
      <c r="E120" s="37">
        <v>0</v>
      </c>
      <c r="F120" s="37">
        <v>0</v>
      </c>
      <c r="G120" s="37">
        <v>0</v>
      </c>
      <c r="H120" s="37">
        <v>0</v>
      </c>
      <c r="I120" s="37">
        <v>0</v>
      </c>
      <c r="J120" s="37">
        <v>0</v>
      </c>
      <c r="K120" s="37"/>
      <c r="L120" s="37"/>
    </row>
    <row r="121" spans="1:12" ht="18.75" customHeight="1">
      <c r="A121" s="8"/>
      <c r="B121" s="43">
        <v>0</v>
      </c>
      <c r="C121" s="43">
        <v>0</v>
      </c>
      <c r="D121" s="43">
        <v>0</v>
      </c>
      <c r="E121" s="43">
        <v>0</v>
      </c>
      <c r="F121" s="43">
        <v>0</v>
      </c>
      <c r="G121" s="43">
        <v>0</v>
      </c>
      <c r="H121" s="43">
        <v>0</v>
      </c>
      <c r="I121" s="43">
        <v>0</v>
      </c>
      <c r="J121" s="43">
        <v>0</v>
      </c>
      <c r="K121" s="43">
        <v>0</v>
      </c>
      <c r="L121" s="43"/>
    </row>
    <row r="122" spans="1:13" ht="18.75" customHeight="1">
      <c r="A122" s="25" t="s">
        <v>122</v>
      </c>
      <c r="B122" s="18">
        <v>0</v>
      </c>
      <c r="C122" s="18">
        <v>0</v>
      </c>
      <c r="D122" s="18">
        <v>0</v>
      </c>
      <c r="E122" s="18">
        <v>0</v>
      </c>
      <c r="F122" s="18">
        <v>0</v>
      </c>
      <c r="G122" s="18">
        <v>0</v>
      </c>
      <c r="H122" s="18">
        <v>0</v>
      </c>
      <c r="I122" s="18">
        <v>0</v>
      </c>
      <c r="J122" s="18">
        <v>0</v>
      </c>
      <c r="K122" s="18">
        <v>0</v>
      </c>
      <c r="L122" s="39">
        <f>SUM(L123:L143)</f>
        <v>19017804.87</v>
      </c>
      <c r="M122" s="51"/>
    </row>
    <row r="123" spans="1:12" ht="18.75" customHeight="1">
      <c r="A123" s="26" t="s">
        <v>123</v>
      </c>
      <c r="B123" s="27">
        <v>263491.03</v>
      </c>
      <c r="C123" s="38">
        <v>0</v>
      </c>
      <c r="D123" s="38">
        <v>0</v>
      </c>
      <c r="E123" s="38">
        <v>0</v>
      </c>
      <c r="F123" s="38">
        <v>0</v>
      </c>
      <c r="G123" s="38">
        <v>0</v>
      </c>
      <c r="H123" s="38">
        <v>0</v>
      </c>
      <c r="I123" s="38">
        <v>0</v>
      </c>
      <c r="J123" s="38">
        <v>0</v>
      </c>
      <c r="K123" s="38">
        <v>0</v>
      </c>
      <c r="L123" s="39">
        <f>SUM(B123:K123)</f>
        <v>263491.03</v>
      </c>
    </row>
    <row r="124" spans="1:12" ht="18.75" customHeight="1">
      <c r="A124" s="26" t="s">
        <v>124</v>
      </c>
      <c r="B124" s="27">
        <v>1630775.67</v>
      </c>
      <c r="C124" s="38">
        <v>0</v>
      </c>
      <c r="D124" s="38">
        <v>0</v>
      </c>
      <c r="E124" s="38">
        <v>0</v>
      </c>
      <c r="F124" s="38">
        <v>0</v>
      </c>
      <c r="G124" s="38">
        <v>0</v>
      </c>
      <c r="H124" s="38">
        <v>0</v>
      </c>
      <c r="I124" s="38">
        <v>0</v>
      </c>
      <c r="J124" s="38">
        <v>0</v>
      </c>
      <c r="K124" s="38">
        <v>0</v>
      </c>
      <c r="L124" s="39">
        <f>SUM(B124:K124)</f>
        <v>1630775.67</v>
      </c>
    </row>
    <row r="125" spans="1:12" ht="18.75" customHeight="1">
      <c r="A125" s="26" t="s">
        <v>125</v>
      </c>
      <c r="B125" s="38">
        <v>0</v>
      </c>
      <c r="C125" s="27">
        <v>3010063.81</v>
      </c>
      <c r="D125" s="38">
        <v>0</v>
      </c>
      <c r="E125" s="38">
        <v>0</v>
      </c>
      <c r="F125" s="38">
        <v>0</v>
      </c>
      <c r="G125" s="38">
        <v>0</v>
      </c>
      <c r="H125" s="38">
        <v>0</v>
      </c>
      <c r="I125" s="38">
        <v>0</v>
      </c>
      <c r="J125" s="38">
        <v>0</v>
      </c>
      <c r="K125" s="38">
        <v>0</v>
      </c>
      <c r="L125" s="39">
        <f>SUM(B125:K125)</f>
        <v>3010063.81</v>
      </c>
    </row>
    <row r="126" spans="1:12" ht="18.75" customHeight="1">
      <c r="A126" s="26" t="s">
        <v>126</v>
      </c>
      <c r="B126" s="38">
        <v>0</v>
      </c>
      <c r="C126" s="38">
        <v>0</v>
      </c>
      <c r="D126" s="27">
        <v>3128388.06</v>
      </c>
      <c r="E126" s="38">
        <v>0</v>
      </c>
      <c r="F126" s="38">
        <v>0</v>
      </c>
      <c r="G126" s="38">
        <v>0</v>
      </c>
      <c r="H126" s="38">
        <v>0</v>
      </c>
      <c r="I126" s="38">
        <v>0</v>
      </c>
      <c r="J126" s="38">
        <v>0</v>
      </c>
      <c r="K126" s="38">
        <v>0</v>
      </c>
      <c r="L126" s="39">
        <f aca="true" t="shared" si="23" ref="L126:L143">SUM(B126:K126)</f>
        <v>3128388.06</v>
      </c>
    </row>
    <row r="127" spans="1:12" ht="18.75" customHeight="1">
      <c r="A127" s="26" t="s">
        <v>127</v>
      </c>
      <c r="B127" s="38">
        <v>0</v>
      </c>
      <c r="C127" s="38">
        <v>0</v>
      </c>
      <c r="D127" s="27">
        <v>234153.79</v>
      </c>
      <c r="E127" s="38">
        <v>0</v>
      </c>
      <c r="F127" s="38">
        <v>0</v>
      </c>
      <c r="G127" s="38">
        <v>0</v>
      </c>
      <c r="H127" s="38">
        <v>0</v>
      </c>
      <c r="I127" s="38">
        <v>0</v>
      </c>
      <c r="J127" s="38">
        <v>0</v>
      </c>
      <c r="K127" s="38">
        <v>0</v>
      </c>
      <c r="L127" s="39">
        <f t="shared" si="23"/>
        <v>234153.79</v>
      </c>
    </row>
    <row r="128" spans="1:12" ht="18.75" customHeight="1">
      <c r="A128" s="26" t="s">
        <v>128</v>
      </c>
      <c r="B128" s="38">
        <v>0</v>
      </c>
      <c r="C128" s="38">
        <v>0</v>
      </c>
      <c r="D128" s="38">
        <v>0</v>
      </c>
      <c r="E128" s="27">
        <v>1999227.47</v>
      </c>
      <c r="F128" s="38">
        <v>0</v>
      </c>
      <c r="G128" s="38">
        <v>0</v>
      </c>
      <c r="H128" s="38">
        <v>0</v>
      </c>
      <c r="I128" s="38">
        <v>0</v>
      </c>
      <c r="J128" s="38">
        <v>0</v>
      </c>
      <c r="K128" s="38">
        <v>0</v>
      </c>
      <c r="L128" s="39">
        <f t="shared" si="23"/>
        <v>1999227.47</v>
      </c>
    </row>
    <row r="129" spans="1:12" ht="18.75" customHeight="1">
      <c r="A129" s="26" t="s">
        <v>129</v>
      </c>
      <c r="B129" s="38">
        <v>0</v>
      </c>
      <c r="C129" s="38">
        <v>0</v>
      </c>
      <c r="D129" s="38">
        <v>0</v>
      </c>
      <c r="E129" s="27">
        <v>20194.22</v>
      </c>
      <c r="F129" s="38">
        <v>0</v>
      </c>
      <c r="G129" s="38">
        <v>0</v>
      </c>
      <c r="H129" s="38">
        <v>0</v>
      </c>
      <c r="I129" s="38">
        <v>0</v>
      </c>
      <c r="J129" s="38">
        <v>0</v>
      </c>
      <c r="K129" s="38">
        <v>0</v>
      </c>
      <c r="L129" s="39">
        <f t="shared" si="23"/>
        <v>20194.22</v>
      </c>
    </row>
    <row r="130" spans="1:12" ht="18.75" customHeight="1">
      <c r="A130" s="26" t="s">
        <v>130</v>
      </c>
      <c r="B130" s="38">
        <v>0</v>
      </c>
      <c r="C130" s="38">
        <v>0</v>
      </c>
      <c r="D130" s="38">
        <v>0</v>
      </c>
      <c r="E130" s="38">
        <v>0</v>
      </c>
      <c r="F130" s="27">
        <v>458060.41</v>
      </c>
      <c r="G130" s="38">
        <v>0</v>
      </c>
      <c r="H130" s="38">
        <v>0</v>
      </c>
      <c r="I130" s="38">
        <v>0</v>
      </c>
      <c r="J130" s="38">
        <v>0</v>
      </c>
      <c r="K130" s="38">
        <v>0</v>
      </c>
      <c r="L130" s="39">
        <f t="shared" si="23"/>
        <v>458060.41</v>
      </c>
    </row>
    <row r="131" spans="1:12" ht="18.75" customHeight="1">
      <c r="A131" s="26" t="s">
        <v>131</v>
      </c>
      <c r="B131" s="38">
        <v>0</v>
      </c>
      <c r="C131" s="38">
        <v>0</v>
      </c>
      <c r="D131" s="38">
        <v>0</v>
      </c>
      <c r="E131" s="38">
        <v>0</v>
      </c>
      <c r="F131" s="27">
        <v>0</v>
      </c>
      <c r="G131" s="38">
        <v>0</v>
      </c>
      <c r="H131" s="38">
        <v>0</v>
      </c>
      <c r="I131" s="38">
        <v>0</v>
      </c>
      <c r="J131" s="38">
        <v>0</v>
      </c>
      <c r="K131" s="38">
        <v>0</v>
      </c>
      <c r="L131" s="39">
        <f t="shared" si="23"/>
        <v>0</v>
      </c>
    </row>
    <row r="132" spans="1:12" ht="18.75" customHeight="1">
      <c r="A132" s="26" t="s">
        <v>132</v>
      </c>
      <c r="B132" s="38">
        <v>0</v>
      </c>
      <c r="C132" s="38">
        <v>0</v>
      </c>
      <c r="D132" s="38">
        <v>0</v>
      </c>
      <c r="E132" s="38">
        <v>0</v>
      </c>
      <c r="F132" s="27">
        <v>108249.55</v>
      </c>
      <c r="G132" s="38">
        <v>0</v>
      </c>
      <c r="H132" s="38">
        <v>0</v>
      </c>
      <c r="I132" s="38">
        <v>0</v>
      </c>
      <c r="J132" s="38">
        <v>0</v>
      </c>
      <c r="K132" s="38">
        <v>0</v>
      </c>
      <c r="L132" s="39">
        <f t="shared" si="23"/>
        <v>108249.55</v>
      </c>
    </row>
    <row r="133" spans="1:12" ht="18.75" customHeight="1">
      <c r="A133" s="26" t="s">
        <v>133</v>
      </c>
      <c r="B133" s="64">
        <v>0</v>
      </c>
      <c r="C133" s="64">
        <v>0</v>
      </c>
      <c r="D133" s="64">
        <v>0</v>
      </c>
      <c r="E133" s="64">
        <v>0</v>
      </c>
      <c r="F133" s="65">
        <v>877451.83</v>
      </c>
      <c r="G133" s="64">
        <v>0</v>
      </c>
      <c r="H133" s="64">
        <v>0</v>
      </c>
      <c r="I133" s="64">
        <v>0</v>
      </c>
      <c r="J133" s="64">
        <v>0</v>
      </c>
      <c r="K133" s="64">
        <v>0</v>
      </c>
      <c r="L133" s="39">
        <f t="shared" si="23"/>
        <v>877451.83</v>
      </c>
    </row>
    <row r="134" spans="1:12" ht="18.75" customHeight="1">
      <c r="A134" s="26" t="s">
        <v>134</v>
      </c>
      <c r="B134" s="38">
        <v>0</v>
      </c>
      <c r="C134" s="38">
        <v>0</v>
      </c>
      <c r="D134" s="38">
        <v>0</v>
      </c>
      <c r="E134" s="38">
        <v>0</v>
      </c>
      <c r="F134" s="38">
        <v>0</v>
      </c>
      <c r="G134" s="27">
        <v>841377.25</v>
      </c>
      <c r="H134" s="38">
        <v>0</v>
      </c>
      <c r="I134" s="38">
        <v>0</v>
      </c>
      <c r="J134" s="38">
        <v>0</v>
      </c>
      <c r="K134" s="38">
        <v>0</v>
      </c>
      <c r="L134" s="39">
        <f t="shared" si="23"/>
        <v>841377.25</v>
      </c>
    </row>
    <row r="135" spans="1:12" ht="18.75" customHeight="1">
      <c r="A135" s="26" t="s">
        <v>135</v>
      </c>
      <c r="B135" s="38">
        <v>0</v>
      </c>
      <c r="C135" s="38">
        <v>0</v>
      </c>
      <c r="D135" s="38">
        <v>0</v>
      </c>
      <c r="E135" s="38">
        <v>0</v>
      </c>
      <c r="F135" s="38">
        <v>0</v>
      </c>
      <c r="G135" s="27">
        <v>70194.56</v>
      </c>
      <c r="H135" s="38">
        <v>0</v>
      </c>
      <c r="I135" s="38">
        <v>0</v>
      </c>
      <c r="J135" s="38">
        <v>0</v>
      </c>
      <c r="K135" s="38">
        <v>0</v>
      </c>
      <c r="L135" s="39">
        <f t="shared" si="23"/>
        <v>70194.56</v>
      </c>
    </row>
    <row r="136" spans="1:12" ht="18.75" customHeight="1">
      <c r="A136" s="26" t="s">
        <v>136</v>
      </c>
      <c r="B136" s="38">
        <v>0</v>
      </c>
      <c r="C136" s="38">
        <v>0</v>
      </c>
      <c r="D136" s="38">
        <v>0</v>
      </c>
      <c r="E136" s="38">
        <v>0</v>
      </c>
      <c r="F136" s="38">
        <v>0</v>
      </c>
      <c r="G136" s="27">
        <v>387998.42</v>
      </c>
      <c r="H136" s="38">
        <v>0</v>
      </c>
      <c r="I136" s="38">
        <v>0</v>
      </c>
      <c r="J136" s="38">
        <v>0</v>
      </c>
      <c r="K136" s="38">
        <v>0</v>
      </c>
      <c r="L136" s="39">
        <f t="shared" si="23"/>
        <v>387998.42</v>
      </c>
    </row>
    <row r="137" spans="1:12" ht="18.75" customHeight="1">
      <c r="A137" s="26" t="s">
        <v>137</v>
      </c>
      <c r="B137" s="38">
        <v>0</v>
      </c>
      <c r="C137" s="38">
        <v>0</v>
      </c>
      <c r="D137" s="38">
        <v>0</v>
      </c>
      <c r="E137" s="38">
        <v>0</v>
      </c>
      <c r="F137" s="38">
        <v>0</v>
      </c>
      <c r="G137" s="27">
        <v>440102.32</v>
      </c>
      <c r="H137" s="38">
        <v>0</v>
      </c>
      <c r="I137" s="38">
        <v>0</v>
      </c>
      <c r="J137" s="38">
        <v>0</v>
      </c>
      <c r="K137" s="38">
        <v>0</v>
      </c>
      <c r="L137" s="39">
        <f t="shared" si="23"/>
        <v>440102.32</v>
      </c>
    </row>
    <row r="138" spans="1:12" ht="18.75" customHeight="1">
      <c r="A138" s="26" t="s">
        <v>138</v>
      </c>
      <c r="B138" s="38">
        <v>0</v>
      </c>
      <c r="C138" s="38">
        <v>0</v>
      </c>
      <c r="D138" s="38">
        <v>0</v>
      </c>
      <c r="E138" s="38">
        <v>0</v>
      </c>
      <c r="F138" s="38">
        <v>0</v>
      </c>
      <c r="G138" s="27">
        <v>1260457.95</v>
      </c>
      <c r="H138" s="38">
        <v>0</v>
      </c>
      <c r="I138" s="38">
        <v>0</v>
      </c>
      <c r="J138" s="38">
        <v>0</v>
      </c>
      <c r="K138" s="38">
        <v>0</v>
      </c>
      <c r="L138" s="39">
        <f t="shared" si="23"/>
        <v>1260457.95</v>
      </c>
    </row>
    <row r="139" spans="1:12" ht="18.75" customHeight="1">
      <c r="A139" s="26" t="s">
        <v>139</v>
      </c>
      <c r="B139" s="38">
        <v>0</v>
      </c>
      <c r="C139" s="38">
        <v>0</v>
      </c>
      <c r="D139" s="38">
        <v>0</v>
      </c>
      <c r="E139" s="38">
        <v>0</v>
      </c>
      <c r="F139" s="38">
        <v>0</v>
      </c>
      <c r="G139" s="38">
        <v>0</v>
      </c>
      <c r="H139" s="27">
        <v>668105.15</v>
      </c>
      <c r="I139" s="38">
        <v>0</v>
      </c>
      <c r="J139" s="38">
        <v>0</v>
      </c>
      <c r="K139" s="38">
        <v>0</v>
      </c>
      <c r="L139" s="39">
        <f t="shared" si="23"/>
        <v>668105.15</v>
      </c>
    </row>
    <row r="140" spans="1:12" ht="18.75" customHeight="1">
      <c r="A140" s="26" t="s">
        <v>140</v>
      </c>
      <c r="B140" s="38">
        <v>0</v>
      </c>
      <c r="C140" s="38">
        <v>0</v>
      </c>
      <c r="D140" s="38">
        <v>0</v>
      </c>
      <c r="E140" s="38">
        <v>0</v>
      </c>
      <c r="F140" s="38">
        <v>0</v>
      </c>
      <c r="G140" s="38">
        <v>0</v>
      </c>
      <c r="H140" s="27">
        <v>1134195.76</v>
      </c>
      <c r="I140" s="38">
        <v>0</v>
      </c>
      <c r="J140" s="38">
        <v>0</v>
      </c>
      <c r="K140" s="38">
        <v>0</v>
      </c>
      <c r="L140" s="39">
        <f t="shared" si="23"/>
        <v>1134195.76</v>
      </c>
    </row>
    <row r="141" spans="1:12" ht="18.75" customHeight="1">
      <c r="A141" s="26" t="s">
        <v>141</v>
      </c>
      <c r="B141" s="38">
        <v>0</v>
      </c>
      <c r="C141" s="38">
        <v>0</v>
      </c>
      <c r="D141" s="38">
        <v>0</v>
      </c>
      <c r="E141" s="38">
        <v>0</v>
      </c>
      <c r="F141" s="38">
        <v>0</v>
      </c>
      <c r="G141" s="38">
        <v>0</v>
      </c>
      <c r="H141" s="38">
        <v>0</v>
      </c>
      <c r="I141" s="27">
        <v>527092.48</v>
      </c>
      <c r="J141" s="38">
        <v>0</v>
      </c>
      <c r="K141" s="38">
        <v>0</v>
      </c>
      <c r="L141" s="39">
        <f t="shared" si="23"/>
        <v>527092.48</v>
      </c>
    </row>
    <row r="142" spans="1:12" ht="18.75" customHeight="1">
      <c r="A142" s="26" t="s">
        <v>142</v>
      </c>
      <c r="B142" s="38">
        <v>0</v>
      </c>
      <c r="C142" s="38">
        <v>0</v>
      </c>
      <c r="D142" s="38">
        <v>0</v>
      </c>
      <c r="E142" s="38">
        <v>0</v>
      </c>
      <c r="F142" s="38">
        <v>0</v>
      </c>
      <c r="G142" s="38">
        <v>0</v>
      </c>
      <c r="H142" s="38">
        <v>0</v>
      </c>
      <c r="I142" s="38">
        <v>0</v>
      </c>
      <c r="J142" s="27">
        <v>1142931.82</v>
      </c>
      <c r="K142" s="18">
        <v>0</v>
      </c>
      <c r="L142" s="39">
        <f t="shared" si="23"/>
        <v>1142931.82</v>
      </c>
    </row>
    <row r="143" spans="1:12" ht="18.75" customHeight="1">
      <c r="A143" s="71" t="s">
        <v>143</v>
      </c>
      <c r="B143" s="40">
        <v>0</v>
      </c>
      <c r="C143" s="40">
        <v>0</v>
      </c>
      <c r="D143" s="40">
        <v>0</v>
      </c>
      <c r="E143" s="40">
        <v>0</v>
      </c>
      <c r="F143" s="40">
        <v>0</v>
      </c>
      <c r="G143" s="40">
        <v>0</v>
      </c>
      <c r="H143" s="40">
        <v>0</v>
      </c>
      <c r="I143" s="40">
        <v>0</v>
      </c>
      <c r="J143" s="40">
        <v>0</v>
      </c>
      <c r="K143" s="41">
        <v>815293.32</v>
      </c>
      <c r="L143" s="42">
        <f t="shared" si="23"/>
        <v>815293.32</v>
      </c>
    </row>
    <row r="144" spans="1:12" ht="18.75" customHeight="1">
      <c r="A144" s="69"/>
      <c r="B144" s="47">
        <v>0</v>
      </c>
      <c r="C144" s="47">
        <v>0</v>
      </c>
      <c r="D144" s="47">
        <v>0</v>
      </c>
      <c r="E144" s="47">
        <v>0</v>
      </c>
      <c r="F144" s="47">
        <v>0</v>
      </c>
      <c r="G144" s="47">
        <v>0</v>
      </c>
      <c r="H144" s="47">
        <v>0</v>
      </c>
      <c r="I144" s="47">
        <v>0</v>
      </c>
      <c r="J144" s="47">
        <f>J114-J143</f>
        <v>1142931.83</v>
      </c>
      <c r="K144" s="47"/>
      <c r="L144" s="48"/>
    </row>
    <row r="145" ht="18" customHeight="1">
      <c r="A145" s="69"/>
    </row>
    <row r="146" ht="18" customHeight="1">
      <c r="A146" s="69"/>
    </row>
    <row r="147" ht="18" customHeight="1">
      <c r="A147" s="69"/>
    </row>
    <row r="148" ht="18" customHeight="1"/>
    <row r="149" ht="18" customHeight="1"/>
  </sheetData>
  <sheetProtection/>
  <mergeCells count="8">
    <mergeCell ref="A1:L1"/>
    <mergeCell ref="A2:L2"/>
    <mergeCell ref="A4:A6"/>
    <mergeCell ref="L4:L6"/>
    <mergeCell ref="I5:I6"/>
    <mergeCell ref="J5:J6"/>
    <mergeCell ref="K5:K6"/>
    <mergeCell ref="B4:K4"/>
  </mergeCells>
  <printOptions/>
  <pageMargins left="0.33" right="0.33" top="0.64" bottom="0.31496062992125984" header="0.27" footer="0.11811023622047245"/>
  <pageSetup fitToHeight="1" fitToWidth="1" horizontalDpi="600" verticalDpi="600" orientation="landscape" paperSize="9" scale="20" r:id="rId1"/>
  <rowBreaks count="1" manualBreakCount="1">
    <brk id="6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2018-07-27T20:11:04Z</cp:lastPrinted>
  <dcterms:created xsi:type="dcterms:W3CDTF">2012-11-28T17:54:39Z</dcterms:created>
  <dcterms:modified xsi:type="dcterms:W3CDTF">2018-12-27T18:30:44Z</dcterms:modified>
  <cp:category/>
  <cp:version/>
  <cp:contentType/>
  <cp:contentStatus/>
</cp:coreProperties>
</file>