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3595" windowHeight="9495" activeTab="0"/>
  </bookViews>
  <sheets>
    <sheet name="Permissao-ago18" sheetId="1" r:id="rId1"/>
  </sheets>
  <externalReferences>
    <externalReference r:id="rId4"/>
  </externalReferences>
  <definedNames>
    <definedName name="_xlnm.Print_Titles" localSheetId="0">'Permissao-ago18'!$1:$6</definedName>
  </definedNames>
  <calcPr fullCalcOnLoad="1"/>
</workbook>
</file>

<file path=xl/sharedStrings.xml><?xml version="1.0" encoding="utf-8"?>
<sst xmlns="http://schemas.openxmlformats.org/spreadsheetml/2006/main" count="121" uniqueCount="119">
  <si>
    <t>DEMONSTRATIVO DE REMUNERAÇÃO DO SUBSISTEMA LOCAL</t>
  </si>
  <si>
    <t>Tarifa do dia:</t>
  </si>
  <si>
    <t>DISCRIMINAÇÃO</t>
  </si>
  <si>
    <t>Consórcios/Empresas</t>
  </si>
  <si>
    <t>TOTAL</t>
  </si>
  <si>
    <t>Consórcio Transnoroeste</t>
  </si>
  <si>
    <t>Empresa Transunião Transporte S/A</t>
  </si>
  <si>
    <t>Qualibus/UPBus Qualidade em Transportes S/A</t>
  </si>
  <si>
    <t>Pêssego Transportes Ltda</t>
  </si>
  <si>
    <t>Allibus Transportes Ltda</t>
  </si>
  <si>
    <t>Movebuss Soluções em Mobilidde Urbana Ltda</t>
  </si>
  <si>
    <t>Imperial Transportes Urbanos Ltda</t>
  </si>
  <si>
    <t>Transwolff Transportes e Turismo Ltda</t>
  </si>
  <si>
    <t>A 2 Transportes Ltda</t>
  </si>
  <si>
    <t>Auto Viação Transcap Ltda</t>
  </si>
  <si>
    <t>Alfa Rodobus S/A</t>
  </si>
  <si>
    <t>Área 1.0</t>
  </si>
  <si>
    <t>Área 2.0</t>
  </si>
  <si>
    <t>Área 3.0</t>
  </si>
  <si>
    <t>Área 3.1</t>
  </si>
  <si>
    <t>Átea 4.0</t>
  </si>
  <si>
    <t>Átea 4.1</t>
  </si>
  <si>
    <t>Área 5.0</t>
  </si>
  <si>
    <t>Átea 5.1</t>
  </si>
  <si>
    <t>Área 6.0</t>
  </si>
  <si>
    <t>Área 6.1</t>
  </si>
  <si>
    <t>Área 7.0</t>
  </si>
  <si>
    <t>Área 8.0</t>
  </si>
  <si>
    <t>Área 8.1</t>
  </si>
  <si>
    <t>1. Passageiros Transportados da Área (1.1. +  1.2. + 1.3.)</t>
  </si>
  <si>
    <t>1.1. Pagantes (1.1.1. + 1.1.2. + 1.1.3)</t>
  </si>
  <si>
    <t>1.1.1. Em Dinheiro e Passe Comum (1.1.1.1. + 1.1.1.2.)</t>
  </si>
  <si>
    <t>1.1.1.1. Em dinheiro</t>
  </si>
  <si>
    <t>1.1.1.2. Em Passe Comum</t>
  </si>
  <si>
    <t>1.1.2. Créditos Eletrônicos Bilhete Único (1.1.2.1. + 1.1.2.2. + 1.1.2.3.)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</si>
  <si>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</si>
  <si>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</si>
  <si>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</si>
  <si>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</si>
  <si>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</si>
  <si>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</si>
  <si>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</si>
  <si>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</si>
  <si>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</si>
  <si>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</si>
  <si>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</si>
  <si>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</si>
  <si>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</si>
  <si>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</si>
  <si>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2. Tarifa de Remuneração por Passageiro Transportado (2.1 + 2.2)</t>
  </si>
  <si>
    <t>2.1. Pelo Transporte de Passageiros (Até 01/08/18, área 4.1)</t>
  </si>
  <si>
    <t>2.2. Pelo Transporte de Passageiros (A partir de 02/08/18, área 4.1)</t>
  </si>
  <si>
    <t>2.3.  Pela Instalação de Validadores Eletrônicos (Até 01/08/18, área 4.1)</t>
  </si>
  <si>
    <t>3. Remuneração dos Validadores Eletrônicos ( 3.1 x 3.2) - até 01/08/18 - área 4.1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</si>
  <si>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</si>
  <si>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</si>
  <si>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</si>
  <si>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</si>
  <si>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</si>
  <si>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</si>
  <si>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</si>
  <si>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</si>
  <si>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</si>
  <si>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</si>
  <si>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</si>
  <si>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</si>
  <si>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</si>
  <si>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</si>
  <si>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</si>
  <si>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</si>
  <si>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</si>
  <si>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</si>
  <si>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</si>
  <si>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</si>
  <si>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</si>
  <si>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</si>
  <si>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</si>
  <si>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5.3. Revisão de Remuneração pelo Transporte Coletivo (1)</t>
  </si>
  <si>
    <t>5.4. Revisão de Remuneração pelo Serviço Atende (2)</t>
  </si>
  <si>
    <t>5.5. Saldo Inicial</t>
  </si>
  <si>
    <t>6. Remuneração Líquida a Pagar às Empresas (4. + 5.)</t>
  </si>
  <si>
    <t>6.1. Saldo final</t>
  </si>
  <si>
    <t>7. Distribuição da Remuneração entre as Empresas</t>
  </si>
  <si>
    <t>7.1. Spencer</t>
  </si>
  <si>
    <t>7.2. Norte Buss</t>
  </si>
  <si>
    <t>7.3. Transunião</t>
  </si>
  <si>
    <t>7.4. Qualibus/UPBus</t>
  </si>
  <si>
    <t>7.5. Pêssego Transportes</t>
  </si>
  <si>
    <t>7.6. Allibus  Transportes</t>
  </si>
  <si>
    <t xml:space="preserve">7.7. Movebuss 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</si>
  <si>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</si>
  <si>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</si>
  <si>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</si>
  <si>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</si>
  <si>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</si>
  <si>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</si>
  <si>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Passageiro(3)</t>
  </si>
  <si>
    <t>8.1. Spencer</t>
  </si>
  <si>
    <t>8.2. Norte Buss</t>
  </si>
  <si>
    <t>8.3. Transunião</t>
  </si>
  <si>
    <t>8.4. Qualibus/UPBus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</si>
  <si>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</si>
  <si>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</si>
  <si>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</si>
  <si>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</si>
  <si>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</si>
  <si>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</si>
  <si>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</si>
  <si>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</si>
  <si>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</si>
  <si>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Nota:</t>
  </si>
  <si>
    <t>(1) Revisões:</t>
  </si>
  <si>
    <t xml:space="preserve">       - Tarifas em conformidade com o contrato vigente, período de 29/06 a 01/08/18, para a área 4.1, e período de 29/06 a 24/07/18 para as demais áreas.</t>
  </si>
  <si>
    <t xml:space="preserve">      - Esporádica de passageiros, processada pelo sistema de bilhetagem eletrônica, período de janeiro a maio/2018, área 4.0; total de 238.846 passageiros</t>
  </si>
  <si>
    <t xml:space="preserve">      - Passageiros transportados, processada pelo sistema de bilhetagem eletrônico, mês de julho/2018, total de 485.591 passageiros.</t>
  </si>
  <si>
    <t xml:space="preserve">      - Rede da madrugada, meses  de maio e julho/2018.</t>
  </si>
  <si>
    <t>(2) Revisão do serviço atende, frota e horas extras, meses de junho e julho/2018.</t>
  </si>
  <si>
    <t>(3) Tarifa de remuneração de cada empresa considerando o  reequilibrio interno estabelecido e informado pelo consórcio. Não consideram os acertos financeiros previstos no item 7.</t>
  </si>
  <si>
    <t>OPERAÇÃO DE 01 A 31/08/18 - VENCIMENTO DE 08/08 A 10/09/18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</si>
</sst>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&quot;R$ &quot;* #,##0.00_);_(&quot;R$ &quot;* \(#,##0.00\);_(&quot;R$ &quot;* &quot;-&quot;??_);_(@_)"/>
    <numFmt numFmtId="168" formatCode="_(* #,##0.0000_);_(* \(#,##0.0000\);_(* &quot;-&quot;??_);_(@_)"/>
    <numFmt numFmtId="169" formatCode="0.000000000000"/>
    <numFmt numFmtId="170" formatCode="_-&quot;R$&quot;\ * #,##0.000000000000_-;\-&quot;R$&quot;\ * #,##0.000000000000_-;_-&quot;R$&quot;\ * &quot;-&quot;??????????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22" fillId="33" borderId="10" xfId="48" applyFont="1" applyFill="1" applyBorder="1" applyAlignment="1">
      <alignment horizontal="left" vertical="center"/>
      <protection/>
    </xf>
    <xf numFmtId="44" fontId="22" fillId="33" borderId="10" xfId="45" applyFont="1" applyFill="1" applyBorder="1" applyAlignment="1">
      <alignment vertical="center"/>
    </xf>
    <xf numFmtId="1" fontId="22" fillId="33" borderId="10" xfId="48" applyFont="1" applyFill="1" applyBorder="1" applyAlignment="1">
      <alignment vertical="center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indent="1"/>
    </xf>
    <xf numFmtId="165" fontId="43" fillId="0" borderId="13" xfId="52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indent="2"/>
    </xf>
    <xf numFmtId="165" fontId="43" fillId="0" borderId="15" xfId="52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indent="3"/>
    </xf>
    <xf numFmtId="165" fontId="23" fillId="0" borderId="15" xfId="52" applyNumberFormat="1" applyFont="1" applyFill="1" applyBorder="1" applyAlignment="1">
      <alignment vertical="center"/>
    </xf>
    <xf numFmtId="165" fontId="43" fillId="0" borderId="15" xfId="52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indent="4"/>
    </xf>
    <xf numFmtId="0" fontId="23" fillId="0" borderId="15" xfId="0" applyFont="1" applyFill="1" applyBorder="1" applyAlignment="1">
      <alignment horizontal="left" vertical="center" indent="3"/>
    </xf>
    <xf numFmtId="0" fontId="43" fillId="0" borderId="15" xfId="0" applyFont="1" applyFill="1" applyBorder="1" applyAlignment="1">
      <alignment horizontal="left" vertical="center" indent="2"/>
    </xf>
    <xf numFmtId="165" fontId="43" fillId="0" borderId="15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indent="1"/>
    </xf>
    <xf numFmtId="164" fontId="43" fillId="0" borderId="15" xfId="52" applyFont="1" applyFill="1" applyBorder="1" applyAlignment="1">
      <alignment vertical="center"/>
    </xf>
    <xf numFmtId="166" fontId="43" fillId="0" borderId="15" xfId="45" applyNumberFormat="1" applyFont="1" applyFill="1" applyBorder="1" applyAlignment="1">
      <alignment horizontal="center" vertical="center"/>
    </xf>
    <xf numFmtId="164" fontId="44" fillId="0" borderId="15" xfId="45" applyNumberFormat="1" applyFont="1" applyFill="1" applyBorder="1" applyAlignment="1">
      <alignment vertical="center"/>
    </xf>
    <xf numFmtId="164" fontId="43" fillId="0" borderId="15" xfId="45" applyNumberFormat="1" applyFont="1" applyFill="1" applyBorder="1" applyAlignment="1">
      <alignment vertical="center"/>
    </xf>
    <xf numFmtId="164" fontId="44" fillId="34" borderId="15" xfId="52" applyFon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43" fillId="34" borderId="15" xfId="0" applyFont="1" applyFill="1" applyBorder="1" applyAlignment="1">
      <alignment vertical="center"/>
    </xf>
    <xf numFmtId="164" fontId="43" fillId="34" borderId="15" xfId="52" applyFon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1"/>
    </xf>
    <xf numFmtId="44" fontId="43" fillId="34" borderId="15" xfId="45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horizontal="center" vertical="center"/>
    </xf>
    <xf numFmtId="165" fontId="43" fillId="34" borderId="15" xfId="52" applyNumberFormat="1" applyFont="1" applyFill="1" applyBorder="1" applyAlignment="1">
      <alignment vertical="center"/>
    </xf>
    <xf numFmtId="0" fontId="43" fillId="35" borderId="15" xfId="0" applyFont="1" applyFill="1" applyBorder="1" applyAlignment="1">
      <alignment horizontal="left" vertical="center" indent="1"/>
    </xf>
    <xf numFmtId="44" fontId="43" fillId="35" borderId="15" xfId="45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left" vertical="center" indent="3"/>
    </xf>
    <xf numFmtId="0" fontId="43" fillId="0" borderId="15" xfId="0" applyFont="1" applyFill="1" applyBorder="1" applyAlignment="1">
      <alignment vertical="center"/>
    </xf>
    <xf numFmtId="44" fontId="43" fillId="0" borderId="15" xfId="45" applyFont="1" applyFill="1" applyBorder="1" applyAlignment="1">
      <alignment horizontal="center" vertical="center"/>
    </xf>
    <xf numFmtId="167" fontId="43" fillId="0" borderId="15" xfId="45" applyNumberFormat="1" applyFont="1" applyFill="1" applyBorder="1" applyAlignment="1">
      <alignment vertical="center"/>
    </xf>
    <xf numFmtId="164" fontId="43" fillId="0" borderId="15" xfId="52" applyFont="1" applyFill="1" applyBorder="1" applyAlignment="1">
      <alignment horizontal="center" vertical="center"/>
    </xf>
    <xf numFmtId="164" fontId="43" fillId="0" borderId="15" xfId="45" applyNumberFormat="1" applyFont="1" applyFill="1" applyBorder="1" applyAlignment="1">
      <alignment horizontal="center" vertical="center"/>
    </xf>
    <xf numFmtId="164" fontId="43" fillId="0" borderId="15" xfId="52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left" vertical="center" indent="2"/>
    </xf>
    <xf numFmtId="44" fontId="43" fillId="0" borderId="15" xfId="45" applyFont="1" applyFill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64" fontId="43" fillId="0" borderId="12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horizontal="left" vertical="center" indent="2"/>
    </xf>
    <xf numFmtId="164" fontId="0" fillId="0" borderId="15" xfId="45" applyNumberFormat="1" applyFont="1" applyBorder="1" applyAlignment="1">
      <alignment vertical="center"/>
    </xf>
    <xf numFmtId="164" fontId="0" fillId="0" borderId="15" xfId="45" applyNumberFormat="1" applyFont="1" applyFill="1" applyBorder="1" applyAlignment="1">
      <alignment vertical="center"/>
    </xf>
    <xf numFmtId="44" fontId="43" fillId="0" borderId="15" xfId="45" applyFont="1" applyBorder="1" applyAlignment="1">
      <alignment vertical="center"/>
    </xf>
    <xf numFmtId="164" fontId="43" fillId="0" borderId="15" xfId="45" applyNumberFormat="1" applyFont="1" applyBorder="1" applyAlignment="1">
      <alignment vertical="center"/>
    </xf>
    <xf numFmtId="164" fontId="44" fillId="0" borderId="15" xfId="45" applyNumberFormat="1" applyFont="1" applyBorder="1" applyAlignment="1">
      <alignment vertical="center"/>
    </xf>
    <xf numFmtId="44" fontId="43" fillId="0" borderId="12" xfId="45" applyFon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indent="2"/>
    </xf>
    <xf numFmtId="164" fontId="43" fillId="0" borderId="13" xfId="45" applyNumberFormat="1" applyFont="1" applyBorder="1" applyAlignment="1">
      <alignment vertical="center"/>
    </xf>
    <xf numFmtId="164" fontId="43" fillId="0" borderId="13" xfId="45" applyNumberFormat="1" applyFont="1" applyFill="1" applyBorder="1" applyAlignment="1">
      <alignment vertical="center"/>
    </xf>
    <xf numFmtId="168" fontId="43" fillId="0" borderId="15" xfId="52" applyNumberFormat="1" applyFont="1" applyBorder="1" applyAlignment="1">
      <alignment vertical="center"/>
    </xf>
    <xf numFmtId="168" fontId="43" fillId="0" borderId="15" xfId="52" applyNumberFormat="1" applyFont="1" applyFill="1" applyBorder="1" applyAlignment="1">
      <alignment vertical="center"/>
    </xf>
    <xf numFmtId="44" fontId="44" fillId="0" borderId="15" xfId="45" applyFont="1" applyFill="1" applyBorder="1" applyAlignment="1">
      <alignment vertical="center"/>
    </xf>
    <xf numFmtId="168" fontId="43" fillId="0" borderId="12" xfId="52" applyNumberFormat="1" applyFont="1" applyBorder="1" applyAlignment="1">
      <alignment vertical="center"/>
    </xf>
    <xf numFmtId="168" fontId="43" fillId="0" borderId="12" xfId="52" applyNumberFormat="1" applyFont="1" applyFill="1" applyBorder="1" applyAlignment="1">
      <alignment vertical="center"/>
    </xf>
    <xf numFmtId="167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68" fontId="43" fillId="0" borderId="0" xfId="52" applyNumberFormat="1" applyFont="1" applyBorder="1" applyAlignment="1">
      <alignment vertical="center"/>
    </xf>
    <xf numFmtId="168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64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105</xdr:row>
      <xdr:rowOff>0</xdr:rowOff>
    </xdr:from>
    <xdr:to>
      <xdr:col>2</xdr:col>
      <xdr:colOff>638175</xdr:colOff>
      <xdr:row>105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041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638175</xdr:colOff>
      <xdr:row>105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25041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638175</xdr:colOff>
      <xdr:row>105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0" y="25041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18</xdr:col>
      <xdr:colOff>228600</xdr:colOff>
      <xdr:row>8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65300" y="2333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ago18_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818"/>
      <sheetName val="020818"/>
      <sheetName val="030818"/>
      <sheetName val="040818"/>
      <sheetName val="050818"/>
      <sheetName val="060818"/>
      <sheetName val="070818"/>
      <sheetName val="080818"/>
      <sheetName val="090818"/>
      <sheetName val="100818"/>
      <sheetName val="110818"/>
      <sheetName val="120818"/>
      <sheetName val="130818"/>
      <sheetName val="140818"/>
      <sheetName val="150818"/>
      <sheetName val="160818"/>
      <sheetName val="170818"/>
      <sheetName val="180818"/>
      <sheetName val="190818"/>
      <sheetName val="200818"/>
      <sheetName val="210818"/>
      <sheetName val="220818"/>
      <sheetName val="230818"/>
      <sheetName val="240818"/>
      <sheetName val="250818"/>
      <sheetName val="260818"/>
      <sheetName val="270818"/>
      <sheetName val="280818"/>
      <sheetName val="290818"/>
      <sheetName val="300818"/>
      <sheetName val="310818"/>
      <sheetName val="ago soma"/>
      <sheetName val="Permissao-ago18"/>
    </sheetNames>
    <sheetDataSet>
      <sheetData sheetId="0">
        <row r="33">
          <cell r="O33">
            <v>2662.1600000000003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3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4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5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6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7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8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9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0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1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2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3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4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5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6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7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8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19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0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1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2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3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4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5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6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7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8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29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  <sheetData sheetId="30">
        <row r="33">
          <cell r="O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/>
  <dimension ref="A1:Z11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2" customWidth="1"/>
    <col min="2" max="2" width="18.25390625" style="2" customWidth="1"/>
    <col min="3" max="3" width="18.125" style="2" customWidth="1"/>
    <col min="4" max="4" width="17.125" style="2" customWidth="1"/>
    <col min="5" max="5" width="15.75390625" style="2" customWidth="1"/>
    <col min="6" max="6" width="18.00390625" style="2" customWidth="1"/>
    <col min="7" max="7" width="17.50390625" style="2" customWidth="1"/>
    <col min="8" max="9" width="17.00390625" style="2" customWidth="1"/>
    <col min="10" max="10" width="19.125" style="2" customWidth="1"/>
    <col min="11" max="11" width="17.875" style="2" customWidth="1"/>
    <col min="12" max="12" width="16.875" style="2" customWidth="1"/>
    <col min="13" max="13" width="17.375" style="2" customWidth="1"/>
    <col min="14" max="14" width="17.625" style="2" bestFit="1" customWidth="1"/>
    <col min="15" max="15" width="20.125" style="2" bestFit="1" customWidth="1"/>
    <col min="16" max="16" width="9.00390625" style="2" customWidth="1"/>
    <col min="17" max="17" width="15.75390625" style="2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5"/>
      <c r="C3" s="4" t="s">
        <v>1</v>
      </c>
      <c r="D3" s="6">
        <v>4</v>
      </c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5" ht="18.75" customHeight="1">
      <c r="A4" s="8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4</v>
      </c>
    </row>
    <row r="5" spans="1:15" ht="42" customHeight="1">
      <c r="A5" s="8"/>
      <c r="B5" s="10" t="s">
        <v>5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12</v>
      </c>
      <c r="M5" s="10" t="s">
        <v>14</v>
      </c>
      <c r="N5" s="10" t="s">
        <v>15</v>
      </c>
      <c r="O5" s="8"/>
    </row>
    <row r="6" spans="1:15" ht="20.25" customHeight="1">
      <c r="A6" s="8"/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2" t="s">
        <v>22</v>
      </c>
      <c r="I6" s="12" t="s">
        <v>23</v>
      </c>
      <c r="J6" s="11" t="s">
        <v>24</v>
      </c>
      <c r="K6" s="11" t="s">
        <v>25</v>
      </c>
      <c r="L6" s="11" t="s">
        <v>26</v>
      </c>
      <c r="M6" s="11" t="s">
        <v>27</v>
      </c>
      <c r="N6" s="11" t="s">
        <v>28</v>
      </c>
      <c r="O6" s="8"/>
    </row>
    <row r="7" spans="1:26" ht="18.75" customHeight="1">
      <c r="A7" s="13" t="s">
        <v>29</v>
      </c>
      <c r="B7" s="14">
        <f>B8+B20+B24</f>
        <v>14010471</v>
      </c>
      <c r="C7" s="14">
        <f>C8+C20+C24</f>
        <v>10113611</v>
      </c>
      <c r="D7" s="14">
        <f>D8+D20+D24</f>
        <v>10798337</v>
      </c>
      <c r="E7" s="14">
        <f>E8+E20+E24</f>
        <v>1808618</v>
      </c>
      <c r="F7" s="14">
        <f aca="true" t="shared" si="0" ref="F7:N7">F8+F20+F24</f>
        <v>9221296</v>
      </c>
      <c r="G7" s="14">
        <f t="shared" si="0"/>
        <v>13999385</v>
      </c>
      <c r="H7" s="14">
        <f>H8+H20+H24</f>
        <v>9885427</v>
      </c>
      <c r="I7" s="14">
        <f>I8+I20+I24</f>
        <v>2641471</v>
      </c>
      <c r="J7" s="14">
        <f>J8+J20+J24</f>
        <v>11488749</v>
      </c>
      <c r="K7" s="14">
        <f>K8+K20+K24</f>
        <v>8556335</v>
      </c>
      <c r="L7" s="14">
        <f>L8+L20+L24</f>
        <v>10182991</v>
      </c>
      <c r="M7" s="14">
        <f t="shared" si="0"/>
        <v>4098944</v>
      </c>
      <c r="N7" s="14">
        <f t="shared" si="0"/>
        <v>2487472</v>
      </c>
      <c r="O7" s="14">
        <f>+O8+O20+O24</f>
        <v>109293107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5" t="s">
        <v>30</v>
      </c>
      <c r="B8" s="16">
        <f>+B9+B12+B16</f>
        <v>6200196</v>
      </c>
      <c r="C8" s="16">
        <f>+C9+C12+C16</f>
        <v>4824133</v>
      </c>
      <c r="D8" s="16">
        <f>+D9+D12+D16</f>
        <v>5502926</v>
      </c>
      <c r="E8" s="16">
        <f>+E9+E12+E16</f>
        <v>833436</v>
      </c>
      <c r="F8" s="16">
        <f aca="true" t="shared" si="1" ref="F8:N8">+F9+F12+F16</f>
        <v>4431396</v>
      </c>
      <c r="G8" s="16">
        <f t="shared" si="1"/>
        <v>6844316</v>
      </c>
      <c r="H8" s="16">
        <f>+H9+H12+H16</f>
        <v>4681051</v>
      </c>
      <c r="I8" s="16">
        <f>+I9+I12+I16</f>
        <v>1296372</v>
      </c>
      <c r="J8" s="16">
        <f>+J9+J12+J16</f>
        <v>5554117</v>
      </c>
      <c r="K8" s="16">
        <f>+K9+K12+K16</f>
        <v>4091954</v>
      </c>
      <c r="L8" s="16">
        <f>+L9+L12+L16</f>
        <v>4630595</v>
      </c>
      <c r="M8" s="16">
        <f t="shared" si="1"/>
        <v>2117627</v>
      </c>
      <c r="N8" s="16">
        <f t="shared" si="1"/>
        <v>1330728</v>
      </c>
      <c r="O8" s="16">
        <f>SUM(B8:N8)</f>
        <v>52338847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7" t="s">
        <v>31</v>
      </c>
      <c r="B9" s="18">
        <v>588038</v>
      </c>
      <c r="C9" s="19">
        <v>586684</v>
      </c>
      <c r="D9" s="19">
        <v>420576</v>
      </c>
      <c r="E9" s="19">
        <v>72846</v>
      </c>
      <c r="F9" s="19">
        <v>361434</v>
      </c>
      <c r="G9" s="19">
        <v>624520</v>
      </c>
      <c r="H9" s="19">
        <v>575960</v>
      </c>
      <c r="I9" s="19">
        <v>154707</v>
      </c>
      <c r="J9" s="19">
        <v>347299</v>
      </c>
      <c r="K9" s="19">
        <v>451476</v>
      </c>
      <c r="L9" s="19">
        <v>364145</v>
      </c>
      <c r="M9" s="19">
        <v>234621</v>
      </c>
      <c r="N9" s="19">
        <v>150628</v>
      </c>
      <c r="O9" s="16">
        <f aca="true" t="shared" si="2" ref="O9:O19">SUM(B9:N9)</f>
        <v>4932934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20" t="s">
        <v>32</v>
      </c>
      <c r="B10" s="19">
        <f>+B9-B11</f>
        <v>588038</v>
      </c>
      <c r="C10" s="19">
        <f>+C9-C11</f>
        <v>586684</v>
      </c>
      <c r="D10" s="19">
        <f>+D9-D11</f>
        <v>420576</v>
      </c>
      <c r="E10" s="19">
        <f>+E9-E11</f>
        <v>72846</v>
      </c>
      <c r="F10" s="19">
        <f aca="true" t="shared" si="3" ref="F10:N10">+F9-F11</f>
        <v>361434</v>
      </c>
      <c r="G10" s="19">
        <f t="shared" si="3"/>
        <v>624520</v>
      </c>
      <c r="H10" s="19">
        <f>+H9-H11</f>
        <v>575960</v>
      </c>
      <c r="I10" s="19">
        <f>+I9-I11</f>
        <v>154707</v>
      </c>
      <c r="J10" s="19">
        <f>+J9-J11</f>
        <v>347299</v>
      </c>
      <c r="K10" s="19">
        <f>+K9-K11</f>
        <v>451476</v>
      </c>
      <c r="L10" s="19">
        <f>+L9-L11</f>
        <v>364145</v>
      </c>
      <c r="M10" s="19">
        <f t="shared" si="3"/>
        <v>234621</v>
      </c>
      <c r="N10" s="19">
        <f t="shared" si="3"/>
        <v>150628</v>
      </c>
      <c r="O10" s="16">
        <f t="shared" si="2"/>
        <v>4932934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20" t="s">
        <v>33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6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21" t="s">
        <v>34</v>
      </c>
      <c r="B12" s="19">
        <f>B13+B14+B15</f>
        <v>5329755</v>
      </c>
      <c r="C12" s="19">
        <f>C13+C14+C15</f>
        <v>4023833</v>
      </c>
      <c r="D12" s="19">
        <f>D13+D14+D15</f>
        <v>4855942</v>
      </c>
      <c r="E12" s="19">
        <f>E13+E14+E15</f>
        <v>725875</v>
      </c>
      <c r="F12" s="19">
        <f aca="true" t="shared" si="4" ref="F12:N12">F13+F14+F15</f>
        <v>3862646</v>
      </c>
      <c r="G12" s="19">
        <f t="shared" si="4"/>
        <v>5884297</v>
      </c>
      <c r="H12" s="19">
        <f>H13+H14+H15</f>
        <v>3905249</v>
      </c>
      <c r="I12" s="19">
        <f>I13+I14+I15</f>
        <v>1085400</v>
      </c>
      <c r="J12" s="19">
        <f>J13+J14+J15</f>
        <v>4932075</v>
      </c>
      <c r="K12" s="19">
        <f>K13+K14+K15</f>
        <v>3453649</v>
      </c>
      <c r="L12" s="19">
        <f>L13+L14+L15</f>
        <v>4026350</v>
      </c>
      <c r="M12" s="19">
        <f t="shared" si="4"/>
        <v>1794867</v>
      </c>
      <c r="N12" s="19">
        <f t="shared" si="4"/>
        <v>1132724</v>
      </c>
      <c r="O12" s="16">
        <f t="shared" si="2"/>
        <v>45012662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20" t="s">
        <v>35</v>
      </c>
      <c r="B13" s="19">
        <v>2567466</v>
      </c>
      <c r="C13" s="19">
        <v>1954708</v>
      </c>
      <c r="D13" s="19">
        <v>2300419</v>
      </c>
      <c r="E13" s="19">
        <v>348369</v>
      </c>
      <c r="F13" s="19">
        <v>1813221</v>
      </c>
      <c r="G13" s="19">
        <v>2789531</v>
      </c>
      <c r="H13" s="19">
        <v>1927010</v>
      </c>
      <c r="I13" s="19">
        <v>541252</v>
      </c>
      <c r="J13" s="19">
        <v>2400587</v>
      </c>
      <c r="K13" s="19">
        <v>1634003</v>
      </c>
      <c r="L13" s="19">
        <v>1887851</v>
      </c>
      <c r="M13" s="19">
        <v>822597</v>
      </c>
      <c r="N13" s="19">
        <v>503961</v>
      </c>
      <c r="O13" s="16">
        <f t="shared" si="2"/>
        <v>21490975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0" t="s">
        <v>36</v>
      </c>
      <c r="B14" s="19">
        <v>2578356</v>
      </c>
      <c r="C14" s="19">
        <v>1851068</v>
      </c>
      <c r="D14" s="19">
        <v>2424761</v>
      </c>
      <c r="E14" s="19">
        <v>345558</v>
      </c>
      <c r="F14" s="19">
        <v>1878568</v>
      </c>
      <c r="G14" s="19">
        <v>2783230</v>
      </c>
      <c r="H14" s="19">
        <v>1805713</v>
      </c>
      <c r="I14" s="19">
        <v>496225</v>
      </c>
      <c r="J14" s="19">
        <v>2403760</v>
      </c>
      <c r="K14" s="19">
        <v>1689673</v>
      </c>
      <c r="L14" s="19">
        <v>2013096</v>
      </c>
      <c r="M14" s="19">
        <v>904001</v>
      </c>
      <c r="N14" s="19">
        <v>593211</v>
      </c>
      <c r="O14" s="16">
        <f t="shared" si="2"/>
        <v>21767220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20" t="s">
        <v>37</v>
      </c>
      <c r="B15" s="19">
        <v>183933</v>
      </c>
      <c r="C15" s="19">
        <v>218057</v>
      </c>
      <c r="D15" s="19">
        <v>130762</v>
      </c>
      <c r="E15" s="19">
        <v>31948</v>
      </c>
      <c r="F15" s="19">
        <v>170857</v>
      </c>
      <c r="G15" s="19">
        <v>311536</v>
      </c>
      <c r="H15" s="19">
        <v>172526</v>
      </c>
      <c r="I15" s="19">
        <v>47923</v>
      </c>
      <c r="J15" s="19">
        <v>127728</v>
      </c>
      <c r="K15" s="19">
        <v>129973</v>
      </c>
      <c r="L15" s="19">
        <v>125403</v>
      </c>
      <c r="M15" s="19">
        <v>68269</v>
      </c>
      <c r="N15" s="19">
        <v>35552</v>
      </c>
      <c r="O15" s="16">
        <f t="shared" si="2"/>
        <v>1754467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21" t="s">
        <v>38</v>
      </c>
      <c r="B16" s="19">
        <f>B17+B18+B19</f>
        <v>282403</v>
      </c>
      <c r="C16" s="19">
        <f>C17+C18+C19</f>
        <v>213616</v>
      </c>
      <c r="D16" s="19">
        <f>D17+D18+D19</f>
        <v>226408</v>
      </c>
      <c r="E16" s="19">
        <f>E17+E18+E19</f>
        <v>34715</v>
      </c>
      <c r="F16" s="19">
        <f aca="true" t="shared" si="5" ref="F16:N16">F17+F18+F19</f>
        <v>207316</v>
      </c>
      <c r="G16" s="19">
        <f t="shared" si="5"/>
        <v>335499</v>
      </c>
      <c r="H16" s="19">
        <f>H17+H18+H19</f>
        <v>199842</v>
      </c>
      <c r="I16" s="19">
        <f>I17+I18+I19</f>
        <v>56265</v>
      </c>
      <c r="J16" s="19">
        <f>J17+J18+J19</f>
        <v>274743</v>
      </c>
      <c r="K16" s="19">
        <f>K17+K18+K19</f>
        <v>186829</v>
      </c>
      <c r="L16" s="19">
        <f>L17+L18+L19</f>
        <v>240100</v>
      </c>
      <c r="M16" s="19">
        <f t="shared" si="5"/>
        <v>88139</v>
      </c>
      <c r="N16" s="19">
        <f t="shared" si="5"/>
        <v>47376</v>
      </c>
      <c r="O16" s="16">
        <f t="shared" si="2"/>
        <v>2393251</v>
      </c>
    </row>
    <row r="17" spans="1:26" ht="18.75" customHeight="1">
      <c r="A17" s="20" t="s">
        <v>39</v>
      </c>
      <c r="B17" s="19">
        <v>281791</v>
      </c>
      <c r="C17" s="19">
        <v>213209</v>
      </c>
      <c r="D17" s="19">
        <v>225966</v>
      </c>
      <c r="E17" s="19">
        <v>34645</v>
      </c>
      <c r="F17" s="19">
        <v>206972</v>
      </c>
      <c r="G17" s="19">
        <v>334848</v>
      </c>
      <c r="H17" s="19">
        <v>199297</v>
      </c>
      <c r="I17" s="19">
        <v>56216</v>
      </c>
      <c r="J17" s="19">
        <v>274553</v>
      </c>
      <c r="K17" s="19">
        <v>186424</v>
      </c>
      <c r="L17" s="19">
        <v>239619</v>
      </c>
      <c r="M17" s="19">
        <v>87848</v>
      </c>
      <c r="N17" s="19">
        <v>47223</v>
      </c>
      <c r="O17" s="16">
        <f t="shared" si="2"/>
        <v>2388611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40</v>
      </c>
      <c r="B18" s="19">
        <v>419</v>
      </c>
      <c r="C18" s="19">
        <v>304</v>
      </c>
      <c r="D18" s="19">
        <v>305</v>
      </c>
      <c r="E18" s="19">
        <v>58</v>
      </c>
      <c r="F18" s="19">
        <v>173</v>
      </c>
      <c r="G18" s="19">
        <v>380</v>
      </c>
      <c r="H18" s="19">
        <v>366</v>
      </c>
      <c r="I18" s="19">
        <v>25</v>
      </c>
      <c r="J18" s="19">
        <v>60</v>
      </c>
      <c r="K18" s="19">
        <v>172</v>
      </c>
      <c r="L18" s="19">
        <v>284</v>
      </c>
      <c r="M18" s="19">
        <v>198</v>
      </c>
      <c r="N18" s="19">
        <v>100</v>
      </c>
      <c r="O18" s="16">
        <f t="shared" si="2"/>
        <v>2844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20" t="s">
        <v>41</v>
      </c>
      <c r="B19" s="19">
        <v>193</v>
      </c>
      <c r="C19" s="19">
        <v>103</v>
      </c>
      <c r="D19" s="19">
        <v>137</v>
      </c>
      <c r="E19" s="19">
        <v>12</v>
      </c>
      <c r="F19" s="19">
        <v>171</v>
      </c>
      <c r="G19" s="19">
        <v>271</v>
      </c>
      <c r="H19" s="19">
        <v>179</v>
      </c>
      <c r="I19" s="19">
        <v>24</v>
      </c>
      <c r="J19" s="19">
        <v>130</v>
      </c>
      <c r="K19" s="19">
        <v>233</v>
      </c>
      <c r="L19" s="19">
        <v>197</v>
      </c>
      <c r="M19" s="19">
        <v>93</v>
      </c>
      <c r="N19" s="19">
        <v>53</v>
      </c>
      <c r="O19" s="16">
        <f t="shared" si="2"/>
        <v>1796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22" t="s">
        <v>42</v>
      </c>
      <c r="B20" s="23">
        <f>B21+B22+B23</f>
        <v>3818805</v>
      </c>
      <c r="C20" s="23">
        <f>C21+C22+C23</f>
        <v>2352865</v>
      </c>
      <c r="D20" s="23">
        <f>D21+D22+D23</f>
        <v>2313961</v>
      </c>
      <c r="E20" s="23">
        <f>E21+E22+E23</f>
        <v>390356</v>
      </c>
      <c r="F20" s="23">
        <f aca="true" t="shared" si="6" ref="F20:N20">F21+F22+F23</f>
        <v>2064821</v>
      </c>
      <c r="G20" s="23">
        <f t="shared" si="6"/>
        <v>3086795</v>
      </c>
      <c r="H20" s="23">
        <f>H21+H22+H23</f>
        <v>2522163</v>
      </c>
      <c r="I20" s="23">
        <f>I21+I22+I23</f>
        <v>655303</v>
      </c>
      <c r="J20" s="23">
        <f>J21+J22+J23</f>
        <v>2995015</v>
      </c>
      <c r="K20" s="23">
        <f>K21+K22+K23</f>
        <v>2073822</v>
      </c>
      <c r="L20" s="23">
        <f>L21+L22+L23</f>
        <v>3093575</v>
      </c>
      <c r="M20" s="23">
        <f t="shared" si="6"/>
        <v>1162411</v>
      </c>
      <c r="N20" s="23">
        <f t="shared" si="6"/>
        <v>678363</v>
      </c>
      <c r="O20" s="16">
        <f aca="true" t="shared" si="7" ref="O20:O26">SUM(B20:N20)</f>
        <v>27208255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7" t="s">
        <v>43</v>
      </c>
      <c r="B21" s="19">
        <v>2005236</v>
      </c>
      <c r="C21" s="19">
        <v>1316664</v>
      </c>
      <c r="D21" s="19">
        <v>1219630</v>
      </c>
      <c r="E21" s="19">
        <v>213360</v>
      </c>
      <c r="F21" s="19">
        <v>1097555</v>
      </c>
      <c r="G21" s="19">
        <v>1650354</v>
      </c>
      <c r="H21" s="19">
        <v>1403570</v>
      </c>
      <c r="I21" s="19">
        <v>370665</v>
      </c>
      <c r="J21" s="19">
        <v>1606107</v>
      </c>
      <c r="K21" s="19">
        <v>1099348</v>
      </c>
      <c r="L21" s="19">
        <v>1592751</v>
      </c>
      <c r="M21" s="19">
        <v>602300</v>
      </c>
      <c r="N21" s="19">
        <v>337956</v>
      </c>
      <c r="O21" s="16">
        <f t="shared" si="7"/>
        <v>14515496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44</v>
      </c>
      <c r="B22" s="19">
        <v>1724375</v>
      </c>
      <c r="C22" s="19">
        <v>959399</v>
      </c>
      <c r="D22" s="19">
        <v>1046907</v>
      </c>
      <c r="E22" s="19">
        <v>165279</v>
      </c>
      <c r="F22" s="19">
        <v>905019</v>
      </c>
      <c r="G22" s="19">
        <v>1331582</v>
      </c>
      <c r="H22" s="19">
        <v>1055700</v>
      </c>
      <c r="I22" s="19">
        <v>268348</v>
      </c>
      <c r="J22" s="19">
        <v>1324733</v>
      </c>
      <c r="K22" s="19">
        <v>921738</v>
      </c>
      <c r="L22" s="19">
        <v>1435090</v>
      </c>
      <c r="M22" s="19">
        <v>530069</v>
      </c>
      <c r="N22" s="19">
        <v>325533</v>
      </c>
      <c r="O22" s="16">
        <f t="shared" si="7"/>
        <v>11993772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7" t="s">
        <v>45</v>
      </c>
      <c r="B23" s="19">
        <v>89194</v>
      </c>
      <c r="C23" s="19">
        <v>76802</v>
      </c>
      <c r="D23" s="19">
        <v>47424</v>
      </c>
      <c r="E23" s="19">
        <v>11717</v>
      </c>
      <c r="F23" s="19">
        <v>62247</v>
      </c>
      <c r="G23" s="19">
        <v>104859</v>
      </c>
      <c r="H23" s="19">
        <v>62893</v>
      </c>
      <c r="I23" s="19">
        <v>16290</v>
      </c>
      <c r="J23" s="19">
        <v>64175</v>
      </c>
      <c r="K23" s="19">
        <v>52736</v>
      </c>
      <c r="L23" s="19">
        <v>65734</v>
      </c>
      <c r="M23" s="19">
        <v>30042</v>
      </c>
      <c r="N23" s="19">
        <v>14874</v>
      </c>
      <c r="O23" s="16">
        <f t="shared" si="7"/>
        <v>698987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2" t="s">
        <v>46</v>
      </c>
      <c r="B24" s="19">
        <f>B25+B26</f>
        <v>3991470</v>
      </c>
      <c r="C24" s="19">
        <f>C25+C26</f>
        <v>2936613</v>
      </c>
      <c r="D24" s="19">
        <f>D25+D26</f>
        <v>2981450</v>
      </c>
      <c r="E24" s="19">
        <f>E25+E26</f>
        <v>584826</v>
      </c>
      <c r="F24" s="19">
        <f aca="true" t="shared" si="8" ref="F24:N24">F25+F26</f>
        <v>2725079</v>
      </c>
      <c r="G24" s="19">
        <f t="shared" si="8"/>
        <v>4068274</v>
      </c>
      <c r="H24" s="19">
        <f>H25+H26</f>
        <v>2682213</v>
      </c>
      <c r="I24" s="19">
        <f>I25+I26</f>
        <v>689796</v>
      </c>
      <c r="J24" s="19">
        <f>J25+J26</f>
        <v>2939617</v>
      </c>
      <c r="K24" s="19">
        <f>K25+K26</f>
        <v>2390559</v>
      </c>
      <c r="L24" s="19">
        <f>L25+L26</f>
        <v>2458821</v>
      </c>
      <c r="M24" s="19">
        <f t="shared" si="8"/>
        <v>818906</v>
      </c>
      <c r="N24" s="19">
        <f t="shared" si="8"/>
        <v>478381</v>
      </c>
      <c r="O24" s="16">
        <f t="shared" si="7"/>
        <v>29746005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7" t="s">
        <v>47</v>
      </c>
      <c r="B25" s="19">
        <v>2094989</v>
      </c>
      <c r="C25" s="19">
        <v>1736297</v>
      </c>
      <c r="D25" s="19">
        <v>1709609</v>
      </c>
      <c r="E25" s="19">
        <v>368875</v>
      </c>
      <c r="F25" s="19">
        <v>1622531</v>
      </c>
      <c r="G25" s="19">
        <v>2532486</v>
      </c>
      <c r="H25" s="19">
        <v>1700689</v>
      </c>
      <c r="I25" s="19">
        <v>462402</v>
      </c>
      <c r="J25" s="19">
        <v>1570357</v>
      </c>
      <c r="K25" s="19">
        <v>1398781</v>
      </c>
      <c r="L25" s="19">
        <v>1339824</v>
      </c>
      <c r="M25" s="19">
        <v>451761</v>
      </c>
      <c r="N25" s="19">
        <v>236290</v>
      </c>
      <c r="O25" s="16">
        <f t="shared" si="7"/>
        <v>17224891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7" t="s">
        <v>48</v>
      </c>
      <c r="B26" s="19">
        <v>1896481</v>
      </c>
      <c r="C26" s="19">
        <v>1200316</v>
      </c>
      <c r="D26" s="19">
        <v>1271841</v>
      </c>
      <c r="E26" s="19">
        <v>215951</v>
      </c>
      <c r="F26" s="19">
        <v>1102548</v>
      </c>
      <c r="G26" s="19">
        <v>1535788</v>
      </c>
      <c r="H26" s="19">
        <v>981524</v>
      </c>
      <c r="I26" s="19">
        <v>227394</v>
      </c>
      <c r="J26" s="19">
        <v>1369260</v>
      </c>
      <c r="K26" s="19">
        <v>991778</v>
      </c>
      <c r="L26" s="19">
        <v>1118997</v>
      </c>
      <c r="M26" s="19">
        <v>367145</v>
      </c>
      <c r="N26" s="19">
        <v>242091</v>
      </c>
      <c r="O26" s="16">
        <f t="shared" si="7"/>
        <v>12521114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4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/>
    </row>
    <row r="28" spans="1:26" ht="18.75" customHeight="1">
      <c r="A28" s="24" t="s">
        <v>49</v>
      </c>
      <c r="B28" s="26">
        <f>B29+B30</f>
        <v>2.1856</v>
      </c>
      <c r="C28" s="26">
        <f aca="true" t="shared" si="9" ref="C28:N28">C29+C30</f>
        <v>2.2981</v>
      </c>
      <c r="D28" s="26">
        <f t="shared" si="9"/>
        <v>1.9607</v>
      </c>
      <c r="E28" s="26">
        <f t="shared" si="9"/>
        <v>2.9593</v>
      </c>
      <c r="F28" s="26">
        <f t="shared" si="9"/>
        <v>2.2515</v>
      </c>
      <c r="G28" s="26">
        <f>G29+G31</f>
        <v>1.7247999999999999</v>
      </c>
      <c r="H28" s="26">
        <f>H29+H30</f>
        <v>2.1676</v>
      </c>
      <c r="I28" s="26">
        <f>I29+I30</f>
        <v>2.1884</v>
      </c>
      <c r="J28" s="26">
        <f>J29+J30</f>
        <v>2.1734</v>
      </c>
      <c r="K28" s="26">
        <f>K29+K30</f>
        <v>2.4846</v>
      </c>
      <c r="L28" s="26">
        <f>L29+L30</f>
        <v>2.4314</v>
      </c>
      <c r="M28" s="26">
        <f t="shared" si="9"/>
        <v>3.0665</v>
      </c>
      <c r="N28" s="26">
        <f t="shared" si="9"/>
        <v>2.6231</v>
      </c>
      <c r="O28" s="27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22" t="s">
        <v>50</v>
      </c>
      <c r="B29" s="26">
        <v>2.1856</v>
      </c>
      <c r="C29" s="26">
        <v>2.2981</v>
      </c>
      <c r="D29" s="26">
        <v>1.9607</v>
      </c>
      <c r="E29" s="26">
        <v>2.9593</v>
      </c>
      <c r="F29" s="26">
        <v>2.2515</v>
      </c>
      <c r="G29" s="26">
        <v>1.7299</v>
      </c>
      <c r="H29" s="26">
        <v>2.1676</v>
      </c>
      <c r="I29" s="26">
        <v>2.1884</v>
      </c>
      <c r="J29" s="26">
        <v>2.1734</v>
      </c>
      <c r="K29" s="26">
        <v>2.4846</v>
      </c>
      <c r="L29" s="26">
        <v>2.4314</v>
      </c>
      <c r="M29" s="26">
        <v>3.0665</v>
      </c>
      <c r="N29" s="26">
        <v>2.6231</v>
      </c>
      <c r="O29" s="28"/>
      <c r="P29"/>
    </row>
    <row r="30" spans="1:26" ht="18.75" customHeight="1">
      <c r="A30" s="22" t="s">
        <v>51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1.7706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9"/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30" t="s">
        <v>52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-0.0051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9"/>
      <c r="P31"/>
      <c r="Q31"/>
      <c r="R31"/>
      <c r="S31"/>
      <c r="T31"/>
      <c r="U31"/>
      <c r="V31"/>
      <c r="W31"/>
      <c r="X31"/>
      <c r="Y31"/>
      <c r="Z31"/>
    </row>
    <row r="32" spans="1:15" ht="15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1:15" ht="18.75" customHeight="1">
      <c r="A33" s="33" t="s">
        <v>53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2662.1600000000003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f>SUM(B33:N33)</f>
        <v>2662.1600000000003</v>
      </c>
    </row>
    <row r="34" spans="1:26" ht="18.75" customHeight="1">
      <c r="A34" s="30" t="s">
        <v>54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622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16">
        <f>SUM('[1]010818:310818'!O33)</f>
        <v>2662.1600000000003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30" t="s">
        <v>55</v>
      </c>
      <c r="B35" s="32">
        <f>SUM('[1]010818:310818'!B34)</f>
        <v>0</v>
      </c>
      <c r="C35" s="32">
        <f>SUM('[1]010818:310818'!C34)</f>
        <v>0</v>
      </c>
      <c r="D35" s="32">
        <f>SUM('[1]010818:310818'!D34)</f>
        <v>0</v>
      </c>
      <c r="E35" s="32">
        <f>SUM('[1]010818:310818'!E34)</f>
        <v>0</v>
      </c>
      <c r="F35" s="32">
        <f>SUM('[1]010818:310818'!F34)</f>
        <v>0</v>
      </c>
      <c r="G35" s="32">
        <v>4.28</v>
      </c>
      <c r="H35" s="32">
        <f>SUM('[1]010818:310818'!H34)</f>
        <v>0</v>
      </c>
      <c r="I35" s="32">
        <f>SUM('[1]010818:310818'!I34)</f>
        <v>0</v>
      </c>
      <c r="J35" s="32">
        <f>SUM('[1]010818:310818'!J34)</f>
        <v>0</v>
      </c>
      <c r="K35" s="32">
        <f>SUM('[1]010818:310818'!K34)</f>
        <v>0</v>
      </c>
      <c r="L35" s="32">
        <f>SUM('[1]010818:310818'!L34)</f>
        <v>0</v>
      </c>
      <c r="M35" s="32">
        <f>SUM('[1]010818:310818'!M34)</f>
        <v>0</v>
      </c>
      <c r="N35" s="32">
        <f>SUM('[1]010818:310818'!N34)</f>
        <v>0</v>
      </c>
      <c r="O35" s="32"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5" ht="18.75" customHeight="1">
      <c r="A37" s="37" t="s">
        <v>56</v>
      </c>
      <c r="B37" s="38">
        <f>B38+B39+B40+B41</f>
        <v>30769361.877600003</v>
      </c>
      <c r="C37" s="38">
        <f aca="true" t="shared" si="10" ref="C37:N37">C38+C39+C40+C41</f>
        <v>23369214.1091</v>
      </c>
      <c r="D37" s="38">
        <f t="shared" si="10"/>
        <v>21493410.7859</v>
      </c>
      <c r="E37" s="38">
        <f t="shared" si="10"/>
        <v>5352243.2474</v>
      </c>
      <c r="F37" s="38">
        <f t="shared" si="10"/>
        <v>20852200.984</v>
      </c>
      <c r="G37" s="38">
        <f t="shared" si="10"/>
        <v>24914851.7362</v>
      </c>
      <c r="H37" s="38">
        <f t="shared" si="10"/>
        <v>21536178.225200005</v>
      </c>
      <c r="I37" s="38">
        <f>I38+I39+I40+I41</f>
        <v>5780595.136400002</v>
      </c>
      <c r="J37" s="38">
        <f>J38+J39+J40+J41</f>
        <v>25259136.856599998</v>
      </c>
      <c r="K37" s="38">
        <f>K38+K39+K40+K41</f>
        <v>21693728.071</v>
      </c>
      <c r="L37" s="38">
        <f>L38+L39+L40+L41</f>
        <v>25030400.7274</v>
      </c>
      <c r="M37" s="38">
        <f t="shared" si="10"/>
        <v>12734438.416000001</v>
      </c>
      <c r="N37" s="38">
        <f t="shared" si="10"/>
        <v>6556831.4732</v>
      </c>
      <c r="O37" s="38">
        <f>O38+O39+O40+O41</f>
        <v>245342591.64600006</v>
      </c>
    </row>
    <row r="38" spans="1:15" ht="18.75" customHeight="1">
      <c r="A38" s="39" t="s">
        <v>57</v>
      </c>
      <c r="B38" s="32">
        <v>30621285.417600002</v>
      </c>
      <c r="C38" s="32">
        <v>23242089.4391</v>
      </c>
      <c r="D38" s="32">
        <v>21172299.3559</v>
      </c>
      <c r="E38" s="32">
        <v>5352243.2474</v>
      </c>
      <c r="F38" s="32">
        <v>20761747.944000002</v>
      </c>
      <c r="G38" s="32">
        <v>24767192.8268</v>
      </c>
      <c r="H38" s="32">
        <v>21427651.565200005</v>
      </c>
      <c r="I38" s="32">
        <v>5780595.136400002</v>
      </c>
      <c r="J38" s="32">
        <v>24969647.076599997</v>
      </c>
      <c r="K38" s="32">
        <v>21259069.941</v>
      </c>
      <c r="L38" s="32">
        <v>24758924.3174</v>
      </c>
      <c r="M38" s="32">
        <v>12569411.776</v>
      </c>
      <c r="N38" s="32">
        <v>6524887.8032</v>
      </c>
      <c r="O38" s="34">
        <f>SUM(B38:N38)</f>
        <v>243207045.84660006</v>
      </c>
    </row>
    <row r="39" spans="1:15" ht="18.75" customHeight="1">
      <c r="A39" s="39" t="s">
        <v>58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-2520.9606000000003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5">
        <f>SUM(B39:N39)</f>
        <v>-2520.9606000000003</v>
      </c>
    </row>
    <row r="40" spans="1:15" ht="18.75" customHeight="1">
      <c r="A40" s="39" t="s">
        <v>59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2662.1600000000003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4">
        <f>SUM(B40:N40)</f>
        <v>2662.1600000000003</v>
      </c>
    </row>
    <row r="41" spans="1:26" ht="18.75" customHeight="1">
      <c r="A41" s="24" t="s">
        <v>60</v>
      </c>
      <c r="B41" s="32">
        <v>148076.46000000008</v>
      </c>
      <c r="C41" s="32">
        <v>127124.66999999993</v>
      </c>
      <c r="D41" s="32">
        <v>321111.42999999993</v>
      </c>
      <c r="E41" s="32">
        <v>0</v>
      </c>
      <c r="F41" s="32">
        <v>90453.03999999994</v>
      </c>
      <c r="G41" s="32">
        <v>147517.71000000005</v>
      </c>
      <c r="H41" s="32">
        <v>108526.66</v>
      </c>
      <c r="I41" s="32">
        <v>0</v>
      </c>
      <c r="J41" s="32">
        <v>289489.7800000001</v>
      </c>
      <c r="K41" s="32">
        <v>434658.12999999983</v>
      </c>
      <c r="L41" s="32">
        <v>271476.41000000015</v>
      </c>
      <c r="M41" s="32">
        <v>165026.64000000004</v>
      </c>
      <c r="N41" s="32">
        <v>31943.670000000006</v>
      </c>
      <c r="O41" s="34">
        <f>SUM(B41:N41)</f>
        <v>2135404.6</v>
      </c>
      <c r="P41"/>
      <c r="Q41"/>
      <c r="R41"/>
      <c r="S41"/>
      <c r="T41"/>
      <c r="U41"/>
      <c r="V41"/>
      <c r="W41"/>
      <c r="X41"/>
      <c r="Y41"/>
      <c r="Z41"/>
    </row>
    <row r="42" spans="1:15" ht="15" customHeight="1">
      <c r="A42" s="17"/>
      <c r="B42" s="2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 customHeight="1">
      <c r="A43" s="24" t="s">
        <v>61</v>
      </c>
      <c r="B43" s="35">
        <f>+B44+B47+B59+B60+B61-B63</f>
        <v>-1453417.07</v>
      </c>
      <c r="C43" s="35">
        <f aca="true" t="shared" si="11" ref="C43:O43">+C44+C47+C59+C60+C61-C63</f>
        <v>-1603218.5399999998</v>
      </c>
      <c r="D43" s="35">
        <f t="shared" si="11"/>
        <v>-1700381.1500000004</v>
      </c>
      <c r="E43" s="35">
        <f t="shared" si="11"/>
        <v>-135675.56000000006</v>
      </c>
      <c r="F43" s="35">
        <f t="shared" si="11"/>
        <v>-473480.5800000002</v>
      </c>
      <c r="G43" s="35">
        <f t="shared" si="11"/>
        <v>-2147666.68</v>
      </c>
      <c r="H43" s="35">
        <f t="shared" si="11"/>
        <v>-1762716.73</v>
      </c>
      <c r="I43" s="35">
        <f t="shared" si="11"/>
        <v>-602566.86</v>
      </c>
      <c r="J43" s="35">
        <f t="shared" si="11"/>
        <v>-411799.72999999986</v>
      </c>
      <c r="K43" s="35">
        <f t="shared" si="11"/>
        <v>-1450516.29</v>
      </c>
      <c r="L43" s="35">
        <f t="shared" si="11"/>
        <v>-694693.85</v>
      </c>
      <c r="M43" s="35">
        <f t="shared" si="11"/>
        <v>-504313.95000000007</v>
      </c>
      <c r="N43" s="35">
        <f t="shared" si="11"/>
        <v>-448637.25</v>
      </c>
      <c r="O43" s="35">
        <f t="shared" si="11"/>
        <v>-13389084.239999998</v>
      </c>
    </row>
    <row r="44" spans="1:15" ht="18.75" customHeight="1">
      <c r="A44" s="22" t="s">
        <v>62</v>
      </c>
      <c r="B44" s="42">
        <f>B45+B46</f>
        <v>-2352152</v>
      </c>
      <c r="C44" s="42">
        <f>C45+C46</f>
        <v>-2346736</v>
      </c>
      <c r="D44" s="42">
        <f>D45+D46</f>
        <v>-1682304</v>
      </c>
      <c r="E44" s="42">
        <f>E45+E46</f>
        <v>-291384</v>
      </c>
      <c r="F44" s="42">
        <f aca="true" t="shared" si="12" ref="F44:N44">F45+F46</f>
        <v>-1445736</v>
      </c>
      <c r="G44" s="42">
        <f t="shared" si="12"/>
        <v>-2498080</v>
      </c>
      <c r="H44" s="42">
        <f t="shared" si="12"/>
        <v>-2303840</v>
      </c>
      <c r="I44" s="42">
        <f>I45+I46</f>
        <v>-618828</v>
      </c>
      <c r="J44" s="42">
        <f>J45+J46</f>
        <v>-1389196</v>
      </c>
      <c r="K44" s="42">
        <f>K45+K46</f>
        <v>-1805904</v>
      </c>
      <c r="L44" s="42">
        <f>L45+L46</f>
        <v>-1456580</v>
      </c>
      <c r="M44" s="42">
        <f t="shared" si="12"/>
        <v>-938484</v>
      </c>
      <c r="N44" s="42">
        <f t="shared" si="12"/>
        <v>-602512</v>
      </c>
      <c r="O44" s="35">
        <f aca="true" t="shared" si="13" ref="O44:O61">SUM(B44:N44)</f>
        <v>-19731736</v>
      </c>
    </row>
    <row r="45" spans="1:26" ht="18.75" customHeight="1">
      <c r="A45" s="17" t="s">
        <v>63</v>
      </c>
      <c r="B45" s="25">
        <f>ROUND(-B9*$D$3,2)</f>
        <v>-2352152</v>
      </c>
      <c r="C45" s="25">
        <f>ROUND(-C9*$D$3,2)</f>
        <v>-2346736</v>
      </c>
      <c r="D45" s="25">
        <f>ROUND(-D9*$D$3,2)</f>
        <v>-1682304</v>
      </c>
      <c r="E45" s="25">
        <f>ROUND(-E9*$D$3,2)</f>
        <v>-291384</v>
      </c>
      <c r="F45" s="25">
        <f aca="true" t="shared" si="14" ref="F45:N45">ROUND(-F9*$D$3,2)</f>
        <v>-1445736</v>
      </c>
      <c r="G45" s="25">
        <f t="shared" si="14"/>
        <v>-2498080</v>
      </c>
      <c r="H45" s="25">
        <f t="shared" si="14"/>
        <v>-2303840</v>
      </c>
      <c r="I45" s="25">
        <f>ROUND(-I9*$D$3,2)</f>
        <v>-618828</v>
      </c>
      <c r="J45" s="25">
        <f>ROUND(-J9*$D$3,2)</f>
        <v>-1389196</v>
      </c>
      <c r="K45" s="25">
        <f>ROUND(-K9*$D$3,2)</f>
        <v>-1805904</v>
      </c>
      <c r="L45" s="25">
        <f>ROUND(-L9*$D$3,2)</f>
        <v>-1456580</v>
      </c>
      <c r="M45" s="25">
        <f t="shared" si="14"/>
        <v>-938484</v>
      </c>
      <c r="N45" s="25">
        <f t="shared" si="14"/>
        <v>-602512</v>
      </c>
      <c r="O45" s="43">
        <f t="shared" si="13"/>
        <v>-19731736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7" t="s">
        <v>64</v>
      </c>
      <c r="B46" s="25">
        <f>ROUND(B11*$D$3,2)</f>
        <v>0</v>
      </c>
      <c r="C46" s="25">
        <f>ROUND(C11*$D$3,2)</f>
        <v>0</v>
      </c>
      <c r="D46" s="25">
        <f>ROUND(D11*$D$3,2)</f>
        <v>0</v>
      </c>
      <c r="E46" s="25">
        <f>ROUND(E11*$D$3,2)</f>
        <v>0</v>
      </c>
      <c r="F46" s="25">
        <f aca="true" t="shared" si="15" ref="F46:N46">ROUND(F11*$D$3,2)</f>
        <v>0</v>
      </c>
      <c r="G46" s="25">
        <f t="shared" si="15"/>
        <v>0</v>
      </c>
      <c r="H46" s="25">
        <f t="shared" si="15"/>
        <v>0</v>
      </c>
      <c r="I46" s="25">
        <f>ROUND(I11*$D$3,2)</f>
        <v>0</v>
      </c>
      <c r="J46" s="25">
        <f>ROUND(J11*$D$3,2)</f>
        <v>0</v>
      </c>
      <c r="K46" s="25">
        <f>ROUND(K11*$D$3,2)</f>
        <v>0</v>
      </c>
      <c r="L46" s="25">
        <f>ROUND(L11*$D$3,2)</f>
        <v>0</v>
      </c>
      <c r="M46" s="25">
        <f t="shared" si="15"/>
        <v>0</v>
      </c>
      <c r="N46" s="25">
        <f t="shared" si="15"/>
        <v>0</v>
      </c>
      <c r="O46" s="43">
        <f>SUM(B46:N46)</f>
        <v>0</v>
      </c>
      <c r="P46"/>
      <c r="Q46"/>
      <c r="R46"/>
      <c r="S46"/>
      <c r="T46"/>
      <c r="U46"/>
      <c r="V46"/>
      <c r="W46"/>
      <c r="X46"/>
      <c r="Y46"/>
      <c r="Z46"/>
    </row>
    <row r="47" spans="1:15" ht="18.75" customHeight="1">
      <c r="A47" s="22" t="s">
        <v>65</v>
      </c>
      <c r="B47" s="42">
        <f>SUM(B48:B58)</f>
        <v>-111474.11</v>
      </c>
      <c r="C47" s="42">
        <f aca="true" t="shared" si="16" ref="C47:O47">SUM(C48:C58)</f>
        <v>-89082.62999999999</v>
      </c>
      <c r="D47" s="42">
        <f t="shared" si="16"/>
        <v>-810077.4500000001</v>
      </c>
      <c r="E47" s="42">
        <f t="shared" si="16"/>
        <v>-138127.79</v>
      </c>
      <c r="F47" s="42">
        <f t="shared" si="16"/>
        <v>-219927.14</v>
      </c>
      <c r="G47" s="42">
        <f t="shared" si="16"/>
        <v>-536087.07</v>
      </c>
      <c r="H47" s="42">
        <f t="shared" si="16"/>
        <v>-77005.46</v>
      </c>
      <c r="I47" s="42">
        <f t="shared" si="16"/>
        <v>-99483.26999999999</v>
      </c>
      <c r="J47" s="42">
        <f t="shared" si="16"/>
        <v>-94073.95999999999</v>
      </c>
      <c r="K47" s="42">
        <f t="shared" si="16"/>
        <v>-89190.72999999998</v>
      </c>
      <c r="L47" s="42">
        <f t="shared" si="16"/>
        <v>-393366.53</v>
      </c>
      <c r="M47" s="42">
        <f t="shared" si="16"/>
        <v>-51442.39</v>
      </c>
      <c r="N47" s="42">
        <f t="shared" si="16"/>
        <v>-50288.130000000005</v>
      </c>
      <c r="O47" s="42">
        <f t="shared" si="16"/>
        <v>-2759626.6599999997</v>
      </c>
    </row>
    <row r="48" spans="1:26" ht="18.75" customHeight="1">
      <c r="A48" s="17" t="s">
        <v>66</v>
      </c>
      <c r="B48" s="28">
        <v>-109800.51</v>
      </c>
      <c r="C48" s="28">
        <v>-73358.62999999999</v>
      </c>
      <c r="D48" s="28">
        <v>-158060.46999999997</v>
      </c>
      <c r="E48" s="28">
        <v>-137790.79</v>
      </c>
      <c r="F48" s="28">
        <v>-64409.14</v>
      </c>
      <c r="G48" s="28">
        <v>-133153.72999999998</v>
      </c>
      <c r="H48" s="28">
        <v>-75579.26000000001</v>
      </c>
      <c r="I48" s="28">
        <v>-51944.06999999999</v>
      </c>
      <c r="J48" s="28">
        <v>-94073.95999999999</v>
      </c>
      <c r="K48" s="28">
        <v>-89190.72999999998</v>
      </c>
      <c r="L48" s="28">
        <v>-83616.53</v>
      </c>
      <c r="M48" s="28">
        <v>-51442.39</v>
      </c>
      <c r="N48" s="28">
        <v>-49883.73</v>
      </c>
      <c r="O48" s="28">
        <f t="shared" si="13"/>
        <v>-1172303.9399999997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7" t="s">
        <v>67</v>
      </c>
      <c r="B49" s="28">
        <v>-1404</v>
      </c>
      <c r="C49" s="28">
        <v>-3924</v>
      </c>
      <c r="D49" s="28">
        <v>0</v>
      </c>
      <c r="E49" s="28">
        <v>0</v>
      </c>
      <c r="F49" s="28">
        <v>-1368</v>
      </c>
      <c r="G49" s="28">
        <v>0</v>
      </c>
      <c r="H49" s="28">
        <v>-1224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f t="shared" si="13"/>
        <v>-7920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7" t="s">
        <v>68</v>
      </c>
      <c r="B50" s="28">
        <v>0</v>
      </c>
      <c r="C50" s="28">
        <v>-11800</v>
      </c>
      <c r="D50" s="28">
        <v>-650668.9800000001</v>
      </c>
      <c r="E50" s="28">
        <v>0</v>
      </c>
      <c r="F50" s="28">
        <v>-154150</v>
      </c>
      <c r="G50" s="28">
        <v>-402933.33999999997</v>
      </c>
      <c r="H50" s="28">
        <v>0</v>
      </c>
      <c r="I50" s="28">
        <v>-47000</v>
      </c>
      <c r="J50" s="28">
        <v>0</v>
      </c>
      <c r="K50" s="28">
        <v>0</v>
      </c>
      <c r="L50" s="28">
        <v>-309750</v>
      </c>
      <c r="M50" s="28">
        <v>0</v>
      </c>
      <c r="N50" s="28">
        <v>0</v>
      </c>
      <c r="O50" s="28">
        <f t="shared" si="13"/>
        <v>-1576302.32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7" t="s">
        <v>69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44">
        <f t="shared" si="13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7" t="s">
        <v>70</v>
      </c>
      <c r="B52" s="28">
        <v>-269.6</v>
      </c>
      <c r="C52" s="28">
        <v>0</v>
      </c>
      <c r="D52" s="28">
        <v>-1348</v>
      </c>
      <c r="E52" s="28">
        <v>-337</v>
      </c>
      <c r="F52" s="28">
        <v>0</v>
      </c>
      <c r="G52" s="28">
        <v>0</v>
      </c>
      <c r="H52" s="28">
        <v>-202.2</v>
      </c>
      <c r="I52" s="28">
        <v>-539.2</v>
      </c>
      <c r="J52" s="28">
        <v>0</v>
      </c>
      <c r="K52" s="28">
        <v>0</v>
      </c>
      <c r="L52" s="28">
        <v>0</v>
      </c>
      <c r="M52" s="28">
        <v>0</v>
      </c>
      <c r="N52" s="28">
        <v>-404.4</v>
      </c>
      <c r="O52" s="28">
        <f t="shared" si="13"/>
        <v>-3100.4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1" t="s">
        <v>71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f t="shared" si="13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1" t="s">
        <v>72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f t="shared" si="13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21" t="s">
        <v>73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f t="shared" si="13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21" t="s">
        <v>74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f t="shared" si="13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21" t="s">
        <v>75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f t="shared" si="13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21" t="s">
        <v>76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f t="shared" si="13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22" t="s">
        <v>77</v>
      </c>
      <c r="B59" s="45">
        <v>1012717.8999999999</v>
      </c>
      <c r="C59" s="45">
        <v>829495.23</v>
      </c>
      <c r="D59" s="45">
        <v>786761.38</v>
      </c>
      <c r="E59" s="45">
        <v>293836.23</v>
      </c>
      <c r="F59" s="45">
        <v>1186678.16</v>
      </c>
      <c r="G59" s="45">
        <v>900726.13</v>
      </c>
      <c r="H59" s="45">
        <v>622821.79</v>
      </c>
      <c r="I59" s="45">
        <v>115744.41</v>
      </c>
      <c r="J59" s="45">
        <v>1111167.8900000001</v>
      </c>
      <c r="K59" s="45">
        <v>513370.44</v>
      </c>
      <c r="L59" s="45">
        <v>1199848.32</v>
      </c>
      <c r="M59" s="45">
        <v>490356.45999999996</v>
      </c>
      <c r="N59" s="45">
        <v>226360.32</v>
      </c>
      <c r="O59" s="28">
        <f t="shared" si="13"/>
        <v>9289884.66</v>
      </c>
      <c r="P59"/>
      <c r="Q59"/>
      <c r="R59"/>
      <c r="S59"/>
      <c r="T59"/>
      <c r="U59"/>
      <c r="V59"/>
      <c r="W59"/>
      <c r="X59"/>
      <c r="Y59"/>
      <c r="Z59"/>
    </row>
    <row r="60" spans="1:26" ht="18.75" customHeight="1">
      <c r="A60" s="22" t="s">
        <v>78</v>
      </c>
      <c r="B60" s="45">
        <v>-2508.86</v>
      </c>
      <c r="C60" s="45">
        <v>3104.8599999999997</v>
      </c>
      <c r="D60" s="45">
        <v>5238.92</v>
      </c>
      <c r="E60" s="45">
        <v>0</v>
      </c>
      <c r="F60" s="45">
        <v>5504.400000000001</v>
      </c>
      <c r="G60" s="45">
        <v>-14225.74</v>
      </c>
      <c r="H60" s="45">
        <v>-4693.0599999999995</v>
      </c>
      <c r="I60" s="45">
        <v>0</v>
      </c>
      <c r="J60" s="45">
        <v>-39697.66</v>
      </c>
      <c r="K60" s="45">
        <v>-68792</v>
      </c>
      <c r="L60" s="45">
        <v>-44595.64</v>
      </c>
      <c r="M60" s="45">
        <v>-4744.02</v>
      </c>
      <c r="N60" s="45">
        <v>-27089.07</v>
      </c>
      <c r="O60" s="28">
        <f t="shared" si="13"/>
        <v>-192497.87</v>
      </c>
      <c r="P60"/>
      <c r="Q60"/>
      <c r="R60"/>
      <c r="S60"/>
      <c r="T60"/>
      <c r="U60"/>
      <c r="V60"/>
      <c r="W60"/>
      <c r="X60"/>
      <c r="Y60"/>
      <c r="Z60"/>
    </row>
    <row r="61" spans="1:15" ht="15" customHeight="1">
      <c r="A61" s="46" t="s">
        <v>79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28">
        <f t="shared" si="13"/>
        <v>0</v>
      </c>
    </row>
    <row r="62" spans="1:26" ht="15.75">
      <c r="A62" s="24" t="s">
        <v>80</v>
      </c>
      <c r="B62" s="47">
        <f aca="true" t="shared" si="17" ref="B62:N62">+B37+B43</f>
        <v>29315944.807600003</v>
      </c>
      <c r="C62" s="47">
        <f t="shared" si="17"/>
        <v>21765995.5691</v>
      </c>
      <c r="D62" s="47">
        <f t="shared" si="17"/>
        <v>19793029.6359</v>
      </c>
      <c r="E62" s="47">
        <f t="shared" si="17"/>
        <v>5216567.6874</v>
      </c>
      <c r="F62" s="47">
        <f t="shared" si="17"/>
        <v>20378720.404</v>
      </c>
      <c r="G62" s="47">
        <f t="shared" si="17"/>
        <v>22767185.0562</v>
      </c>
      <c r="H62" s="47">
        <f t="shared" si="17"/>
        <v>19773461.495200004</v>
      </c>
      <c r="I62" s="47">
        <f t="shared" si="17"/>
        <v>5178028.276400002</v>
      </c>
      <c r="J62" s="47">
        <f>+J37+J43</f>
        <v>24847337.126599997</v>
      </c>
      <c r="K62" s="47">
        <f>+K37+K43</f>
        <v>20243211.781</v>
      </c>
      <c r="L62" s="47">
        <f>+L37+L43</f>
        <v>24335706.8774</v>
      </c>
      <c r="M62" s="47">
        <f t="shared" si="17"/>
        <v>12230124.466000002</v>
      </c>
      <c r="N62" s="47">
        <f t="shared" si="17"/>
        <v>6108194.2232</v>
      </c>
      <c r="O62" s="47">
        <f>SUM(B62:N62)</f>
        <v>231953507.406</v>
      </c>
      <c r="P62"/>
      <c r="Q62" s="77"/>
      <c r="R62"/>
      <c r="S62"/>
      <c r="T62"/>
      <c r="U62"/>
      <c r="V62"/>
      <c r="W62"/>
      <c r="X62"/>
      <c r="Y62"/>
      <c r="Z62"/>
    </row>
    <row r="63" spans="1:17" ht="15" customHeight="1">
      <c r="A63" s="48" t="s">
        <v>81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-4891.63</v>
      </c>
      <c r="O63" s="49">
        <f>SUM(B63:N63)</f>
        <v>-4891.63</v>
      </c>
      <c r="Q63" s="50"/>
    </row>
    <row r="64" spans="1:15" ht="15" customHeight="1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3"/>
    </row>
    <row r="65" spans="1:15" ht="18.75" customHeight="1">
      <c r="A65" s="24" t="s">
        <v>82</v>
      </c>
      <c r="B65" s="54">
        <f>SUM(B66:B79)</f>
        <v>29315944.8</v>
      </c>
      <c r="C65" s="54">
        <f aca="true" t="shared" si="18" ref="C65:N65">SUM(C66:C79)</f>
        <v>21765995.58</v>
      </c>
      <c r="D65" s="54">
        <f t="shared" si="18"/>
        <v>19793029.62</v>
      </c>
      <c r="E65" s="54">
        <f t="shared" si="18"/>
        <v>5216567.720000001</v>
      </c>
      <c r="F65" s="54">
        <f t="shared" si="18"/>
        <v>20378720.4</v>
      </c>
      <c r="G65" s="54">
        <f t="shared" si="18"/>
        <v>22767185.060000002</v>
      </c>
      <c r="H65" s="54">
        <f t="shared" si="18"/>
        <v>19773461.490000002</v>
      </c>
      <c r="I65" s="54">
        <f t="shared" si="18"/>
        <v>5178028.290000001</v>
      </c>
      <c r="J65" s="54">
        <f t="shared" si="18"/>
        <v>24847337.119999994</v>
      </c>
      <c r="K65" s="54">
        <f t="shared" si="18"/>
        <v>20243211.789999995</v>
      </c>
      <c r="L65" s="54">
        <f t="shared" si="18"/>
        <v>24335706.879999995</v>
      </c>
      <c r="M65" s="54">
        <f t="shared" si="18"/>
        <v>12230124.459999999</v>
      </c>
      <c r="N65" s="54">
        <f t="shared" si="18"/>
        <v>6108194.250000001</v>
      </c>
      <c r="O65" s="47">
        <f>SUM(O66:O79)</f>
        <v>231953507.46</v>
      </c>
    </row>
    <row r="66" spans="1:16" ht="18.75" customHeight="1">
      <c r="A66" s="22" t="s">
        <v>83</v>
      </c>
      <c r="B66" s="54">
        <v>5681460.629999999</v>
      </c>
      <c r="C66" s="54">
        <v>6170672.640000001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47">
        <f>SUM(B66:N66)</f>
        <v>11852133.27</v>
      </c>
      <c r="P66"/>
    </row>
    <row r="67" spans="1:16" ht="18.75" customHeight="1">
      <c r="A67" s="22" t="s">
        <v>84</v>
      </c>
      <c r="B67" s="54">
        <v>23634484.17</v>
      </c>
      <c r="C67" s="54">
        <v>15595322.939999996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47">
        <f aca="true" t="shared" si="19" ref="O67:O78">SUM(B67:N67)</f>
        <v>39229807.11</v>
      </c>
      <c r="P67"/>
    </row>
    <row r="68" spans="1:17" ht="18.75" customHeight="1">
      <c r="A68" s="22" t="s">
        <v>85</v>
      </c>
      <c r="B68" s="55">
        <v>0</v>
      </c>
      <c r="C68" s="55">
        <v>0</v>
      </c>
      <c r="D68" s="42">
        <v>19793029.62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42">
        <f t="shared" si="19"/>
        <v>19793029.62</v>
      </c>
      <c r="Q68"/>
    </row>
    <row r="69" spans="1:18" ht="18.75" customHeight="1">
      <c r="A69" s="22" t="s">
        <v>86</v>
      </c>
      <c r="B69" s="55">
        <v>0</v>
      </c>
      <c r="C69" s="55">
        <v>0</v>
      </c>
      <c r="D69" s="55">
        <v>0</v>
      </c>
      <c r="E69" s="42">
        <v>5216567.720000001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47">
        <f t="shared" si="19"/>
        <v>5216567.720000001</v>
      </c>
      <c r="R69"/>
    </row>
    <row r="70" spans="1:19" ht="18.75" customHeight="1">
      <c r="A70" s="22" t="s">
        <v>87</v>
      </c>
      <c r="B70" s="55">
        <v>0</v>
      </c>
      <c r="C70" s="55">
        <v>0</v>
      </c>
      <c r="D70" s="55">
        <v>0</v>
      </c>
      <c r="E70" s="55">
        <v>0</v>
      </c>
      <c r="F70" s="42">
        <v>20378720.4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42">
        <f t="shared" si="19"/>
        <v>20378720.4</v>
      </c>
      <c r="S70"/>
    </row>
    <row r="71" spans="1:20" ht="18.75" customHeight="1">
      <c r="A71" s="22" t="s">
        <v>88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4">
        <v>22767185.060000002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47">
        <f t="shared" si="19"/>
        <v>22767185.060000002</v>
      </c>
      <c r="T71"/>
    </row>
    <row r="72" spans="1:21" ht="18.75" customHeight="1">
      <c r="A72" s="22" t="s">
        <v>89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4">
        <v>19773461.490000002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47">
        <f t="shared" si="19"/>
        <v>19773461.490000002</v>
      </c>
      <c r="U72"/>
    </row>
    <row r="73" spans="1:21" ht="18.75" customHeight="1">
      <c r="A73" s="22" t="s">
        <v>90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4">
        <v>5178028.290000001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47">
        <f t="shared" si="19"/>
        <v>5178028.290000001</v>
      </c>
      <c r="U73"/>
    </row>
    <row r="74" spans="1:22" ht="18.75" customHeight="1">
      <c r="A74" s="22" t="s">
        <v>91</v>
      </c>
      <c r="B74" s="55">
        <v>0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42">
        <v>24847337.119999994</v>
      </c>
      <c r="K74" s="55">
        <v>0</v>
      </c>
      <c r="L74" s="55">
        <v>0</v>
      </c>
      <c r="M74" s="55">
        <v>0</v>
      </c>
      <c r="N74" s="55">
        <v>0</v>
      </c>
      <c r="O74" s="42">
        <f t="shared" si="19"/>
        <v>24847337.119999994</v>
      </c>
      <c r="V74"/>
    </row>
    <row r="75" spans="1:23" ht="18.75" customHeight="1">
      <c r="A75" s="22" t="s">
        <v>92</v>
      </c>
      <c r="B75" s="55">
        <v>0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42">
        <v>20243211.789999995</v>
      </c>
      <c r="L75" s="55">
        <v>0</v>
      </c>
      <c r="M75" s="55">
        <v>0</v>
      </c>
      <c r="N75" s="55">
        <v>0</v>
      </c>
      <c r="O75" s="47">
        <f t="shared" si="19"/>
        <v>20243211.789999995</v>
      </c>
      <c r="W75"/>
    </row>
    <row r="76" spans="1:24" ht="18.75" customHeight="1">
      <c r="A76" s="22" t="s">
        <v>93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42">
        <v>24335706.879999995</v>
      </c>
      <c r="M76" s="55">
        <v>0</v>
      </c>
      <c r="N76" s="56">
        <v>0</v>
      </c>
      <c r="O76" s="42">
        <f t="shared" si="19"/>
        <v>24335706.879999995</v>
      </c>
      <c r="X76"/>
    </row>
    <row r="77" spans="1:25" ht="18.75" customHeight="1">
      <c r="A77" s="22" t="s">
        <v>94</v>
      </c>
      <c r="B77" s="55">
        <v>0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42">
        <v>12230124.459999999</v>
      </c>
      <c r="N77" s="55">
        <v>0</v>
      </c>
      <c r="O77" s="47">
        <f t="shared" si="19"/>
        <v>12230124.459999999</v>
      </c>
      <c r="Y77"/>
    </row>
    <row r="78" spans="1:26" ht="18.75" customHeight="1">
      <c r="A78" s="22" t="s">
        <v>95</v>
      </c>
      <c r="B78" s="55">
        <v>0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42">
        <v>6108194.250000001</v>
      </c>
      <c r="O78" s="42">
        <f t="shared" si="19"/>
        <v>6108194.250000001</v>
      </c>
      <c r="P78"/>
      <c r="Z78"/>
    </row>
    <row r="79" spans="1:26" ht="18.75" customHeight="1">
      <c r="A79" s="48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/>
      <c r="Q79"/>
      <c r="R79"/>
      <c r="S79"/>
      <c r="T79"/>
      <c r="U79"/>
      <c r="V79"/>
      <c r="W79"/>
      <c r="X79"/>
      <c r="Y79"/>
      <c r="Z79"/>
    </row>
    <row r="80" spans="1:15" ht="17.25" customHeight="1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ht="15" customHeight="1">
      <c r="A81" s="60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/>
    </row>
    <row r="82" spans="1:15" ht="18.75" customHeight="1">
      <c r="A82" s="24" t="s">
        <v>96</v>
      </c>
      <c r="B82" s="55">
        <v>0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47"/>
    </row>
    <row r="83" spans="1:16" ht="18.75" customHeight="1">
      <c r="A83" s="22" t="s">
        <v>97</v>
      </c>
      <c r="B83" s="63">
        <v>2.4537909707189005</v>
      </c>
      <c r="C83" s="63">
        <v>2.6022857002138533</v>
      </c>
      <c r="D83" s="63">
        <v>0</v>
      </c>
      <c r="E83" s="63">
        <v>0</v>
      </c>
      <c r="F83" s="55">
        <v>0</v>
      </c>
      <c r="G83" s="55">
        <v>0</v>
      </c>
      <c r="H83" s="63">
        <v>0</v>
      </c>
      <c r="I83" s="63">
        <v>0</v>
      </c>
      <c r="J83" s="63">
        <v>0</v>
      </c>
      <c r="K83" s="63">
        <v>0</v>
      </c>
      <c r="L83" s="55">
        <v>0</v>
      </c>
      <c r="M83" s="63">
        <v>0</v>
      </c>
      <c r="N83" s="63">
        <v>0</v>
      </c>
      <c r="O83" s="47"/>
      <c r="P83"/>
    </row>
    <row r="84" spans="1:16" ht="18.75" customHeight="1">
      <c r="A84" s="22" t="s">
        <v>98</v>
      </c>
      <c r="B84" s="63">
        <v>2.130489997583082</v>
      </c>
      <c r="C84" s="63">
        <v>2.1950999984911284</v>
      </c>
      <c r="D84" s="63">
        <v>0</v>
      </c>
      <c r="E84" s="63">
        <v>0</v>
      </c>
      <c r="F84" s="55">
        <v>0</v>
      </c>
      <c r="G84" s="55">
        <v>0</v>
      </c>
      <c r="H84" s="63">
        <v>0</v>
      </c>
      <c r="I84" s="63">
        <v>0</v>
      </c>
      <c r="J84" s="63">
        <v>0</v>
      </c>
      <c r="K84" s="63">
        <v>0</v>
      </c>
      <c r="L84" s="55">
        <v>0</v>
      </c>
      <c r="M84" s="63">
        <v>0</v>
      </c>
      <c r="N84" s="63">
        <v>0</v>
      </c>
      <c r="O84" s="47"/>
      <c r="P84"/>
    </row>
    <row r="85" spans="1:17" ht="18.75" customHeight="1">
      <c r="A85" s="22" t="s">
        <v>99</v>
      </c>
      <c r="B85" s="63">
        <v>0</v>
      </c>
      <c r="C85" s="63">
        <v>0</v>
      </c>
      <c r="D85" s="64">
        <f>(D$38+D$39+D$40)/D$7</f>
        <v>1.9607</v>
      </c>
      <c r="E85" s="63">
        <v>0</v>
      </c>
      <c r="F85" s="55">
        <v>0</v>
      </c>
      <c r="G85" s="55">
        <v>0</v>
      </c>
      <c r="H85" s="63">
        <v>0</v>
      </c>
      <c r="I85" s="63">
        <v>0</v>
      </c>
      <c r="J85" s="63">
        <v>0</v>
      </c>
      <c r="K85" s="63">
        <v>0</v>
      </c>
      <c r="L85" s="55">
        <v>0</v>
      </c>
      <c r="M85" s="63">
        <v>0</v>
      </c>
      <c r="N85" s="63">
        <v>0</v>
      </c>
      <c r="O85" s="42"/>
      <c r="Q85"/>
    </row>
    <row r="86" spans="1:18" ht="18.75" customHeight="1">
      <c r="A86" s="22" t="s">
        <v>100</v>
      </c>
      <c r="B86" s="63">
        <v>0</v>
      </c>
      <c r="C86" s="63">
        <v>0</v>
      </c>
      <c r="D86" s="63">
        <v>0</v>
      </c>
      <c r="E86" s="64">
        <f>(E$38+E$39+E$40)/E$7</f>
        <v>2.9593</v>
      </c>
      <c r="F86" s="55">
        <v>0</v>
      </c>
      <c r="G86" s="55">
        <v>0</v>
      </c>
      <c r="H86" s="63">
        <v>0</v>
      </c>
      <c r="I86" s="63">
        <v>0</v>
      </c>
      <c r="J86" s="63">
        <v>0</v>
      </c>
      <c r="K86" s="63">
        <v>0</v>
      </c>
      <c r="L86" s="55">
        <v>0</v>
      </c>
      <c r="M86" s="63">
        <v>0</v>
      </c>
      <c r="N86" s="63">
        <v>0</v>
      </c>
      <c r="O86" s="47"/>
      <c r="R86"/>
    </row>
    <row r="87" spans="1:19" ht="18.75" customHeight="1">
      <c r="A87" s="22" t="s">
        <v>101</v>
      </c>
      <c r="B87" s="63">
        <v>0</v>
      </c>
      <c r="C87" s="63">
        <v>0</v>
      </c>
      <c r="D87" s="63">
        <v>0</v>
      </c>
      <c r="E87" s="63">
        <v>0</v>
      </c>
      <c r="F87" s="63">
        <f>(F$38+F$39+F$40)/F$7</f>
        <v>2.2515</v>
      </c>
      <c r="G87" s="55">
        <v>0</v>
      </c>
      <c r="H87" s="63">
        <v>0</v>
      </c>
      <c r="I87" s="63">
        <v>0</v>
      </c>
      <c r="J87" s="63">
        <v>0</v>
      </c>
      <c r="K87" s="63">
        <v>0</v>
      </c>
      <c r="L87" s="55">
        <v>0</v>
      </c>
      <c r="M87" s="63">
        <v>0</v>
      </c>
      <c r="N87" s="63">
        <v>0</v>
      </c>
      <c r="O87" s="42"/>
      <c r="S87"/>
    </row>
    <row r="88" spans="1:20" ht="18.75" customHeight="1">
      <c r="A88" s="22" t="s">
        <v>102</v>
      </c>
      <c r="B88" s="63">
        <v>0</v>
      </c>
      <c r="C88" s="63">
        <v>0</v>
      </c>
      <c r="D88" s="63">
        <v>0</v>
      </c>
      <c r="E88" s="63">
        <v>0</v>
      </c>
      <c r="F88" s="55">
        <v>0</v>
      </c>
      <c r="G88" s="63">
        <f>(G$38+G$39+G$40)/G$7</f>
        <v>1.7691730048284264</v>
      </c>
      <c r="H88" s="63">
        <v>0</v>
      </c>
      <c r="I88" s="63">
        <v>0</v>
      </c>
      <c r="J88" s="63">
        <v>0</v>
      </c>
      <c r="K88" s="63">
        <v>0</v>
      </c>
      <c r="L88" s="55">
        <v>0</v>
      </c>
      <c r="M88" s="63">
        <v>0</v>
      </c>
      <c r="N88" s="63">
        <v>0</v>
      </c>
      <c r="O88" s="47"/>
      <c r="T88"/>
    </row>
    <row r="89" spans="1:21" ht="18.75" customHeight="1">
      <c r="A89" s="22" t="s">
        <v>103</v>
      </c>
      <c r="B89" s="63">
        <v>0</v>
      </c>
      <c r="C89" s="63">
        <v>0</v>
      </c>
      <c r="D89" s="63">
        <v>0</v>
      </c>
      <c r="E89" s="63">
        <v>0</v>
      </c>
      <c r="F89" s="55">
        <v>0</v>
      </c>
      <c r="G89" s="55">
        <v>0</v>
      </c>
      <c r="H89" s="63">
        <f>(H$38+H$39+H$40)/H$7</f>
        <v>2.1676000000000006</v>
      </c>
      <c r="I89" s="63">
        <v>0</v>
      </c>
      <c r="J89" s="63">
        <v>0</v>
      </c>
      <c r="K89" s="63">
        <v>0</v>
      </c>
      <c r="L89" s="55">
        <v>0</v>
      </c>
      <c r="M89" s="63">
        <v>0</v>
      </c>
      <c r="N89" s="63">
        <v>0</v>
      </c>
      <c r="O89" s="47"/>
      <c r="U89"/>
    </row>
    <row r="90" spans="1:21" ht="18.75" customHeight="1">
      <c r="A90" s="22" t="s">
        <v>104</v>
      </c>
      <c r="B90" s="63">
        <v>0</v>
      </c>
      <c r="C90" s="63">
        <v>0</v>
      </c>
      <c r="D90" s="63">
        <v>0</v>
      </c>
      <c r="E90" s="63">
        <v>0</v>
      </c>
      <c r="F90" s="55">
        <v>0</v>
      </c>
      <c r="G90" s="55">
        <v>0</v>
      </c>
      <c r="H90" s="63">
        <v>0</v>
      </c>
      <c r="I90" s="63">
        <f>(I$38+I$39+I$40)/I$7</f>
        <v>2.1884000000000006</v>
      </c>
      <c r="J90" s="63">
        <v>0</v>
      </c>
      <c r="K90" s="63">
        <v>0</v>
      </c>
      <c r="L90" s="55">
        <v>0</v>
      </c>
      <c r="M90" s="63">
        <v>0</v>
      </c>
      <c r="N90" s="63">
        <v>0</v>
      </c>
      <c r="O90" s="47"/>
      <c r="U90"/>
    </row>
    <row r="91" spans="1:22" ht="18.75" customHeight="1">
      <c r="A91" s="22" t="s">
        <v>105</v>
      </c>
      <c r="B91" s="63">
        <v>0</v>
      </c>
      <c r="C91" s="63">
        <v>0</v>
      </c>
      <c r="D91" s="63">
        <v>0</v>
      </c>
      <c r="E91" s="63">
        <v>0</v>
      </c>
      <c r="F91" s="55">
        <v>0</v>
      </c>
      <c r="G91" s="55">
        <v>0</v>
      </c>
      <c r="H91" s="63">
        <v>0</v>
      </c>
      <c r="I91" s="63">
        <v>0</v>
      </c>
      <c r="J91" s="63">
        <f>(J$38+J$39+J$40)/J$7</f>
        <v>2.1733999999999996</v>
      </c>
      <c r="K91" s="63">
        <v>0</v>
      </c>
      <c r="L91" s="55">
        <v>0</v>
      </c>
      <c r="M91" s="63">
        <v>0</v>
      </c>
      <c r="N91" s="63">
        <v>0</v>
      </c>
      <c r="O91" s="42"/>
      <c r="V91"/>
    </row>
    <row r="92" spans="1:23" ht="18.75" customHeight="1">
      <c r="A92" s="22" t="s">
        <v>106</v>
      </c>
      <c r="B92" s="63">
        <v>0</v>
      </c>
      <c r="C92" s="63">
        <v>0</v>
      </c>
      <c r="D92" s="63">
        <v>0</v>
      </c>
      <c r="E92" s="63">
        <v>0</v>
      </c>
      <c r="F92" s="55">
        <v>0</v>
      </c>
      <c r="G92" s="55">
        <v>0</v>
      </c>
      <c r="H92" s="63">
        <v>0</v>
      </c>
      <c r="I92" s="63">
        <v>0</v>
      </c>
      <c r="J92" s="63">
        <v>0</v>
      </c>
      <c r="K92" s="63">
        <f>(K$38+K$39+K$40)/K$7</f>
        <v>2.4846</v>
      </c>
      <c r="L92" s="55">
        <v>0</v>
      </c>
      <c r="M92" s="63">
        <v>0</v>
      </c>
      <c r="N92" s="63">
        <v>0</v>
      </c>
      <c r="O92" s="47"/>
      <c r="W92"/>
    </row>
    <row r="93" spans="1:24" ht="18.75" customHeight="1">
      <c r="A93" s="22" t="s">
        <v>107</v>
      </c>
      <c r="B93" s="63">
        <v>0</v>
      </c>
      <c r="C93" s="63">
        <v>0</v>
      </c>
      <c r="D93" s="63">
        <v>0</v>
      </c>
      <c r="E93" s="63">
        <v>0</v>
      </c>
      <c r="F93" s="55">
        <v>0</v>
      </c>
      <c r="G93" s="55">
        <v>0</v>
      </c>
      <c r="H93" s="63">
        <v>0</v>
      </c>
      <c r="I93" s="63">
        <v>0</v>
      </c>
      <c r="J93" s="63">
        <v>0</v>
      </c>
      <c r="K93" s="63">
        <v>0</v>
      </c>
      <c r="L93" s="63">
        <f>(L$38+L$39+L$40)/L$7</f>
        <v>2.4314</v>
      </c>
      <c r="M93" s="63">
        <v>0</v>
      </c>
      <c r="N93" s="63">
        <v>0</v>
      </c>
      <c r="O93" s="42"/>
      <c r="X93"/>
    </row>
    <row r="94" spans="1:25" ht="18.75" customHeight="1">
      <c r="A94" s="22" t="s">
        <v>108</v>
      </c>
      <c r="B94" s="63">
        <v>0</v>
      </c>
      <c r="C94" s="63">
        <v>0</v>
      </c>
      <c r="D94" s="63">
        <v>0</v>
      </c>
      <c r="E94" s="63">
        <v>0</v>
      </c>
      <c r="F94" s="55">
        <v>0</v>
      </c>
      <c r="G94" s="55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f>(M$38+M$39+M$40)/M$7</f>
        <v>3.0665</v>
      </c>
      <c r="N94" s="63">
        <v>0</v>
      </c>
      <c r="O94" s="65"/>
      <c r="Y94"/>
    </row>
    <row r="95" spans="1:26" ht="18.75" customHeight="1">
      <c r="A95" s="48" t="s">
        <v>109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7">
        <f>(N$38+N$39+N$40)/N$7</f>
        <v>2.6231</v>
      </c>
      <c r="O95" s="68"/>
      <c r="P95"/>
      <c r="Z95"/>
    </row>
    <row r="96" spans="1:14" ht="21" customHeight="1">
      <c r="A96" s="69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1"/>
    </row>
    <row r="97" spans="1:14" ht="21" customHeight="1">
      <c r="A97" s="69" t="s">
        <v>111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1"/>
    </row>
    <row r="98" spans="1:14" ht="21" customHeight="1">
      <c r="A98" s="69" t="s">
        <v>112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1"/>
    </row>
    <row r="99" spans="1:14" ht="21" customHeight="1">
      <c r="A99" s="69" t="s">
        <v>113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1"/>
    </row>
    <row r="100" spans="1:14" ht="21" customHeight="1">
      <c r="A100" s="69" t="s">
        <v>114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1"/>
    </row>
    <row r="101" spans="1:14" ht="21" customHeight="1">
      <c r="A101" s="69" t="s">
        <v>115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1"/>
    </row>
    <row r="102" spans="1:14" ht="21" customHeight="1">
      <c r="A102" s="69" t="s">
        <v>116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1"/>
    </row>
    <row r="103" spans="1:14" ht="15.75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5" ht="14.25">
      <c r="B105" s="73"/>
    </row>
    <row r="106" spans="8:9" ht="14.25">
      <c r="H106" s="74"/>
      <c r="I106" s="74"/>
    </row>
    <row r="108" spans="8:12" ht="14.25">
      <c r="H108" s="75"/>
      <c r="I108" s="75"/>
      <c r="J108" s="76"/>
      <c r="K108" s="76"/>
      <c r="L108" s="76"/>
    </row>
    <row r="111" ht="15.75">
      <c r="A111" s="69"/>
    </row>
    <row r="114" ht="15.75">
      <c r="A114" s="22"/>
    </row>
  </sheetData>
  <sheetProtection/>
  <mergeCells count="7">
    <mergeCell ref="A103:N103"/>
    <mergeCell ref="A1:O1"/>
    <mergeCell ref="A2:O2"/>
    <mergeCell ref="A4:A6"/>
    <mergeCell ref="B4:N4"/>
    <mergeCell ref="O4:O6"/>
    <mergeCell ref="A80:O80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2018-09-10T14:10:24Z</dcterms:created>
  <dcterms:modified xsi:type="dcterms:W3CDTF">2018-09-10T14:13:20Z</dcterms:modified>
  <cp:category/>
  <cp:version/>
  <cp:contentType/>
  <cp:contentStatus/>
</cp:coreProperties>
</file>