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<sst xmlns="http://schemas.openxmlformats.org/spreadsheetml/2006/main" count="114" uniqueCount="112">
  <si>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</si>
  <si>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</si>
  <si>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</si>
  <si>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</si>
  <si>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</si>
  <si>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</si>
  <si>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</si>
  <si>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</si>
  <si>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</si>
  <si>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</si>
  <si>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</si>
  <si>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</si>
  <si>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</si>
  <si>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</si>
  <si>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</si>
  <si>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</si>
  <si>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</si>
  <si>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</si>
  <si>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</si>
  <si>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</si>
  <si>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</si>
  <si>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</si>
  <si>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</si>
  <si>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</si>
  <si>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</si>
  <si>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</si>
  <si>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</si>
  <si>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</si>
  <si>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</si>
  <si>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</si>
  <si>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</si>
  <si>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</si>
  <si>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</si>
  <si>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</si>
  <si>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</si>
  <si>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</si>
  <si>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</si>
  <si>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</si>
  <si>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</si>
  <si>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</si>
  <si>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</si>
  <si>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</si>
  <si>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</si>
  <si>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</si>
  <si>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</si>
  <si>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</si>
  <si>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</si>
  <si>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</si>
  <si>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</si>
  <si>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</si>
  <si>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</si>
  <si>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</si>
  <si>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</si>
  <si>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</si>
  <si>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</si>
  <si>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</si>
  <si>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</si>
  <si>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</si>
  <si>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</si>
  <si>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</si>
  <si>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</si>
  <si>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</si>
  <si>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</si>
  <si>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</si>
  <si>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</si>
  <si>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</si>
  <si>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</si>
  <si>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</si>
  <si>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</si>
  <si>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</si>
  <si>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</si>
  <si>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</si>
  <si>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</si>
  <si>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</si>
  <si>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</si>
  <si>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</si>
  <si>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</si>
  <si>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</si>
  <si>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</si>
  <si>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</si>
  <si>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</si>
  <si>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</si>
  <si>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</si>
  <si>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</si>
  <si>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</si>
  <si>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</si>
  <si>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</si>
  <si>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</si>
  <si>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</si>
  <si>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</si>
  <si>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</si>
  <si>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</si>
  <si>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</si>
  <si>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</si>
  <si>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</si>
  <si>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</si>
  <si>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</si>
  <si>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</si>
  <si>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</si>
  <si>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</si>
  <si>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</si>
  <si>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</si>
  <si>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</si>
  <si>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</si>
  <si>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</si>
  <si>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8. Tarifa de Remuneração por Passageiro(1)</t>
  </si>
  <si>
    <t>UPBus Qualidade em Transportes S/A</t>
  </si>
  <si>
    <t>8.4. UPBus</t>
  </si>
  <si>
    <t>OPERAÇÃO 27/08/18 - VENCIMENTO 03/09/18</t>
  </si>
  <si>
    <t>7.4. UPBus</t>
  </si>
  <si>
    <t>5.5. Saldo Inicial</t>
  </si>
  <si>
    <t>6.1. Saldo final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</si>
</sst>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vertical="center"/>
    </xf>
    <xf numFmtId="171" fontId="22" fillId="0" borderId="10" xfId="52" applyFont="1" applyFill="1" applyBorder="1" applyAlignment="1">
      <alignment horizontal="left" vertical="center" indent="2"/>
    </xf>
    <xf numFmtId="171" fontId="22" fillId="0" borderId="10" xfId="52" applyFont="1" applyFill="1" applyBorder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638175</xdr:colOff>
      <xdr:row>98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79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638175</xdr:colOff>
      <xdr:row>98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79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638175</xdr:colOff>
      <xdr:row>98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79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00390625" style="1" customWidth="1"/>
    <col min="17" max="17" width="16.75390625" style="1" bestFit="1" customWidth="1"/>
    <col min="18" max="16384" width="9.00390625" style="1" customWidth="1"/>
  </cols>
  <sheetData>
    <row r="1" spans="1:15" ht="21">
      <c r="A1" s="70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21">
      <c r="A2" s="71" t="s">
        <v>108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2" t="s">
        <v>1</v>
      </c>
      <c r="B4" s="72" t="s">
        <v>38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3" t="s">
        <v>2</v>
      </c>
    </row>
    <row r="5" spans="1:15" ht="42" customHeight="1">
      <c r="A5" s="72"/>
      <c r="B5" s="4" t="s">
        <v>37</v>
      </c>
      <c r="C5" s="4" t="s">
        <v>37</v>
      </c>
      <c r="D5" s="4" t="s">
        <v>30</v>
      </c>
      <c r="E5" s="4" t="s">
        <v>106</v>
      </c>
      <c r="F5" s="4" t="s">
        <v>32</v>
      </c>
      <c r="G5" s="4" t="s">
        <v>39</v>
      </c>
      <c r="H5" s="4" t="s">
        <v>103</v>
      </c>
      <c r="I5" s="4" t="s">
        <v>96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2"/>
    </row>
    <row r="6" spans="1:15" ht="20.25" customHeight="1">
      <c r="A6" s="72"/>
      <c r="B6" s="3" t="s">
        <v>21</v>
      </c>
      <c r="C6" s="3" t="s">
        <v>22</v>
      </c>
      <c r="D6" s="3" t="s">
        <v>23</v>
      </c>
      <c r="E6" s="3" t="s">
        <v>92</v>
      </c>
      <c r="F6" s="3" t="s">
        <v>93</v>
      </c>
      <c r="G6" s="3" t="s">
        <v>94</v>
      </c>
      <c r="H6" s="63" t="s">
        <v>29</v>
      </c>
      <c r="I6" s="63" t="s">
        <v>95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2"/>
    </row>
    <row r="7" spans="1:26" ht="18.75" customHeight="1">
      <c r="A7" s="9" t="s">
        <v>3</v>
      </c>
      <c r="B7" s="10">
        <f>B8+B20+B24</f>
        <v>491549</v>
      </c>
      <c r="C7" s="10">
        <f>C8+C20+C24</f>
        <v>365380</v>
      </c>
      <c r="D7" s="10">
        <f>D8+D20+D24</f>
        <v>371130</v>
      </c>
      <c r="E7" s="10">
        <f>E8+E20+E24</f>
        <v>62143</v>
      </c>
      <c r="F7" s="10">
        <f aca="true" t="shared" si="0" ref="F7:N7">F8+F20+F24</f>
        <v>302849</v>
      </c>
      <c r="G7" s="10">
        <f t="shared" si="0"/>
        <v>498840</v>
      </c>
      <c r="H7" s="10">
        <f>H8+H20+H24</f>
        <v>349528</v>
      </c>
      <c r="I7" s="10">
        <f>I8+I20+I24</f>
        <v>93569</v>
      </c>
      <c r="J7" s="10">
        <f>J8+J20+J24</f>
        <v>397965</v>
      </c>
      <c r="K7" s="10">
        <f>K8+K20+K24</f>
        <v>297721</v>
      </c>
      <c r="L7" s="10">
        <f>L8+L20+L24</f>
        <v>344901</v>
      </c>
      <c r="M7" s="10">
        <f t="shared" si="0"/>
        <v>148588</v>
      </c>
      <c r="N7" s="10">
        <f t="shared" si="0"/>
        <v>89725</v>
      </c>
      <c r="O7" s="10">
        <f>+O8+O20+O24</f>
        <v>3813888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215316</v>
      </c>
      <c r="C8" s="12">
        <f>+C9+C12+C16</f>
        <v>172977</v>
      </c>
      <c r="D8" s="12">
        <f>+D9+D12+D16</f>
        <v>187686</v>
      </c>
      <c r="E8" s="12">
        <f>+E9+E12+E16</f>
        <v>28054</v>
      </c>
      <c r="F8" s="12">
        <f aca="true" t="shared" si="1" ref="F8:N8">+F9+F12+F16</f>
        <v>144726</v>
      </c>
      <c r="G8" s="12">
        <f t="shared" si="1"/>
        <v>241787</v>
      </c>
      <c r="H8" s="12">
        <f>+H9+H12+H16</f>
        <v>163608</v>
      </c>
      <c r="I8" s="12">
        <f>+I9+I12+I16</f>
        <v>45273</v>
      </c>
      <c r="J8" s="12">
        <f>+J9+J12+J16</f>
        <v>191133</v>
      </c>
      <c r="K8" s="12">
        <f>+K9+K12+K16</f>
        <v>141091</v>
      </c>
      <c r="L8" s="12">
        <f>+L9+L12+L16</f>
        <v>155164</v>
      </c>
      <c r="M8" s="12">
        <f t="shared" si="1"/>
        <v>76263</v>
      </c>
      <c r="N8" s="12">
        <f t="shared" si="1"/>
        <v>47349</v>
      </c>
      <c r="O8" s="12">
        <f>SUM(B8:N8)</f>
        <v>1810427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20461</v>
      </c>
      <c r="C9" s="14">
        <v>20825</v>
      </c>
      <c r="D9" s="14">
        <v>14267</v>
      </c>
      <c r="E9" s="14">
        <v>2408</v>
      </c>
      <c r="F9" s="14">
        <v>11550</v>
      </c>
      <c r="G9" s="14">
        <v>21444</v>
      </c>
      <c r="H9" s="14">
        <v>19411</v>
      </c>
      <c r="I9" s="14">
        <v>5352</v>
      </c>
      <c r="J9" s="14">
        <v>12006</v>
      </c>
      <c r="K9" s="14">
        <v>15623</v>
      </c>
      <c r="L9" s="14">
        <v>11985</v>
      </c>
      <c r="M9" s="14">
        <v>8438</v>
      </c>
      <c r="N9" s="14">
        <v>5422</v>
      </c>
      <c r="O9" s="12">
        <f aca="true" t="shared" si="2" ref="O9:O19">SUM(B9:N9)</f>
        <v>169192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20461</v>
      </c>
      <c r="C10" s="14">
        <f>+C9-C11</f>
        <v>20825</v>
      </c>
      <c r="D10" s="14">
        <f>+D9-D11</f>
        <v>14267</v>
      </c>
      <c r="E10" s="14">
        <f>+E9-E11</f>
        <v>2408</v>
      </c>
      <c r="F10" s="14">
        <f aca="true" t="shared" si="3" ref="F10:N10">+F9-F11</f>
        <v>11550</v>
      </c>
      <c r="G10" s="14">
        <f t="shared" si="3"/>
        <v>21444</v>
      </c>
      <c r="H10" s="14">
        <f>+H9-H11</f>
        <v>19411</v>
      </c>
      <c r="I10" s="14">
        <f>+I9-I11</f>
        <v>5352</v>
      </c>
      <c r="J10" s="14">
        <f>+J9-J11</f>
        <v>12006</v>
      </c>
      <c r="K10" s="14">
        <f>+K9-K11</f>
        <v>15623</v>
      </c>
      <c r="L10" s="14">
        <f>+L9-L11</f>
        <v>11985</v>
      </c>
      <c r="M10" s="14">
        <f t="shared" si="3"/>
        <v>8438</v>
      </c>
      <c r="N10" s="14">
        <f t="shared" si="3"/>
        <v>5422</v>
      </c>
      <c r="O10" s="12">
        <f t="shared" si="2"/>
        <v>169192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185116</v>
      </c>
      <c r="C12" s="14">
        <f>C13+C14+C15</f>
        <v>144593</v>
      </c>
      <c r="D12" s="14">
        <f>D13+D14+D15</f>
        <v>165584</v>
      </c>
      <c r="E12" s="14">
        <f>E13+E14+E15</f>
        <v>24550</v>
      </c>
      <c r="F12" s="14">
        <f aca="true" t="shared" si="4" ref="F12:N12">F13+F14+F15</f>
        <v>126422</v>
      </c>
      <c r="G12" s="14">
        <f t="shared" si="4"/>
        <v>208605</v>
      </c>
      <c r="H12" s="14">
        <f>H13+H14+H15</f>
        <v>137364</v>
      </c>
      <c r="I12" s="14">
        <f>I13+I14+I15</f>
        <v>37980</v>
      </c>
      <c r="J12" s="14">
        <f>J13+J14+J15</f>
        <v>169561</v>
      </c>
      <c r="K12" s="14">
        <f>K13+K14+K15</f>
        <v>119134</v>
      </c>
      <c r="L12" s="14">
        <f>L13+L14+L15</f>
        <v>135115</v>
      </c>
      <c r="M12" s="14">
        <f t="shared" si="4"/>
        <v>64646</v>
      </c>
      <c r="N12" s="14">
        <f t="shared" si="4"/>
        <v>40308</v>
      </c>
      <c r="O12" s="12">
        <f t="shared" si="2"/>
        <v>1558978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91811</v>
      </c>
      <c r="C13" s="14">
        <v>71643</v>
      </c>
      <c r="D13" s="14">
        <v>80752</v>
      </c>
      <c r="E13" s="14">
        <v>12210</v>
      </c>
      <c r="F13" s="14">
        <v>60593</v>
      </c>
      <c r="G13" s="14">
        <v>101083</v>
      </c>
      <c r="H13" s="14">
        <v>69620</v>
      </c>
      <c r="I13" s="14">
        <v>19324</v>
      </c>
      <c r="J13" s="14">
        <v>85028</v>
      </c>
      <c r="K13" s="14">
        <v>58161</v>
      </c>
      <c r="L13" s="14">
        <v>66026</v>
      </c>
      <c r="M13" s="14">
        <v>30457</v>
      </c>
      <c r="N13" s="14">
        <v>18468</v>
      </c>
      <c r="O13" s="12">
        <f t="shared" si="2"/>
        <v>765176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85974</v>
      </c>
      <c r="C14" s="14">
        <v>63681</v>
      </c>
      <c r="D14" s="14">
        <v>79517</v>
      </c>
      <c r="E14" s="14">
        <v>11107</v>
      </c>
      <c r="F14" s="14">
        <v>58750</v>
      </c>
      <c r="G14" s="14">
        <v>94902</v>
      </c>
      <c r="H14" s="14">
        <v>60407</v>
      </c>
      <c r="I14" s="14">
        <v>16617</v>
      </c>
      <c r="J14" s="14">
        <v>79478</v>
      </c>
      <c r="K14" s="14">
        <v>55873</v>
      </c>
      <c r="L14" s="14">
        <v>64189</v>
      </c>
      <c r="M14" s="14">
        <v>31349</v>
      </c>
      <c r="N14" s="14">
        <v>20298</v>
      </c>
      <c r="O14" s="12">
        <f t="shared" si="2"/>
        <v>722142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7331</v>
      </c>
      <c r="C15" s="14">
        <v>9269</v>
      </c>
      <c r="D15" s="14">
        <v>5315</v>
      </c>
      <c r="E15" s="14">
        <v>1233</v>
      </c>
      <c r="F15" s="14">
        <v>7079</v>
      </c>
      <c r="G15" s="14">
        <v>12620</v>
      </c>
      <c r="H15" s="14">
        <v>7337</v>
      </c>
      <c r="I15" s="14">
        <v>2039</v>
      </c>
      <c r="J15" s="14">
        <v>5055</v>
      </c>
      <c r="K15" s="14">
        <v>5100</v>
      </c>
      <c r="L15" s="14">
        <v>4900</v>
      </c>
      <c r="M15" s="14">
        <v>2840</v>
      </c>
      <c r="N15" s="14">
        <v>1542</v>
      </c>
      <c r="O15" s="12">
        <f t="shared" si="2"/>
        <v>71660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9739</v>
      </c>
      <c r="C16" s="14">
        <f>C17+C18+C19</f>
        <v>7559</v>
      </c>
      <c r="D16" s="14">
        <f>D17+D18+D19</f>
        <v>7835</v>
      </c>
      <c r="E16" s="14">
        <f>E17+E18+E19</f>
        <v>1096</v>
      </c>
      <c r="F16" s="14">
        <f aca="true" t="shared" si="5" ref="F16:N16">F17+F18+F19</f>
        <v>6754</v>
      </c>
      <c r="G16" s="14">
        <f t="shared" si="5"/>
        <v>11738</v>
      </c>
      <c r="H16" s="14">
        <f>H17+H18+H19</f>
        <v>6833</v>
      </c>
      <c r="I16" s="14">
        <f>I17+I18+I19</f>
        <v>1941</v>
      </c>
      <c r="J16" s="14">
        <f>J17+J18+J19</f>
        <v>9566</v>
      </c>
      <c r="K16" s="14">
        <f>K17+K18+K19</f>
        <v>6334</v>
      </c>
      <c r="L16" s="14">
        <f>L17+L18+L19</f>
        <v>8064</v>
      </c>
      <c r="M16" s="14">
        <f t="shared" si="5"/>
        <v>3179</v>
      </c>
      <c r="N16" s="14">
        <f t="shared" si="5"/>
        <v>1619</v>
      </c>
      <c r="O16" s="12">
        <f t="shared" si="2"/>
        <v>82257</v>
      </c>
    </row>
    <row r="17" spans="1:26" ht="18.75" customHeight="1">
      <c r="A17" s="15" t="s">
        <v>16</v>
      </c>
      <c r="B17" s="14">
        <v>9724</v>
      </c>
      <c r="C17" s="14">
        <v>7541</v>
      </c>
      <c r="D17" s="14">
        <v>7819</v>
      </c>
      <c r="E17" s="14">
        <v>1093</v>
      </c>
      <c r="F17" s="14">
        <v>6738</v>
      </c>
      <c r="G17" s="14">
        <v>11718</v>
      </c>
      <c r="H17" s="14">
        <v>6817</v>
      </c>
      <c r="I17" s="14">
        <v>1939</v>
      </c>
      <c r="J17" s="14">
        <v>9559</v>
      </c>
      <c r="K17" s="14">
        <v>6322</v>
      </c>
      <c r="L17" s="14">
        <v>8043</v>
      </c>
      <c r="M17" s="14">
        <v>3170</v>
      </c>
      <c r="N17" s="14">
        <v>1618</v>
      </c>
      <c r="O17" s="12">
        <f t="shared" si="2"/>
        <v>82101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12</v>
      </c>
      <c r="C18" s="14">
        <v>14</v>
      </c>
      <c r="D18" s="14">
        <v>13</v>
      </c>
      <c r="E18" s="14">
        <v>3</v>
      </c>
      <c r="F18" s="14">
        <v>11</v>
      </c>
      <c r="G18" s="14">
        <v>12</v>
      </c>
      <c r="H18" s="14">
        <v>11</v>
      </c>
      <c r="I18" s="14">
        <v>1</v>
      </c>
      <c r="J18" s="14">
        <v>1</v>
      </c>
      <c r="K18" s="14">
        <v>6</v>
      </c>
      <c r="L18" s="14">
        <v>10</v>
      </c>
      <c r="M18" s="14">
        <v>6</v>
      </c>
      <c r="N18" s="14">
        <v>0</v>
      </c>
      <c r="O18" s="12">
        <f t="shared" si="2"/>
        <v>100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3</v>
      </c>
      <c r="C19" s="14">
        <v>4</v>
      </c>
      <c r="D19" s="14">
        <v>3</v>
      </c>
      <c r="E19" s="14">
        <v>0</v>
      </c>
      <c r="F19" s="14">
        <v>5</v>
      </c>
      <c r="G19" s="14">
        <v>8</v>
      </c>
      <c r="H19" s="14">
        <v>5</v>
      </c>
      <c r="I19" s="14">
        <v>1</v>
      </c>
      <c r="J19" s="14">
        <v>6</v>
      </c>
      <c r="K19" s="14">
        <v>6</v>
      </c>
      <c r="L19" s="14">
        <v>11</v>
      </c>
      <c r="M19" s="14">
        <v>3</v>
      </c>
      <c r="N19" s="14">
        <v>1</v>
      </c>
      <c r="O19" s="12">
        <f t="shared" si="2"/>
        <v>56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135013</v>
      </c>
      <c r="C20" s="18">
        <f>C21+C22+C23</f>
        <v>84938</v>
      </c>
      <c r="D20" s="18">
        <f>D21+D22+D23</f>
        <v>79100</v>
      </c>
      <c r="E20" s="18">
        <f>E21+E22+E23</f>
        <v>13664</v>
      </c>
      <c r="F20" s="18">
        <f aca="true" t="shared" si="6" ref="F20:N20">F21+F22+F23</f>
        <v>67503</v>
      </c>
      <c r="G20" s="18">
        <f t="shared" si="6"/>
        <v>109606</v>
      </c>
      <c r="H20" s="18">
        <f>H21+H22+H23</f>
        <v>88778</v>
      </c>
      <c r="I20" s="18">
        <f>I21+I22+I23</f>
        <v>23408</v>
      </c>
      <c r="J20" s="18">
        <f>J21+J22+J23</f>
        <v>104673</v>
      </c>
      <c r="K20" s="18">
        <f>K21+K22+K23</f>
        <v>72997</v>
      </c>
      <c r="L20" s="18">
        <f>L21+L22+L23</f>
        <v>105383</v>
      </c>
      <c r="M20" s="18">
        <f t="shared" si="6"/>
        <v>42280</v>
      </c>
      <c r="N20" s="18">
        <f t="shared" si="6"/>
        <v>24549</v>
      </c>
      <c r="O20" s="12">
        <f aca="true" t="shared" si="7" ref="O20:O26">SUM(B20:N20)</f>
        <v>951892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73781</v>
      </c>
      <c r="C21" s="14">
        <v>49192</v>
      </c>
      <c r="D21" s="14">
        <v>44949</v>
      </c>
      <c r="E21" s="14">
        <v>7887</v>
      </c>
      <c r="F21" s="14">
        <v>37466</v>
      </c>
      <c r="G21" s="14">
        <v>61864</v>
      </c>
      <c r="H21" s="14">
        <v>51338</v>
      </c>
      <c r="I21" s="14">
        <v>13714</v>
      </c>
      <c r="J21" s="14">
        <v>58473</v>
      </c>
      <c r="K21" s="14">
        <v>40407</v>
      </c>
      <c r="L21" s="14">
        <v>56448</v>
      </c>
      <c r="M21" s="14">
        <v>22796</v>
      </c>
      <c r="N21" s="14">
        <v>12723</v>
      </c>
      <c r="O21" s="12">
        <f t="shared" si="7"/>
        <v>531038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57610</v>
      </c>
      <c r="C22" s="14">
        <v>32528</v>
      </c>
      <c r="D22" s="14">
        <v>32273</v>
      </c>
      <c r="E22" s="14">
        <v>5323</v>
      </c>
      <c r="F22" s="14">
        <v>27502</v>
      </c>
      <c r="G22" s="14">
        <v>43508</v>
      </c>
      <c r="H22" s="14">
        <v>34817</v>
      </c>
      <c r="I22" s="14">
        <v>9005</v>
      </c>
      <c r="J22" s="14">
        <v>43626</v>
      </c>
      <c r="K22" s="14">
        <v>30425</v>
      </c>
      <c r="L22" s="14">
        <v>46367</v>
      </c>
      <c r="M22" s="14">
        <v>18204</v>
      </c>
      <c r="N22" s="14">
        <v>11194</v>
      </c>
      <c r="O22" s="12">
        <f t="shared" si="7"/>
        <v>392382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3622</v>
      </c>
      <c r="C23" s="14">
        <v>3218</v>
      </c>
      <c r="D23" s="14">
        <v>1878</v>
      </c>
      <c r="E23" s="14">
        <v>454</v>
      </c>
      <c r="F23" s="14">
        <v>2535</v>
      </c>
      <c r="G23" s="14">
        <v>4234</v>
      </c>
      <c r="H23" s="14">
        <v>2623</v>
      </c>
      <c r="I23" s="14">
        <v>689</v>
      </c>
      <c r="J23" s="14">
        <v>2574</v>
      </c>
      <c r="K23" s="14">
        <v>2165</v>
      </c>
      <c r="L23" s="14">
        <v>2568</v>
      </c>
      <c r="M23" s="14">
        <v>1280</v>
      </c>
      <c r="N23" s="14">
        <v>632</v>
      </c>
      <c r="O23" s="12">
        <f t="shared" si="7"/>
        <v>28472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141220</v>
      </c>
      <c r="C24" s="14">
        <f>C25+C26</f>
        <v>107465</v>
      </c>
      <c r="D24" s="14">
        <f>D25+D26</f>
        <v>104344</v>
      </c>
      <c r="E24" s="14">
        <f>E25+E26</f>
        <v>20425</v>
      </c>
      <c r="F24" s="14">
        <f aca="true" t="shared" si="8" ref="F24:N24">F25+F26</f>
        <v>90620</v>
      </c>
      <c r="G24" s="14">
        <f t="shared" si="8"/>
        <v>147447</v>
      </c>
      <c r="H24" s="14">
        <f>H25+H26</f>
        <v>97142</v>
      </c>
      <c r="I24" s="14">
        <f>I25+I26</f>
        <v>24888</v>
      </c>
      <c r="J24" s="14">
        <f>J25+J26</f>
        <v>102159</v>
      </c>
      <c r="K24" s="14">
        <f>K25+K26</f>
        <v>83633</v>
      </c>
      <c r="L24" s="14">
        <f>L25+L26</f>
        <v>84354</v>
      </c>
      <c r="M24" s="14">
        <f t="shared" si="8"/>
        <v>30045</v>
      </c>
      <c r="N24" s="14">
        <f t="shared" si="8"/>
        <v>17827</v>
      </c>
      <c r="O24" s="12">
        <f t="shared" si="7"/>
        <v>1051569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40</v>
      </c>
      <c r="B25" s="14">
        <v>71342</v>
      </c>
      <c r="C25" s="14">
        <v>60677</v>
      </c>
      <c r="D25" s="14">
        <v>56997</v>
      </c>
      <c r="E25" s="14">
        <v>12323</v>
      </c>
      <c r="F25" s="14">
        <v>50824</v>
      </c>
      <c r="G25" s="14">
        <v>87432</v>
      </c>
      <c r="H25" s="14">
        <v>58916</v>
      </c>
      <c r="I25" s="14">
        <v>15908</v>
      </c>
      <c r="J25" s="14">
        <v>52673</v>
      </c>
      <c r="K25" s="14">
        <v>47014</v>
      </c>
      <c r="L25" s="14">
        <v>43563</v>
      </c>
      <c r="M25" s="14">
        <v>15896</v>
      </c>
      <c r="N25" s="14">
        <v>8222</v>
      </c>
      <c r="O25" s="12">
        <f t="shared" si="7"/>
        <v>581787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41</v>
      </c>
      <c r="B26" s="14">
        <v>69878</v>
      </c>
      <c r="C26" s="14">
        <v>46788</v>
      </c>
      <c r="D26" s="14">
        <v>47347</v>
      </c>
      <c r="E26" s="14">
        <v>8102</v>
      </c>
      <c r="F26" s="14">
        <v>39796</v>
      </c>
      <c r="G26" s="14">
        <v>60015</v>
      </c>
      <c r="H26" s="14">
        <v>38226</v>
      </c>
      <c r="I26" s="14">
        <v>8980</v>
      </c>
      <c r="J26" s="14">
        <v>49486</v>
      </c>
      <c r="K26" s="14">
        <v>36619</v>
      </c>
      <c r="L26" s="14">
        <v>40791</v>
      </c>
      <c r="M26" s="14">
        <v>14149</v>
      </c>
      <c r="N26" s="14">
        <v>9605</v>
      </c>
      <c r="O26" s="12">
        <f t="shared" si="7"/>
        <v>469782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42</v>
      </c>
      <c r="B28" s="23">
        <f>B29+B30</f>
        <v>2.1856</v>
      </c>
      <c r="C28" s="23">
        <f aca="true" t="shared" si="9" ref="C28:N28">C29+C30</f>
        <v>2.2981</v>
      </c>
      <c r="D28" s="23">
        <f t="shared" si="9"/>
        <v>1.9607</v>
      </c>
      <c r="E28" s="23">
        <f t="shared" si="9"/>
        <v>2.9593</v>
      </c>
      <c r="F28" s="23">
        <f t="shared" si="9"/>
        <v>2.2515</v>
      </c>
      <c r="G28" s="23">
        <f t="shared" si="9"/>
        <v>1.7706</v>
      </c>
      <c r="H28" s="23">
        <f>H29+H30</f>
        <v>2.1676</v>
      </c>
      <c r="I28" s="23">
        <f>I29+I30</f>
        <v>2.1884</v>
      </c>
      <c r="J28" s="23">
        <f>J29+J30</f>
        <v>2.1734</v>
      </c>
      <c r="K28" s="23">
        <f>K29+K30</f>
        <v>2.4846</v>
      </c>
      <c r="L28" s="23">
        <f>L29+L30</f>
        <v>2.4314</v>
      </c>
      <c r="M28" s="23">
        <f t="shared" si="9"/>
        <v>3.0665</v>
      </c>
      <c r="N28" s="23">
        <f t="shared" si="9"/>
        <v>2.6231</v>
      </c>
      <c r="O28" s="61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43</v>
      </c>
      <c r="B29" s="23">
        <v>2.1856</v>
      </c>
      <c r="C29" s="23">
        <v>2.2981</v>
      </c>
      <c r="D29" s="23">
        <v>1.9607</v>
      </c>
      <c r="E29" s="23">
        <v>2.9593</v>
      </c>
      <c r="F29" s="23">
        <v>2.2515</v>
      </c>
      <c r="G29" s="23">
        <v>1.7706</v>
      </c>
      <c r="H29" s="23">
        <v>2.1676</v>
      </c>
      <c r="I29" s="23">
        <v>2.1884</v>
      </c>
      <c r="J29" s="23">
        <v>2.1734</v>
      </c>
      <c r="K29" s="23">
        <v>2.4846</v>
      </c>
      <c r="L29" s="23">
        <v>2.4314</v>
      </c>
      <c r="M29" s="23">
        <v>3.0665</v>
      </c>
      <c r="N29" s="23">
        <v>2.6231</v>
      </c>
      <c r="O29" s="24"/>
      <c r="P29"/>
    </row>
    <row r="30" spans="1:26" ht="18.75" customHeight="1">
      <c r="A30" s="51" t="s">
        <v>44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62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1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3"/>
    </row>
    <row r="32" spans="1:15" ht="18.75" customHeight="1">
      <c r="A32" s="54" t="s">
        <v>45</v>
      </c>
      <c r="B32" s="55">
        <f>B33*B34</f>
        <v>0</v>
      </c>
      <c r="C32" s="55">
        <f aca="true" t="shared" si="10" ref="C32:N32">C33*C34</f>
        <v>0</v>
      </c>
      <c r="D32" s="55">
        <f t="shared" si="10"/>
        <v>0</v>
      </c>
      <c r="E32" s="55">
        <f t="shared" si="10"/>
        <v>0</v>
      </c>
      <c r="F32" s="55">
        <f t="shared" si="10"/>
        <v>0</v>
      </c>
      <c r="G32" s="55">
        <f t="shared" si="10"/>
        <v>0</v>
      </c>
      <c r="H32" s="55">
        <f t="shared" si="10"/>
        <v>0</v>
      </c>
      <c r="I32" s="55">
        <f t="shared" si="10"/>
        <v>0</v>
      </c>
      <c r="J32" s="55">
        <f>J33*J34</f>
        <v>0</v>
      </c>
      <c r="K32" s="55">
        <f>K33*K34</f>
        <v>0</v>
      </c>
      <c r="L32" s="55">
        <f>L33*L34</f>
        <v>0</v>
      </c>
      <c r="M32" s="55">
        <f t="shared" si="10"/>
        <v>0</v>
      </c>
      <c r="N32" s="55">
        <f t="shared" si="10"/>
        <v>0</v>
      </c>
      <c r="O32" s="25">
        <f>SUM(B32:N32)</f>
        <v>0</v>
      </c>
    </row>
    <row r="33" spans="1:26" ht="18.75" customHeight="1">
      <c r="A33" s="51" t="s">
        <v>46</v>
      </c>
      <c r="B33" s="57">
        <v>0</v>
      </c>
      <c r="C33" s="57">
        <v>0</v>
      </c>
      <c r="D33" s="57">
        <v>0</v>
      </c>
      <c r="E33" s="57">
        <v>0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7">
        <v>0</v>
      </c>
      <c r="O33" s="12">
        <f>SUM(B33:N33)</f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1" t="s">
        <v>47</v>
      </c>
      <c r="B34" s="53">
        <v>0</v>
      </c>
      <c r="C34" s="53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1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3"/>
    </row>
    <row r="36" spans="1:15" ht="18.75" customHeight="1">
      <c r="A36" s="58" t="s">
        <v>48</v>
      </c>
      <c r="B36" s="59">
        <f>B37+B38+B39+B40</f>
        <v>1079106.1543999999</v>
      </c>
      <c r="C36" s="59">
        <f aca="true" t="shared" si="11" ref="C36:N36">C37+C38+C39+C40</f>
        <v>843799.3679999999</v>
      </c>
      <c r="D36" s="59">
        <f t="shared" si="11"/>
        <v>738341.321</v>
      </c>
      <c r="E36" s="59">
        <f t="shared" si="11"/>
        <v>183899.7799</v>
      </c>
      <c r="F36" s="59">
        <f t="shared" si="11"/>
        <v>684782.3635</v>
      </c>
      <c r="G36" s="59">
        <f t="shared" si="11"/>
        <v>888021.994</v>
      </c>
      <c r="H36" s="59">
        <f t="shared" si="11"/>
        <v>761137.7528</v>
      </c>
      <c r="I36" s="59">
        <f>I37+I38+I39+I40</f>
        <v>204766.3996</v>
      </c>
      <c r="J36" s="59">
        <f>J37+J38+J39+J40</f>
        <v>874275.511</v>
      </c>
      <c r="K36" s="59">
        <f>K37+K38+K39+K40</f>
        <v>753738.8265999999</v>
      </c>
      <c r="L36" s="59">
        <f>L37+L38+L39+L40</f>
        <v>847310.8613999999</v>
      </c>
      <c r="M36" s="59">
        <f t="shared" si="11"/>
        <v>460968.542</v>
      </c>
      <c r="N36" s="59">
        <f t="shared" si="11"/>
        <v>236372.25749999998</v>
      </c>
      <c r="O36" s="59">
        <f>O37+O38+O39+O40</f>
        <v>8556521.131700002</v>
      </c>
    </row>
    <row r="37" spans="1:15" ht="18.75" customHeight="1">
      <c r="A37" s="56" t="s">
        <v>49</v>
      </c>
      <c r="B37" s="53">
        <f aca="true" t="shared" si="12" ref="B37:N37">B29*B7</f>
        <v>1074329.4944</v>
      </c>
      <c r="C37" s="53">
        <f t="shared" si="12"/>
        <v>839679.7779999999</v>
      </c>
      <c r="D37" s="53">
        <f t="shared" si="12"/>
        <v>727674.591</v>
      </c>
      <c r="E37" s="53">
        <f t="shared" si="12"/>
        <v>183899.7799</v>
      </c>
      <c r="F37" s="53">
        <f t="shared" si="12"/>
        <v>681864.5235</v>
      </c>
      <c r="G37" s="53">
        <f t="shared" si="12"/>
        <v>883246.1039999999</v>
      </c>
      <c r="H37" s="53">
        <f t="shared" si="12"/>
        <v>757636.8928</v>
      </c>
      <c r="I37" s="53">
        <f>I29*I7</f>
        <v>204766.3996</v>
      </c>
      <c r="J37" s="53">
        <f>J29*J7</f>
        <v>864937.131</v>
      </c>
      <c r="K37" s="53">
        <f>K29*K7</f>
        <v>739717.5965999999</v>
      </c>
      <c r="L37" s="53">
        <f>L29*L7</f>
        <v>838592.2914</v>
      </c>
      <c r="M37" s="53">
        <f t="shared" si="12"/>
        <v>455645.102</v>
      </c>
      <c r="N37" s="53">
        <f t="shared" si="12"/>
        <v>235357.6475</v>
      </c>
      <c r="O37" s="55">
        <f>SUM(B37:N37)</f>
        <v>8487347.3317</v>
      </c>
    </row>
    <row r="38" spans="1:15" ht="18.75" customHeight="1">
      <c r="A38" s="56" t="s">
        <v>50</v>
      </c>
      <c r="B38" s="53">
        <f aca="true" t="shared" si="13" ref="B38:N38">B30*B7</f>
        <v>0</v>
      </c>
      <c r="C38" s="53">
        <f t="shared" si="13"/>
        <v>0</v>
      </c>
      <c r="D38" s="53">
        <f t="shared" si="13"/>
        <v>0</v>
      </c>
      <c r="E38" s="53">
        <f t="shared" si="13"/>
        <v>0</v>
      </c>
      <c r="F38" s="53">
        <f t="shared" si="13"/>
        <v>0</v>
      </c>
      <c r="G38" s="53">
        <f t="shared" si="13"/>
        <v>0</v>
      </c>
      <c r="H38" s="53">
        <f t="shared" si="13"/>
        <v>0</v>
      </c>
      <c r="I38" s="53">
        <f>I30*I7</f>
        <v>0</v>
      </c>
      <c r="J38" s="53">
        <f>J30*J7</f>
        <v>0</v>
      </c>
      <c r="K38" s="53">
        <f>K30*K7</f>
        <v>0</v>
      </c>
      <c r="L38" s="53">
        <f>L30*L7</f>
        <v>0</v>
      </c>
      <c r="M38" s="53">
        <f t="shared" si="13"/>
        <v>0</v>
      </c>
      <c r="N38" s="53">
        <f t="shared" si="13"/>
        <v>0</v>
      </c>
      <c r="O38" s="25">
        <f>SUM(B38:N38)</f>
        <v>0</v>
      </c>
    </row>
    <row r="39" spans="1:15" ht="18.75" customHeight="1">
      <c r="A39" s="56" t="s">
        <v>51</v>
      </c>
      <c r="B39" s="53">
        <f aca="true" t="shared" si="14" ref="B39:N39">B32</f>
        <v>0</v>
      </c>
      <c r="C39" s="53">
        <f t="shared" si="14"/>
        <v>0</v>
      </c>
      <c r="D39" s="53">
        <f t="shared" si="14"/>
        <v>0</v>
      </c>
      <c r="E39" s="53">
        <f t="shared" si="14"/>
        <v>0</v>
      </c>
      <c r="F39" s="53">
        <f t="shared" si="14"/>
        <v>0</v>
      </c>
      <c r="G39" s="53">
        <f t="shared" si="14"/>
        <v>0</v>
      </c>
      <c r="H39" s="53">
        <f t="shared" si="14"/>
        <v>0</v>
      </c>
      <c r="I39" s="53">
        <f>I32</f>
        <v>0</v>
      </c>
      <c r="J39" s="53">
        <f>J32</f>
        <v>0</v>
      </c>
      <c r="K39" s="53">
        <f>K32</f>
        <v>0</v>
      </c>
      <c r="L39" s="53">
        <f>L32</f>
        <v>0</v>
      </c>
      <c r="M39" s="53">
        <f t="shared" si="14"/>
        <v>0</v>
      </c>
      <c r="N39" s="53">
        <f t="shared" si="14"/>
        <v>0</v>
      </c>
      <c r="O39" s="55">
        <f>SUM(B39:N39)</f>
        <v>0</v>
      </c>
    </row>
    <row r="40" spans="1:26" ht="18.75" customHeight="1">
      <c r="A40" s="2" t="s">
        <v>52</v>
      </c>
      <c r="B40" s="53">
        <v>4776.66</v>
      </c>
      <c r="C40" s="53">
        <v>4119.59</v>
      </c>
      <c r="D40" s="53">
        <v>10666.73</v>
      </c>
      <c r="E40" s="53">
        <v>0</v>
      </c>
      <c r="F40" s="53">
        <v>2917.84</v>
      </c>
      <c r="G40" s="53">
        <v>4775.89</v>
      </c>
      <c r="H40" s="53">
        <v>3500.86</v>
      </c>
      <c r="I40" s="53">
        <v>0</v>
      </c>
      <c r="J40" s="53">
        <v>9338.38</v>
      </c>
      <c r="K40" s="53">
        <v>14021.23</v>
      </c>
      <c r="L40" s="53">
        <v>8718.57</v>
      </c>
      <c r="M40" s="53">
        <v>5323.44</v>
      </c>
      <c r="N40" s="53">
        <v>1014.61</v>
      </c>
      <c r="O40" s="55">
        <f>SUM(B40:N40)</f>
        <v>69173.79999999999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0"/>
    </row>
    <row r="42" spans="1:15" ht="18.75" customHeight="1">
      <c r="A42" s="2" t="s">
        <v>53</v>
      </c>
      <c r="B42" s="25">
        <f>+B43+B46+B58+B59+B60-B62</f>
        <v>-81844</v>
      </c>
      <c r="C42" s="25">
        <f aca="true" t="shared" si="15" ref="C42:O42">+C43+C46+C58+C59+C60-C62</f>
        <v>-83300</v>
      </c>
      <c r="D42" s="25">
        <f t="shared" si="15"/>
        <v>-79398.24</v>
      </c>
      <c r="E42" s="25">
        <f t="shared" si="15"/>
        <v>-9632</v>
      </c>
      <c r="F42" s="25">
        <f t="shared" si="15"/>
        <v>-46700</v>
      </c>
      <c r="G42" s="25">
        <f t="shared" si="15"/>
        <v>-86276</v>
      </c>
      <c r="H42" s="25">
        <f t="shared" si="15"/>
        <v>-77644</v>
      </c>
      <c r="I42" s="25">
        <f t="shared" si="15"/>
        <v>-22408</v>
      </c>
      <c r="J42" s="25">
        <f t="shared" si="15"/>
        <v>-48024</v>
      </c>
      <c r="K42" s="25">
        <f t="shared" si="15"/>
        <v>-62492</v>
      </c>
      <c r="L42" s="25">
        <f t="shared" si="15"/>
        <v>-47940</v>
      </c>
      <c r="M42" s="25">
        <f t="shared" si="15"/>
        <v>-33752</v>
      </c>
      <c r="N42" s="25">
        <f t="shared" si="15"/>
        <v>-22702.61</v>
      </c>
      <c r="O42" s="25">
        <f t="shared" si="15"/>
        <v>-702112.85</v>
      </c>
    </row>
    <row r="43" spans="1:15" ht="18.75" customHeight="1">
      <c r="A43" s="17" t="s">
        <v>54</v>
      </c>
      <c r="B43" s="26">
        <f>B44+B45</f>
        <v>-81844</v>
      </c>
      <c r="C43" s="26">
        <f>C44+C45</f>
        <v>-83300</v>
      </c>
      <c r="D43" s="26">
        <f>D44+D45</f>
        <v>-57068</v>
      </c>
      <c r="E43" s="26">
        <f>E44+E45</f>
        <v>-9632</v>
      </c>
      <c r="F43" s="26">
        <f aca="true" t="shared" si="16" ref="F43:N43">F44+F45</f>
        <v>-46200</v>
      </c>
      <c r="G43" s="26">
        <f t="shared" si="16"/>
        <v>-85776</v>
      </c>
      <c r="H43" s="26">
        <f t="shared" si="16"/>
        <v>-77644</v>
      </c>
      <c r="I43" s="26">
        <f>I44+I45</f>
        <v>-21408</v>
      </c>
      <c r="J43" s="26">
        <f>J44+J45</f>
        <v>-48024</v>
      </c>
      <c r="K43" s="26">
        <f>K44+K45</f>
        <v>-62492</v>
      </c>
      <c r="L43" s="26">
        <f>L44+L45</f>
        <v>-47940</v>
      </c>
      <c r="M43" s="26">
        <f t="shared" si="16"/>
        <v>-33752</v>
      </c>
      <c r="N43" s="26">
        <f t="shared" si="16"/>
        <v>-21688</v>
      </c>
      <c r="O43" s="25">
        <f aca="true" t="shared" si="17" ref="O43:O62">SUM(B43:N43)</f>
        <v>-676768</v>
      </c>
    </row>
    <row r="44" spans="1:26" ht="18.75" customHeight="1">
      <c r="A44" s="13" t="s">
        <v>55</v>
      </c>
      <c r="B44" s="20">
        <f>ROUND(-B9*$D$3,2)</f>
        <v>-81844</v>
      </c>
      <c r="C44" s="20">
        <f>ROUND(-C9*$D$3,2)</f>
        <v>-83300</v>
      </c>
      <c r="D44" s="20">
        <f>ROUND(-D9*$D$3,2)</f>
        <v>-57068</v>
      </c>
      <c r="E44" s="20">
        <f>ROUND(-E9*$D$3,2)</f>
        <v>-9632</v>
      </c>
      <c r="F44" s="20">
        <f aca="true" t="shared" si="18" ref="F44:N44">ROUND(-F9*$D$3,2)</f>
        <v>-46200</v>
      </c>
      <c r="G44" s="20">
        <f t="shared" si="18"/>
        <v>-85776</v>
      </c>
      <c r="H44" s="20">
        <f t="shared" si="18"/>
        <v>-77644</v>
      </c>
      <c r="I44" s="20">
        <f>ROUND(-I9*$D$3,2)</f>
        <v>-21408</v>
      </c>
      <c r="J44" s="20">
        <f>ROUND(-J9*$D$3,2)</f>
        <v>-48024</v>
      </c>
      <c r="K44" s="20">
        <f>ROUND(-K9*$D$3,2)</f>
        <v>-62492</v>
      </c>
      <c r="L44" s="20">
        <f>ROUND(-L9*$D$3,2)</f>
        <v>-47940</v>
      </c>
      <c r="M44" s="20">
        <f t="shared" si="18"/>
        <v>-33752</v>
      </c>
      <c r="N44" s="20">
        <f t="shared" si="18"/>
        <v>-21688</v>
      </c>
      <c r="O44" s="46">
        <f t="shared" si="17"/>
        <v>-676768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56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57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-22330.24</v>
      </c>
      <c r="E46" s="26">
        <f t="shared" si="20"/>
        <v>0</v>
      </c>
      <c r="F46" s="26">
        <f t="shared" si="20"/>
        <v>-500</v>
      </c>
      <c r="G46" s="26">
        <f t="shared" si="20"/>
        <v>-500</v>
      </c>
      <c r="H46" s="26">
        <f t="shared" si="20"/>
        <v>0</v>
      </c>
      <c r="I46" s="26">
        <f t="shared" si="20"/>
        <v>-1000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-24330.24</v>
      </c>
    </row>
    <row r="47" spans="1:26" ht="18.75" customHeight="1">
      <c r="A47" s="13" t="s">
        <v>58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59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60</v>
      </c>
      <c r="B49" s="24">
        <v>0</v>
      </c>
      <c r="C49" s="24">
        <v>0</v>
      </c>
      <c r="D49" s="24">
        <f>-500-21830.24</f>
        <v>-22330.24</v>
      </c>
      <c r="E49" s="24">
        <v>0</v>
      </c>
      <c r="F49" s="24">
        <v>-500</v>
      </c>
      <c r="G49" s="24">
        <v>-500</v>
      </c>
      <c r="H49" s="24">
        <v>0</v>
      </c>
      <c r="I49" s="24">
        <v>-1000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-24330.24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61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62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63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64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98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99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100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101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65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66</v>
      </c>
      <c r="B59" s="75">
        <v>0</v>
      </c>
      <c r="C59" s="75">
        <v>0</v>
      </c>
      <c r="D59" s="75">
        <v>0</v>
      </c>
      <c r="E59" s="75">
        <v>0</v>
      </c>
      <c r="F59" s="75">
        <v>0</v>
      </c>
      <c r="G59" s="75">
        <v>0</v>
      </c>
      <c r="H59" s="75">
        <v>0</v>
      </c>
      <c r="I59" s="75">
        <v>0</v>
      </c>
      <c r="J59" s="75">
        <v>0</v>
      </c>
      <c r="K59" s="75">
        <v>0</v>
      </c>
      <c r="L59" s="75">
        <v>0</v>
      </c>
      <c r="M59" s="75">
        <v>0</v>
      </c>
      <c r="N59" s="75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7.25" customHeight="1">
      <c r="A60" s="32" t="s">
        <v>110</v>
      </c>
      <c r="B60" s="76">
        <v>0</v>
      </c>
      <c r="C60" s="76">
        <v>0</v>
      </c>
      <c r="D60" s="76">
        <v>0</v>
      </c>
      <c r="E60" s="76">
        <v>0</v>
      </c>
      <c r="F60" s="76">
        <v>0</v>
      </c>
      <c r="G60" s="76">
        <v>0</v>
      </c>
      <c r="H60" s="76">
        <v>0</v>
      </c>
      <c r="I60" s="76">
        <v>0</v>
      </c>
      <c r="J60" s="76">
        <v>0</v>
      </c>
      <c r="K60" s="76">
        <v>0</v>
      </c>
      <c r="L60" s="76">
        <v>0</v>
      </c>
      <c r="M60" s="76">
        <v>0</v>
      </c>
      <c r="N60" s="76">
        <v>-10455.44</v>
      </c>
      <c r="O60" s="20">
        <f t="shared" si="17"/>
        <v>-10455.44</v>
      </c>
    </row>
    <row r="61" spans="1:26" ht="17.25" customHeight="1">
      <c r="A61" s="2" t="s">
        <v>67</v>
      </c>
      <c r="B61" s="29">
        <f aca="true" t="shared" si="21" ref="B61:N61">+B36+B42</f>
        <v>997262.1543999999</v>
      </c>
      <c r="C61" s="29">
        <f t="shared" si="21"/>
        <v>760499.3679999999</v>
      </c>
      <c r="D61" s="29">
        <f t="shared" si="21"/>
        <v>658943.081</v>
      </c>
      <c r="E61" s="29">
        <f t="shared" si="21"/>
        <v>174267.7799</v>
      </c>
      <c r="F61" s="29">
        <f t="shared" si="21"/>
        <v>638082.3635</v>
      </c>
      <c r="G61" s="29">
        <f t="shared" si="21"/>
        <v>801745.994</v>
      </c>
      <c r="H61" s="29">
        <f t="shared" si="21"/>
        <v>683493.7528</v>
      </c>
      <c r="I61" s="29">
        <f t="shared" si="21"/>
        <v>182358.3996</v>
      </c>
      <c r="J61" s="29">
        <f>+J36+J42</f>
        <v>826251.511</v>
      </c>
      <c r="K61" s="29">
        <f>+K36+K42</f>
        <v>691246.8265999999</v>
      </c>
      <c r="L61" s="29">
        <f>+L36+L42</f>
        <v>799370.8613999999</v>
      </c>
      <c r="M61" s="29">
        <f t="shared" si="21"/>
        <v>427216.542</v>
      </c>
      <c r="N61" s="29">
        <f t="shared" si="21"/>
        <v>213669.64749999996</v>
      </c>
      <c r="O61" s="29">
        <f>SUM(B61:N61)</f>
        <v>7854408.2817</v>
      </c>
      <c r="P61"/>
      <c r="Q61"/>
      <c r="R61"/>
      <c r="S61"/>
      <c r="T61"/>
      <c r="U61"/>
      <c r="V61"/>
      <c r="W61"/>
      <c r="X61"/>
      <c r="Y61"/>
      <c r="Z61"/>
    </row>
    <row r="62" spans="1:17" ht="17.25" customHeight="1">
      <c r="A62" s="34" t="s">
        <v>111</v>
      </c>
      <c r="B62" s="47">
        <v>0</v>
      </c>
      <c r="C62" s="47">
        <v>0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-9440.83</v>
      </c>
      <c r="O62" s="47">
        <f t="shared" si="17"/>
        <v>-9440.83</v>
      </c>
      <c r="Q62" s="74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68</v>
      </c>
      <c r="B64" s="36">
        <f>SUM(B65:B78)</f>
        <v>997262.16</v>
      </c>
      <c r="C64" s="36">
        <f aca="true" t="shared" si="22" ref="C64:N64">SUM(C65:C78)</f>
        <v>760499.36</v>
      </c>
      <c r="D64" s="36">
        <f t="shared" si="22"/>
        <v>658943.08</v>
      </c>
      <c r="E64" s="36">
        <f t="shared" si="22"/>
        <v>174267.78</v>
      </c>
      <c r="F64" s="36">
        <f t="shared" si="22"/>
        <v>638082.36</v>
      </c>
      <c r="G64" s="36">
        <f t="shared" si="22"/>
        <v>801745.99</v>
      </c>
      <c r="H64" s="36">
        <f t="shared" si="22"/>
        <v>683493.75</v>
      </c>
      <c r="I64" s="36">
        <f t="shared" si="22"/>
        <v>182358.4</v>
      </c>
      <c r="J64" s="36">
        <f t="shared" si="22"/>
        <v>826251.51</v>
      </c>
      <c r="K64" s="36">
        <f t="shared" si="22"/>
        <v>691246.83</v>
      </c>
      <c r="L64" s="36">
        <f t="shared" si="22"/>
        <v>799370.86</v>
      </c>
      <c r="M64" s="36">
        <f t="shared" si="22"/>
        <v>427216.54</v>
      </c>
      <c r="N64" s="36">
        <f t="shared" si="22"/>
        <v>213669.65</v>
      </c>
      <c r="O64" s="29">
        <f>SUM(O65:O78)</f>
        <v>7854408.2700000005</v>
      </c>
    </row>
    <row r="65" spans="1:16" ht="18.75" customHeight="1">
      <c r="A65" s="17" t="s">
        <v>69</v>
      </c>
      <c r="B65" s="36">
        <v>194848.1</v>
      </c>
      <c r="C65" s="36">
        <v>216819.01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411667.11</v>
      </c>
      <c r="P65"/>
    </row>
    <row r="66" spans="1:16" ht="18.75" customHeight="1">
      <c r="A66" s="17" t="s">
        <v>70</v>
      </c>
      <c r="B66" s="36">
        <v>802414.06</v>
      </c>
      <c r="C66" s="36">
        <v>543680.35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1346094.4100000001</v>
      </c>
      <c r="P66"/>
    </row>
    <row r="67" spans="1:17" ht="18.75" customHeight="1">
      <c r="A67" s="17" t="s">
        <v>71</v>
      </c>
      <c r="B67" s="35">
        <v>0</v>
      </c>
      <c r="C67" s="35">
        <v>0</v>
      </c>
      <c r="D67" s="26">
        <v>658943.08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658943.08</v>
      </c>
      <c r="Q67"/>
    </row>
    <row r="68" spans="1:18" ht="18.75" customHeight="1">
      <c r="A68" s="17" t="s">
        <v>109</v>
      </c>
      <c r="B68" s="35">
        <v>0</v>
      </c>
      <c r="C68" s="35">
        <v>0</v>
      </c>
      <c r="D68" s="35">
        <v>0</v>
      </c>
      <c r="E68" s="26">
        <v>174267.78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174267.78</v>
      </c>
      <c r="R68"/>
    </row>
    <row r="69" spans="1:19" ht="18.75" customHeight="1">
      <c r="A69" s="17" t="s">
        <v>72</v>
      </c>
      <c r="B69" s="35">
        <v>0</v>
      </c>
      <c r="C69" s="35">
        <v>0</v>
      </c>
      <c r="D69" s="35">
        <v>0</v>
      </c>
      <c r="E69" s="35">
        <v>0</v>
      </c>
      <c r="F69" s="26">
        <v>638082.36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638082.36</v>
      </c>
      <c r="S69"/>
    </row>
    <row r="70" spans="1:20" ht="18.75" customHeight="1">
      <c r="A70" s="17" t="s">
        <v>73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801745.99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801745.99</v>
      </c>
      <c r="T70"/>
    </row>
    <row r="71" spans="1:21" ht="18.75" customHeight="1">
      <c r="A71" s="17" t="s">
        <v>97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683493.75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683493.75</v>
      </c>
      <c r="U71"/>
    </row>
    <row r="72" spans="1:21" ht="18.75" customHeight="1">
      <c r="A72" s="17" t="s">
        <v>74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182358.4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182358.4</v>
      </c>
      <c r="U72"/>
    </row>
    <row r="73" spans="1:22" ht="18.75" customHeight="1">
      <c r="A73" s="17" t="s">
        <v>75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826251.51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826251.51</v>
      </c>
      <c r="V73"/>
    </row>
    <row r="74" spans="1:23" ht="18.75" customHeight="1">
      <c r="A74" s="17" t="s">
        <v>76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691246.83</v>
      </c>
      <c r="L74" s="35">
        <v>0</v>
      </c>
      <c r="M74" s="35">
        <v>0</v>
      </c>
      <c r="N74" s="35">
        <v>0</v>
      </c>
      <c r="O74" s="29">
        <f t="shared" si="23"/>
        <v>691246.83</v>
      </c>
      <c r="W74"/>
    </row>
    <row r="75" spans="1:24" ht="18.75" customHeight="1">
      <c r="A75" s="17" t="s">
        <v>77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799370.86</v>
      </c>
      <c r="M75" s="35">
        <v>0</v>
      </c>
      <c r="N75" s="35">
        <v>0</v>
      </c>
      <c r="O75" s="26">
        <f t="shared" si="23"/>
        <v>799370.86</v>
      </c>
      <c r="X75"/>
    </row>
    <row r="76" spans="1:25" ht="18.75" customHeight="1">
      <c r="A76" s="17" t="s">
        <v>78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427216.54</v>
      </c>
      <c r="N76" s="35">
        <v>0</v>
      </c>
      <c r="O76" s="29">
        <f t="shared" si="23"/>
        <v>427216.54</v>
      </c>
      <c r="Y76"/>
    </row>
    <row r="77" spans="1:26" ht="18.75" customHeight="1">
      <c r="A77" s="17" t="s">
        <v>79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213669.65</v>
      </c>
      <c r="O77" s="26">
        <f t="shared" si="23"/>
        <v>213669.65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68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105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80</v>
      </c>
      <c r="B82" s="44">
        <v>2.450312261720641</v>
      </c>
      <c r="C82" s="44">
        <v>2.6039623079764462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81</v>
      </c>
      <c r="B83" s="44">
        <v>2.13049</v>
      </c>
      <c r="C83" s="44">
        <v>2.1951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82</v>
      </c>
      <c r="B84" s="44">
        <v>0</v>
      </c>
      <c r="C84" s="44">
        <v>0</v>
      </c>
      <c r="D84" s="22">
        <f>(D$37+D$38+D$39)/D$7</f>
        <v>1.9607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107</v>
      </c>
      <c r="B85" s="44">
        <v>0</v>
      </c>
      <c r="C85" s="44">
        <v>0</v>
      </c>
      <c r="D85" s="44">
        <v>0</v>
      </c>
      <c r="E85" s="22">
        <f>(E$37+E$38+E$39)/E$7</f>
        <v>2.9593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83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2.2515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84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1.7706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85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2.1676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86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2.1884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87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2.1734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88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2.4846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89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2.4314</v>
      </c>
      <c r="M92" s="44">
        <v>0</v>
      </c>
      <c r="N92" s="44">
        <v>0</v>
      </c>
      <c r="O92" s="26"/>
      <c r="X92"/>
    </row>
    <row r="93" spans="1:25" ht="18.75" customHeight="1">
      <c r="A93" s="17" t="s">
        <v>90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3.0665</v>
      </c>
      <c r="N93" s="44">
        <v>0</v>
      </c>
      <c r="O93" s="60"/>
      <c r="Y93"/>
    </row>
    <row r="94" spans="1:26" ht="18.75" customHeight="1">
      <c r="A94" s="34" t="s">
        <v>91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8">
        <f>(N$37+N$38+N$39)/N$7</f>
        <v>2.6231</v>
      </c>
      <c r="O94" s="49"/>
      <c r="P94"/>
      <c r="Z94"/>
    </row>
    <row r="95" spans="1:14" ht="21" customHeight="1">
      <c r="A95" s="64" t="s">
        <v>102</v>
      </c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6"/>
    </row>
    <row r="96" spans="1:14" ht="15.75">
      <c r="A96" s="67" t="s">
        <v>104</v>
      </c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</row>
    <row r="98" ht="14.25">
      <c r="B98" s="40"/>
    </row>
    <row r="99" spans="8:9" ht="14.25">
      <c r="H99" s="41"/>
      <c r="I99" s="41"/>
    </row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2018-09-03T13:50:16Z</dcterms:modified>
  <cp:category/>
  <cp:version/>
  <cp:contentType/>
  <cp:contentStatus/>
</cp:coreProperties>
</file>