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<sst xmlns="http://schemas.openxmlformats.org/spreadsheetml/2006/main" count="114" uniqueCount="112">
  <si>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</si>
  <si>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</si>
  <si>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</si>
  <si>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</si>
  <si>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</si>
  <si>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</si>
  <si>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</si>
  <si>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</si>
  <si>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</si>
  <si>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</si>
  <si>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</si>
  <si>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</si>
  <si>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</si>
  <si>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</si>
  <si>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</si>
  <si>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</si>
  <si>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</si>
  <si>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</si>
  <si>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</si>
  <si>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</si>
  <si>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</si>
  <si>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</si>
  <si>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</si>
  <si>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</si>
  <si>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</si>
  <si>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</si>
  <si>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</si>
  <si>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</si>
  <si>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</si>
  <si>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</si>
  <si>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</si>
  <si>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</si>
  <si>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</si>
  <si>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</si>
  <si>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</si>
  <si>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</si>
  <si>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</si>
  <si>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</si>
  <si>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</si>
  <si>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</si>
  <si>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</si>
  <si>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</si>
  <si>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</si>
  <si>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</si>
  <si>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</si>
  <si>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</si>
  <si>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</si>
  <si>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</si>
  <si>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</si>
  <si>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</si>
  <si>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</si>
  <si>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</si>
  <si>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</si>
  <si>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</si>
  <si>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</si>
  <si>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</si>
  <si>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</si>
  <si>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</si>
  <si>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</si>
  <si>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</si>
  <si>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</si>
  <si>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</si>
  <si>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</si>
  <si>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</si>
  <si>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</si>
  <si>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</si>
  <si>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</si>
  <si>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</si>
  <si>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</si>
  <si>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</si>
  <si>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</si>
  <si>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</si>
  <si>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</si>
  <si>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</si>
  <si>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</si>
  <si>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</si>
  <si>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</si>
  <si>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</si>
  <si>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</si>
  <si>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</si>
  <si>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</si>
  <si>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</si>
  <si>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</si>
  <si>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</si>
  <si>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</si>
  <si>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</si>
  <si>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</si>
  <si>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</si>
  <si>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</si>
  <si>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</si>
  <si>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</si>
  <si>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</si>
  <si>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</si>
  <si>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</si>
  <si>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</si>
  <si>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</si>
  <si>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</si>
  <si>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</si>
  <si>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</si>
  <si>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</si>
  <si>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</si>
  <si>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</si>
  <si>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</si>
  <si>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</si>
  <si>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</si>
  <si>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</si>
  <si>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</si>
  <si>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</si>
  <si>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OPERAÇÃO 25/08/18 - VENCIMENTO 31/08/18</t>
  </si>
  <si>
    <t>5.5. Saldo Inicial</t>
  </si>
  <si>
    <t>6.1. Saldo final</t>
  </si>
  <si>
    <t>7.4. UPBus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</si>
</sst>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22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6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4" t="s">
        <v>29</v>
      </c>
      <c r="I6" s="64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345406</v>
      </c>
      <c r="C7" s="10">
        <f>C8+C20+C24</f>
        <v>240297</v>
      </c>
      <c r="D7" s="10">
        <f>D8+D20+D24</f>
        <v>288025</v>
      </c>
      <c r="E7" s="10">
        <f>E8+E20+E24</f>
        <v>45664</v>
      </c>
      <c r="F7" s="10">
        <f aca="true" t="shared" si="0" ref="F7:N7">F8+F20+F24</f>
        <v>220178</v>
      </c>
      <c r="G7" s="10">
        <f t="shared" si="0"/>
        <v>353927</v>
      </c>
      <c r="H7" s="10">
        <f>H8+H20+H24</f>
        <v>242506</v>
      </c>
      <c r="I7" s="10">
        <f>I8+I20+I24</f>
        <v>63075</v>
      </c>
      <c r="J7" s="10">
        <f>J8+J20+J24</f>
        <v>298951</v>
      </c>
      <c r="K7" s="10">
        <f>K8+K20+K24</f>
        <v>217678</v>
      </c>
      <c r="L7" s="10">
        <f>L8+L20+L24</f>
        <v>273440</v>
      </c>
      <c r="M7" s="10">
        <f t="shared" si="0"/>
        <v>92390</v>
      </c>
      <c r="N7" s="10">
        <f t="shared" si="0"/>
        <v>56542</v>
      </c>
      <c r="O7" s="10">
        <f>+O8+O20+O24</f>
        <v>2738079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158882</v>
      </c>
      <c r="C8" s="12">
        <f>+C9+C12+C16</f>
        <v>117654</v>
      </c>
      <c r="D8" s="12">
        <f>+D9+D12+D16</f>
        <v>148192</v>
      </c>
      <c r="E8" s="12">
        <f>+E9+E12+E16</f>
        <v>21347</v>
      </c>
      <c r="F8" s="12">
        <f aca="true" t="shared" si="1" ref="F8:N8">+F9+F12+F16</f>
        <v>106982</v>
      </c>
      <c r="G8" s="12">
        <f t="shared" si="1"/>
        <v>174966</v>
      </c>
      <c r="H8" s="12">
        <f>+H9+H12+H16</f>
        <v>118603</v>
      </c>
      <c r="I8" s="12">
        <f>+I9+I12+I16</f>
        <v>31350</v>
      </c>
      <c r="J8" s="12">
        <f>+J9+J12+J16</f>
        <v>146090</v>
      </c>
      <c r="K8" s="12">
        <f>+K9+K12+K16</f>
        <v>106913</v>
      </c>
      <c r="L8" s="12">
        <f>+L9+L12+L16</f>
        <v>130184</v>
      </c>
      <c r="M8" s="12">
        <f t="shared" si="1"/>
        <v>48894</v>
      </c>
      <c r="N8" s="12">
        <f t="shared" si="1"/>
        <v>31194</v>
      </c>
      <c r="O8" s="12">
        <f>SUM(B8:N8)</f>
        <v>1341251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18297</v>
      </c>
      <c r="C9" s="14">
        <v>17722</v>
      </c>
      <c r="D9" s="14">
        <v>14144</v>
      </c>
      <c r="E9" s="14">
        <v>2274</v>
      </c>
      <c r="F9" s="14">
        <v>11193</v>
      </c>
      <c r="G9" s="14">
        <v>21059</v>
      </c>
      <c r="H9" s="14">
        <v>17953</v>
      </c>
      <c r="I9" s="14">
        <v>4642</v>
      </c>
      <c r="J9" s="14">
        <v>11606</v>
      </c>
      <c r="K9" s="14">
        <v>14224</v>
      </c>
      <c r="L9" s="14">
        <v>11975</v>
      </c>
      <c r="M9" s="14">
        <v>6461</v>
      </c>
      <c r="N9" s="14">
        <v>3827</v>
      </c>
      <c r="O9" s="12">
        <f aca="true" t="shared" si="2" ref="O9:O19">SUM(B9:N9)</f>
        <v>155377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18297</v>
      </c>
      <c r="C10" s="14">
        <f>+C9-C11</f>
        <v>17722</v>
      </c>
      <c r="D10" s="14">
        <f>+D9-D11</f>
        <v>14144</v>
      </c>
      <c r="E10" s="14">
        <f>+E9-E11</f>
        <v>2274</v>
      </c>
      <c r="F10" s="14">
        <f aca="true" t="shared" si="3" ref="F10:N10">+F9-F11</f>
        <v>11193</v>
      </c>
      <c r="G10" s="14">
        <f t="shared" si="3"/>
        <v>21059</v>
      </c>
      <c r="H10" s="14">
        <f>+H9-H11</f>
        <v>17953</v>
      </c>
      <c r="I10" s="14">
        <f>+I9-I11</f>
        <v>4642</v>
      </c>
      <c r="J10" s="14">
        <f>+J9-J11</f>
        <v>11606</v>
      </c>
      <c r="K10" s="14">
        <f>+K9-K11</f>
        <v>14224</v>
      </c>
      <c r="L10" s="14">
        <f>+L9-L11</f>
        <v>11975</v>
      </c>
      <c r="M10" s="14">
        <f t="shared" si="3"/>
        <v>6461</v>
      </c>
      <c r="N10" s="14">
        <f t="shared" si="3"/>
        <v>3827</v>
      </c>
      <c r="O10" s="12">
        <f t="shared" si="2"/>
        <v>155377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132701</v>
      </c>
      <c r="C12" s="14">
        <f>C13+C14+C15</f>
        <v>94263</v>
      </c>
      <c r="D12" s="14">
        <f>D13+D14+D15</f>
        <v>127568</v>
      </c>
      <c r="E12" s="14">
        <f>E13+E14+E15</f>
        <v>18097</v>
      </c>
      <c r="F12" s="14">
        <f aca="true" t="shared" si="4" ref="F12:N12">F13+F14+F15</f>
        <v>90430</v>
      </c>
      <c r="G12" s="14">
        <f t="shared" si="4"/>
        <v>144630</v>
      </c>
      <c r="H12" s="14">
        <f>H13+H14+H15</f>
        <v>95202</v>
      </c>
      <c r="I12" s="14">
        <f>I13+I14+I15</f>
        <v>25107</v>
      </c>
      <c r="J12" s="14">
        <f>J13+J14+J15</f>
        <v>126739</v>
      </c>
      <c r="K12" s="14">
        <f>K13+K14+K15</f>
        <v>87247</v>
      </c>
      <c r="L12" s="14">
        <f>L13+L14+L15</f>
        <v>110949</v>
      </c>
      <c r="M12" s="14">
        <f t="shared" si="4"/>
        <v>40333</v>
      </c>
      <c r="N12" s="14">
        <f t="shared" si="4"/>
        <v>26217</v>
      </c>
      <c r="O12" s="12">
        <f t="shared" si="2"/>
        <v>1119483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67919</v>
      </c>
      <c r="C13" s="14">
        <v>49329</v>
      </c>
      <c r="D13" s="14">
        <v>64336</v>
      </c>
      <c r="E13" s="14">
        <v>9150</v>
      </c>
      <c r="F13" s="14">
        <v>45410</v>
      </c>
      <c r="G13" s="14">
        <v>73309</v>
      </c>
      <c r="H13" s="14">
        <v>49328</v>
      </c>
      <c r="I13" s="14">
        <v>13268</v>
      </c>
      <c r="J13" s="14">
        <v>64579</v>
      </c>
      <c r="K13" s="14">
        <v>43305</v>
      </c>
      <c r="L13" s="14">
        <v>53331</v>
      </c>
      <c r="M13" s="14">
        <v>18763</v>
      </c>
      <c r="N13" s="14">
        <v>11723</v>
      </c>
      <c r="O13" s="12">
        <f t="shared" si="2"/>
        <v>563750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60864</v>
      </c>
      <c r="C14" s="14">
        <v>41040</v>
      </c>
      <c r="D14" s="14">
        <v>60416</v>
      </c>
      <c r="E14" s="14">
        <v>8295</v>
      </c>
      <c r="F14" s="14">
        <v>41785</v>
      </c>
      <c r="G14" s="14">
        <v>65047</v>
      </c>
      <c r="H14" s="14">
        <v>42561</v>
      </c>
      <c r="I14" s="14">
        <v>10983</v>
      </c>
      <c r="J14" s="14">
        <v>59448</v>
      </c>
      <c r="K14" s="14">
        <v>41209</v>
      </c>
      <c r="L14" s="14">
        <v>54902</v>
      </c>
      <c r="M14" s="14">
        <v>20450</v>
      </c>
      <c r="N14" s="14">
        <v>13868</v>
      </c>
      <c r="O14" s="12">
        <f t="shared" si="2"/>
        <v>520868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3918</v>
      </c>
      <c r="C15" s="14">
        <v>3894</v>
      </c>
      <c r="D15" s="14">
        <v>2816</v>
      </c>
      <c r="E15" s="14">
        <v>652</v>
      </c>
      <c r="F15" s="14">
        <v>3235</v>
      </c>
      <c r="G15" s="14">
        <v>6274</v>
      </c>
      <c r="H15" s="14">
        <v>3313</v>
      </c>
      <c r="I15" s="14">
        <v>856</v>
      </c>
      <c r="J15" s="14">
        <v>2712</v>
      </c>
      <c r="K15" s="14">
        <v>2733</v>
      </c>
      <c r="L15" s="14">
        <v>2716</v>
      </c>
      <c r="M15" s="14">
        <v>1120</v>
      </c>
      <c r="N15" s="14">
        <v>626</v>
      </c>
      <c r="O15" s="12">
        <f t="shared" si="2"/>
        <v>34865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7884</v>
      </c>
      <c r="C16" s="14">
        <f>C17+C18+C19</f>
        <v>5669</v>
      </c>
      <c r="D16" s="14">
        <f>D17+D18+D19</f>
        <v>6480</v>
      </c>
      <c r="E16" s="14">
        <f>E17+E18+E19</f>
        <v>976</v>
      </c>
      <c r="F16" s="14">
        <f aca="true" t="shared" si="5" ref="F16:N16">F17+F18+F19</f>
        <v>5359</v>
      </c>
      <c r="G16" s="14">
        <f t="shared" si="5"/>
        <v>9277</v>
      </c>
      <c r="H16" s="14">
        <f>H17+H18+H19</f>
        <v>5448</v>
      </c>
      <c r="I16" s="14">
        <f>I17+I18+I19</f>
        <v>1601</v>
      </c>
      <c r="J16" s="14">
        <f>J17+J18+J19</f>
        <v>7745</v>
      </c>
      <c r="K16" s="14">
        <f>K17+K18+K19</f>
        <v>5442</v>
      </c>
      <c r="L16" s="14">
        <f>L17+L18+L19</f>
        <v>7260</v>
      </c>
      <c r="M16" s="14">
        <f t="shared" si="5"/>
        <v>2100</v>
      </c>
      <c r="N16" s="14">
        <f t="shared" si="5"/>
        <v>1150</v>
      </c>
      <c r="O16" s="12">
        <f t="shared" si="2"/>
        <v>66391</v>
      </c>
    </row>
    <row r="17" spans="1:26" ht="18.75" customHeight="1">
      <c r="A17" s="15" t="s">
        <v>16</v>
      </c>
      <c r="B17" s="14">
        <v>7865</v>
      </c>
      <c r="C17" s="14">
        <v>5665</v>
      </c>
      <c r="D17" s="14">
        <v>6467</v>
      </c>
      <c r="E17" s="14">
        <v>972</v>
      </c>
      <c r="F17" s="14">
        <v>5352</v>
      </c>
      <c r="G17" s="14">
        <v>9260</v>
      </c>
      <c r="H17" s="14">
        <v>5425</v>
      </c>
      <c r="I17" s="14">
        <v>1598</v>
      </c>
      <c r="J17" s="14">
        <v>7744</v>
      </c>
      <c r="K17" s="14">
        <v>5435</v>
      </c>
      <c r="L17" s="14">
        <v>7245</v>
      </c>
      <c r="M17" s="14">
        <v>2091</v>
      </c>
      <c r="N17" s="14">
        <v>1147</v>
      </c>
      <c r="O17" s="12">
        <f t="shared" si="2"/>
        <v>66266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13</v>
      </c>
      <c r="C18" s="14">
        <v>4</v>
      </c>
      <c r="D18" s="14">
        <v>10</v>
      </c>
      <c r="E18" s="14">
        <v>4</v>
      </c>
      <c r="F18" s="14">
        <v>3</v>
      </c>
      <c r="G18" s="14">
        <v>7</v>
      </c>
      <c r="H18" s="14">
        <v>22</v>
      </c>
      <c r="I18" s="14">
        <v>1</v>
      </c>
      <c r="J18" s="14">
        <v>1</v>
      </c>
      <c r="K18" s="14">
        <v>5</v>
      </c>
      <c r="L18" s="14">
        <v>10</v>
      </c>
      <c r="M18" s="14">
        <v>7</v>
      </c>
      <c r="N18" s="14">
        <v>3</v>
      </c>
      <c r="O18" s="12">
        <f t="shared" si="2"/>
        <v>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0</v>
      </c>
      <c r="D19" s="14">
        <v>3</v>
      </c>
      <c r="E19" s="14">
        <v>0</v>
      </c>
      <c r="F19" s="14">
        <v>4</v>
      </c>
      <c r="G19" s="14">
        <v>10</v>
      </c>
      <c r="H19" s="14">
        <v>1</v>
      </c>
      <c r="I19" s="14">
        <v>2</v>
      </c>
      <c r="J19" s="14">
        <v>0</v>
      </c>
      <c r="K19" s="14">
        <v>2</v>
      </c>
      <c r="L19" s="14">
        <v>5</v>
      </c>
      <c r="M19" s="14">
        <v>2</v>
      </c>
      <c r="N19" s="14">
        <v>0</v>
      </c>
      <c r="O19" s="12">
        <f t="shared" si="2"/>
        <v>35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92254</v>
      </c>
      <c r="C20" s="18">
        <f>C21+C22+C23</f>
        <v>54964</v>
      </c>
      <c r="D20" s="18">
        <f>D21+D22+D23</f>
        <v>63102</v>
      </c>
      <c r="E20" s="18">
        <f>E21+E22+E23</f>
        <v>9955</v>
      </c>
      <c r="F20" s="18">
        <f aca="true" t="shared" si="6" ref="F20:N20">F21+F22+F23</f>
        <v>50839</v>
      </c>
      <c r="G20" s="18">
        <f t="shared" si="6"/>
        <v>77687</v>
      </c>
      <c r="H20" s="18">
        <f>H21+H22+H23</f>
        <v>60065</v>
      </c>
      <c r="I20" s="18">
        <f>I21+I22+I23</f>
        <v>15133</v>
      </c>
      <c r="J20" s="18">
        <f>J21+J22+J23</f>
        <v>77892</v>
      </c>
      <c r="K20" s="18">
        <f>K21+K22+K23</f>
        <v>50910</v>
      </c>
      <c r="L20" s="18">
        <f>L21+L22+L23</f>
        <v>81412</v>
      </c>
      <c r="M20" s="18">
        <f t="shared" si="6"/>
        <v>25079</v>
      </c>
      <c r="N20" s="18">
        <f t="shared" si="6"/>
        <v>14993</v>
      </c>
      <c r="O20" s="12">
        <f aca="true" t="shared" si="7" ref="O20:O26">SUM(B20:N20)</f>
        <v>674285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50810</v>
      </c>
      <c r="C21" s="14">
        <v>32473</v>
      </c>
      <c r="D21" s="14">
        <v>34399</v>
      </c>
      <c r="E21" s="14">
        <v>5687</v>
      </c>
      <c r="F21" s="14">
        <v>28465</v>
      </c>
      <c r="G21" s="14">
        <v>43127</v>
      </c>
      <c r="H21" s="14">
        <v>34623</v>
      </c>
      <c r="I21" s="14">
        <v>8886</v>
      </c>
      <c r="J21" s="14">
        <v>42618</v>
      </c>
      <c r="K21" s="14">
        <v>27561</v>
      </c>
      <c r="L21" s="14">
        <v>41829</v>
      </c>
      <c r="M21" s="14">
        <v>12850</v>
      </c>
      <c r="N21" s="14">
        <v>7413</v>
      </c>
      <c r="O21" s="12">
        <f t="shared" si="7"/>
        <v>370741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39522</v>
      </c>
      <c r="C22" s="14">
        <v>20934</v>
      </c>
      <c r="D22" s="14">
        <v>27621</v>
      </c>
      <c r="E22" s="14">
        <v>4007</v>
      </c>
      <c r="F22" s="14">
        <v>21111</v>
      </c>
      <c r="G22" s="14">
        <v>32342</v>
      </c>
      <c r="H22" s="14">
        <v>24136</v>
      </c>
      <c r="I22" s="14">
        <v>5923</v>
      </c>
      <c r="J22" s="14">
        <v>34045</v>
      </c>
      <c r="K22" s="14">
        <v>22246</v>
      </c>
      <c r="L22" s="14">
        <v>38113</v>
      </c>
      <c r="M22" s="14">
        <v>11710</v>
      </c>
      <c r="N22" s="14">
        <v>7297</v>
      </c>
      <c r="O22" s="12">
        <f t="shared" si="7"/>
        <v>289007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1922</v>
      </c>
      <c r="C23" s="14">
        <v>1557</v>
      </c>
      <c r="D23" s="14">
        <v>1082</v>
      </c>
      <c r="E23" s="14">
        <v>261</v>
      </c>
      <c r="F23" s="14">
        <v>1263</v>
      </c>
      <c r="G23" s="14">
        <v>2218</v>
      </c>
      <c r="H23" s="14">
        <v>1306</v>
      </c>
      <c r="I23" s="14">
        <v>324</v>
      </c>
      <c r="J23" s="14">
        <v>1229</v>
      </c>
      <c r="K23" s="14">
        <v>1103</v>
      </c>
      <c r="L23" s="14">
        <v>1470</v>
      </c>
      <c r="M23" s="14">
        <v>519</v>
      </c>
      <c r="N23" s="14">
        <v>283</v>
      </c>
      <c r="O23" s="12">
        <f t="shared" si="7"/>
        <v>14537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94270</v>
      </c>
      <c r="C24" s="14">
        <f>C25+C26</f>
        <v>67679</v>
      </c>
      <c r="D24" s="14">
        <f>D25+D26</f>
        <v>76731</v>
      </c>
      <c r="E24" s="14">
        <f>E25+E26</f>
        <v>14362</v>
      </c>
      <c r="F24" s="14">
        <f aca="true" t="shared" si="8" ref="F24:N24">F25+F26</f>
        <v>62357</v>
      </c>
      <c r="G24" s="14">
        <f t="shared" si="8"/>
        <v>101274</v>
      </c>
      <c r="H24" s="14">
        <f>H25+H26</f>
        <v>63838</v>
      </c>
      <c r="I24" s="14">
        <f>I25+I26</f>
        <v>16592</v>
      </c>
      <c r="J24" s="14">
        <f>J25+J26</f>
        <v>74969</v>
      </c>
      <c r="K24" s="14">
        <f>K25+K26</f>
        <v>59855</v>
      </c>
      <c r="L24" s="14">
        <f>L25+L26</f>
        <v>61844</v>
      </c>
      <c r="M24" s="14">
        <f t="shared" si="8"/>
        <v>18417</v>
      </c>
      <c r="N24" s="14">
        <f t="shared" si="8"/>
        <v>10355</v>
      </c>
      <c r="O24" s="12">
        <f t="shared" si="7"/>
        <v>722543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53269</v>
      </c>
      <c r="C25" s="14">
        <v>42756</v>
      </c>
      <c r="D25" s="14">
        <v>46395</v>
      </c>
      <c r="E25" s="14">
        <v>9370</v>
      </c>
      <c r="F25" s="14">
        <v>39593</v>
      </c>
      <c r="G25" s="14">
        <v>66305</v>
      </c>
      <c r="H25" s="14">
        <v>42503</v>
      </c>
      <c r="I25" s="14">
        <v>11550</v>
      </c>
      <c r="J25" s="14">
        <v>41970</v>
      </c>
      <c r="K25" s="14">
        <v>36390</v>
      </c>
      <c r="L25" s="14">
        <v>35233</v>
      </c>
      <c r="M25" s="14">
        <v>10763</v>
      </c>
      <c r="N25" s="14">
        <v>5477</v>
      </c>
      <c r="O25" s="12">
        <f t="shared" si="7"/>
        <v>441574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41001</v>
      </c>
      <c r="C26" s="14">
        <v>24923</v>
      </c>
      <c r="D26" s="14">
        <v>30336</v>
      </c>
      <c r="E26" s="14">
        <v>4992</v>
      </c>
      <c r="F26" s="14">
        <v>22764</v>
      </c>
      <c r="G26" s="14">
        <v>34969</v>
      </c>
      <c r="H26" s="14">
        <v>21335</v>
      </c>
      <c r="I26" s="14">
        <v>5042</v>
      </c>
      <c r="J26" s="14">
        <v>32999</v>
      </c>
      <c r="K26" s="14">
        <v>23465</v>
      </c>
      <c r="L26" s="14">
        <v>26611</v>
      </c>
      <c r="M26" s="14">
        <v>7654</v>
      </c>
      <c r="N26" s="14">
        <v>4878</v>
      </c>
      <c r="O26" s="12">
        <f t="shared" si="7"/>
        <v>280969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759696.0136000001</v>
      </c>
      <c r="C36" s="59">
        <f aca="true" t="shared" si="11" ref="C36:N36">C37+C38+C39+C40</f>
        <v>556346.1257</v>
      </c>
      <c r="D36" s="59">
        <f t="shared" si="11"/>
        <v>575397.3475</v>
      </c>
      <c r="E36" s="59">
        <f t="shared" si="11"/>
        <v>135133.4752</v>
      </c>
      <c r="F36" s="59">
        <f t="shared" si="11"/>
        <v>498648.607</v>
      </c>
      <c r="G36" s="59">
        <f t="shared" si="11"/>
        <v>631439.0362</v>
      </c>
      <c r="H36" s="59">
        <f t="shared" si="11"/>
        <v>529156.8656</v>
      </c>
      <c r="I36" s="59">
        <f>I37+I38+I39+I40</f>
        <v>138033.33000000002</v>
      </c>
      <c r="J36" s="59">
        <f>J37+J38+J39+J40</f>
        <v>659078.4834</v>
      </c>
      <c r="K36" s="59">
        <f>K37+K38+K39+K40</f>
        <v>554863.9887999999</v>
      </c>
      <c r="L36" s="59">
        <f>L37+L38+L39+L40</f>
        <v>673560.5859999999</v>
      </c>
      <c r="M36" s="59">
        <f t="shared" si="11"/>
        <v>288637.375</v>
      </c>
      <c r="N36" s="59">
        <f t="shared" si="11"/>
        <v>149329.93019999997</v>
      </c>
      <c r="O36" s="59">
        <f>O37+O38+O39+O40</f>
        <v>6149321.1641999995</v>
      </c>
    </row>
    <row r="37" spans="1:15" ht="18.75" customHeight="1">
      <c r="A37" s="56" t="s">
        <v>49</v>
      </c>
      <c r="B37" s="53">
        <f aca="true" t="shared" si="12" ref="B37:N37">B29*B7</f>
        <v>754919.3536</v>
      </c>
      <c r="C37" s="53">
        <f t="shared" si="12"/>
        <v>552226.5357</v>
      </c>
      <c r="D37" s="53">
        <f t="shared" si="12"/>
        <v>564730.6175</v>
      </c>
      <c r="E37" s="53">
        <f t="shared" si="12"/>
        <v>135133.4752</v>
      </c>
      <c r="F37" s="53">
        <f t="shared" si="12"/>
        <v>495730.767</v>
      </c>
      <c r="G37" s="53">
        <f t="shared" si="12"/>
        <v>626663.1462</v>
      </c>
      <c r="H37" s="53">
        <f t="shared" si="12"/>
        <v>525656.0056</v>
      </c>
      <c r="I37" s="53">
        <f>I29*I7</f>
        <v>138033.33000000002</v>
      </c>
      <c r="J37" s="53">
        <f>J29*J7</f>
        <v>649740.1034</v>
      </c>
      <c r="K37" s="53">
        <f>K29*K7</f>
        <v>540842.7588</v>
      </c>
      <c r="L37" s="53">
        <f>L29*L7</f>
        <v>664842.016</v>
      </c>
      <c r="M37" s="53">
        <f t="shared" si="12"/>
        <v>283313.935</v>
      </c>
      <c r="N37" s="53">
        <f t="shared" si="12"/>
        <v>148315.3202</v>
      </c>
      <c r="O37" s="55">
        <f>SUM(B37:N37)</f>
        <v>6080147.3642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69173.79999999999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-73188</v>
      </c>
      <c r="C42" s="25">
        <f aca="true" t="shared" si="15" ref="C42:O42">+C43+C46+C58+C59+C60-C62</f>
        <v>-70888</v>
      </c>
      <c r="D42" s="25">
        <f t="shared" si="15"/>
        <v>-74017.92</v>
      </c>
      <c r="E42" s="25">
        <f t="shared" si="15"/>
        <v>-9096</v>
      </c>
      <c r="F42" s="25">
        <f t="shared" si="15"/>
        <v>-45272</v>
      </c>
      <c r="G42" s="25">
        <f t="shared" si="15"/>
        <v>-84736</v>
      </c>
      <c r="H42" s="25">
        <f t="shared" si="15"/>
        <v>-71812</v>
      </c>
      <c r="I42" s="25">
        <f t="shared" si="15"/>
        <v>-19568</v>
      </c>
      <c r="J42" s="25">
        <f t="shared" si="15"/>
        <v>-46424</v>
      </c>
      <c r="K42" s="25">
        <f t="shared" si="15"/>
        <v>-56896</v>
      </c>
      <c r="L42" s="25">
        <f t="shared" si="15"/>
        <v>-47900</v>
      </c>
      <c r="M42" s="25">
        <f t="shared" si="15"/>
        <v>-25844</v>
      </c>
      <c r="N42" s="25">
        <f t="shared" si="15"/>
        <v>-16322.61</v>
      </c>
      <c r="O42" s="25">
        <f t="shared" si="15"/>
        <v>-641964.53</v>
      </c>
    </row>
    <row r="43" spans="1:15" ht="18.75" customHeight="1">
      <c r="A43" s="17" t="s">
        <v>54</v>
      </c>
      <c r="B43" s="26">
        <f>B44+B45</f>
        <v>-73188</v>
      </c>
      <c r="C43" s="26">
        <f>C44+C45</f>
        <v>-70888</v>
      </c>
      <c r="D43" s="26">
        <f>D44+D45</f>
        <v>-56576</v>
      </c>
      <c r="E43" s="26">
        <f>E44+E45</f>
        <v>-9096</v>
      </c>
      <c r="F43" s="26">
        <f aca="true" t="shared" si="16" ref="F43:N43">F44+F45</f>
        <v>-44772</v>
      </c>
      <c r="G43" s="26">
        <f t="shared" si="16"/>
        <v>-84236</v>
      </c>
      <c r="H43" s="26">
        <f t="shared" si="16"/>
        <v>-71812</v>
      </c>
      <c r="I43" s="26">
        <f>I44+I45</f>
        <v>-18568</v>
      </c>
      <c r="J43" s="26">
        <f>J44+J45</f>
        <v>-46424</v>
      </c>
      <c r="K43" s="26">
        <f>K44+K45</f>
        <v>-56896</v>
      </c>
      <c r="L43" s="26">
        <f>L44+L45</f>
        <v>-47900</v>
      </c>
      <c r="M43" s="26">
        <f t="shared" si="16"/>
        <v>-25844</v>
      </c>
      <c r="N43" s="26">
        <f t="shared" si="16"/>
        <v>-15308</v>
      </c>
      <c r="O43" s="25">
        <f aca="true" t="shared" si="17" ref="O43:O60">SUM(B43:N43)</f>
        <v>-621508</v>
      </c>
    </row>
    <row r="44" spans="1:26" ht="18.75" customHeight="1">
      <c r="A44" s="13" t="s">
        <v>55</v>
      </c>
      <c r="B44" s="20">
        <f>ROUND(-B9*$D$3,2)</f>
        <v>-73188</v>
      </c>
      <c r="C44" s="20">
        <f>ROUND(-C9*$D$3,2)</f>
        <v>-70888</v>
      </c>
      <c r="D44" s="20">
        <f>ROUND(-D9*$D$3,2)</f>
        <v>-56576</v>
      </c>
      <c r="E44" s="20">
        <f>ROUND(-E9*$D$3,2)</f>
        <v>-9096</v>
      </c>
      <c r="F44" s="20">
        <f aca="true" t="shared" si="18" ref="F44:N44">ROUND(-F9*$D$3,2)</f>
        <v>-44772</v>
      </c>
      <c r="G44" s="20">
        <f t="shared" si="18"/>
        <v>-84236</v>
      </c>
      <c r="H44" s="20">
        <f t="shared" si="18"/>
        <v>-71812</v>
      </c>
      <c r="I44" s="20">
        <f>ROUND(-I9*$D$3,2)</f>
        <v>-18568</v>
      </c>
      <c r="J44" s="20">
        <f>ROUND(-J9*$D$3,2)</f>
        <v>-46424</v>
      </c>
      <c r="K44" s="20">
        <f>ROUND(-K9*$D$3,2)</f>
        <v>-56896</v>
      </c>
      <c r="L44" s="20">
        <f>ROUND(-L9*$D$3,2)</f>
        <v>-47900</v>
      </c>
      <c r="M44" s="20">
        <f t="shared" si="18"/>
        <v>-25844</v>
      </c>
      <c r="N44" s="20">
        <f t="shared" si="18"/>
        <v>-15308</v>
      </c>
      <c r="O44" s="46">
        <f t="shared" si="17"/>
        <v>-621508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-17441.92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-19441.92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-500-16941.92</f>
        <v>-17441.92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-19441.92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109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-12484.66</v>
      </c>
      <c r="O60" s="24">
        <f t="shared" si="17"/>
        <v>-12484.66</v>
      </c>
    </row>
    <row r="61" spans="1:26" ht="15.75">
      <c r="A61" s="2" t="s">
        <v>67</v>
      </c>
      <c r="B61" s="29">
        <f aca="true" t="shared" si="21" ref="B61:N61">+B36+B42</f>
        <v>686508.0136000001</v>
      </c>
      <c r="C61" s="29">
        <f t="shared" si="21"/>
        <v>485458.1257</v>
      </c>
      <c r="D61" s="29">
        <f t="shared" si="21"/>
        <v>501379.42750000005</v>
      </c>
      <c r="E61" s="29">
        <f t="shared" si="21"/>
        <v>126037.47519999999</v>
      </c>
      <c r="F61" s="29">
        <f t="shared" si="21"/>
        <v>453376.607</v>
      </c>
      <c r="G61" s="29">
        <f t="shared" si="21"/>
        <v>546703.0362</v>
      </c>
      <c r="H61" s="29">
        <f t="shared" si="21"/>
        <v>457344.8656</v>
      </c>
      <c r="I61" s="29">
        <f t="shared" si="21"/>
        <v>118465.33000000002</v>
      </c>
      <c r="J61" s="29">
        <f>+J36+J42</f>
        <v>612654.4834</v>
      </c>
      <c r="K61" s="29">
        <f>+K36+K42</f>
        <v>497967.98879999993</v>
      </c>
      <c r="L61" s="29">
        <f>+L36+L42</f>
        <v>625660.5859999999</v>
      </c>
      <c r="M61" s="29">
        <f t="shared" si="21"/>
        <v>262793.375</v>
      </c>
      <c r="N61" s="29">
        <f t="shared" si="21"/>
        <v>133007.32019999996</v>
      </c>
      <c r="O61" s="29">
        <f>SUM(B61:N61)</f>
        <v>5507356.6342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-11470.05</v>
      </c>
      <c r="O62" s="47">
        <f>SUM(B62:N62)</f>
        <v>-11470.05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6"/>
    </row>
    <row r="64" spans="1:15" ht="18.75" customHeight="1">
      <c r="A64" s="2" t="s">
        <v>68</v>
      </c>
      <c r="B64" s="36">
        <f>SUM(B65:B78)</f>
        <v>686508.01</v>
      </c>
      <c r="C64" s="36">
        <f aca="true" t="shared" si="22" ref="C64:N64">SUM(C65:C78)</f>
        <v>485458.13</v>
      </c>
      <c r="D64" s="36">
        <f t="shared" si="22"/>
        <v>501379.43</v>
      </c>
      <c r="E64" s="36">
        <f t="shared" si="22"/>
        <v>126037.48</v>
      </c>
      <c r="F64" s="36">
        <f t="shared" si="22"/>
        <v>453376.61</v>
      </c>
      <c r="G64" s="36">
        <f t="shared" si="22"/>
        <v>546703.04</v>
      </c>
      <c r="H64" s="36">
        <f t="shared" si="22"/>
        <v>457344.87</v>
      </c>
      <c r="I64" s="36">
        <f t="shared" si="22"/>
        <v>118465.33</v>
      </c>
      <c r="J64" s="36">
        <f t="shared" si="22"/>
        <v>612654.49</v>
      </c>
      <c r="K64" s="36">
        <f t="shared" si="22"/>
        <v>497967.99</v>
      </c>
      <c r="L64" s="36">
        <f t="shared" si="22"/>
        <v>625660.59</v>
      </c>
      <c r="M64" s="36">
        <f t="shared" si="22"/>
        <v>262793.38</v>
      </c>
      <c r="N64" s="36">
        <f t="shared" si="22"/>
        <v>133007.32</v>
      </c>
      <c r="O64" s="29">
        <f>SUM(O65:O78)</f>
        <v>5507356.67</v>
      </c>
    </row>
    <row r="65" spans="1:16" ht="18.75" customHeight="1">
      <c r="A65" s="17" t="s">
        <v>69</v>
      </c>
      <c r="B65" s="36">
        <v>129217.87</v>
      </c>
      <c r="C65" s="36">
        <v>140689.59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269907.45999999996</v>
      </c>
      <c r="P65"/>
    </row>
    <row r="66" spans="1:16" ht="18.75" customHeight="1">
      <c r="A66" s="17" t="s">
        <v>70</v>
      </c>
      <c r="B66" s="36">
        <v>557290.14</v>
      </c>
      <c r="C66" s="36">
        <v>344768.54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902058.6799999999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501379.43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501379.43</v>
      </c>
      <c r="Q67"/>
    </row>
    <row r="68" spans="1:18" ht="18.75" customHeight="1">
      <c r="A68" s="17" t="s">
        <v>111</v>
      </c>
      <c r="B68" s="35">
        <v>0</v>
      </c>
      <c r="C68" s="35">
        <v>0</v>
      </c>
      <c r="D68" s="35">
        <v>0</v>
      </c>
      <c r="E68" s="26">
        <v>126037.48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126037.48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453376.61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453376.61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546703.04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546703.04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457344.87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457344.87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118465.33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118465.33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612654.49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612654.49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497967.99</v>
      </c>
      <c r="L74" s="35">
        <v>0</v>
      </c>
      <c r="M74" s="35">
        <v>0</v>
      </c>
      <c r="N74" s="35">
        <v>0</v>
      </c>
      <c r="O74" s="29">
        <f t="shared" si="23"/>
        <v>497967.99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625660.59</v>
      </c>
      <c r="M75" s="35">
        <v>0</v>
      </c>
      <c r="N75" s="60">
        <v>0</v>
      </c>
      <c r="O75" s="26">
        <f t="shared" si="23"/>
        <v>625660.59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262793.38</v>
      </c>
      <c r="N76" s="35">
        <v>0</v>
      </c>
      <c r="O76" s="29">
        <f t="shared" si="23"/>
        <v>262793.38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133007.32</v>
      </c>
      <c r="O77" s="26">
        <f t="shared" si="23"/>
        <v>133007.32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2.465866945276437</v>
      </c>
      <c r="C82" s="44">
        <v>2.5933780477600417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102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2018-08-30T18:07:48Z</dcterms:modified>
  <cp:category/>
  <cp:version/>
  <cp:contentType/>
  <cp:contentStatus/>
</cp:coreProperties>
</file>