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<sst xmlns="http://schemas.openxmlformats.org/spreadsheetml/2006/main" count="114" uniqueCount="112">
  <si>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</si>
  <si>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</si>
  <si>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</si>
  <si>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</si>
  <si>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</si>
  <si>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</si>
  <si>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</si>
  <si>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</si>
  <si>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</si>
  <si>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</si>
  <si>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</si>
  <si>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</si>
  <si>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</si>
  <si>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</si>
  <si>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</si>
  <si>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</si>
  <si>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</si>
  <si>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</si>
  <si>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</si>
  <si>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</si>
  <si>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</si>
  <si>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</si>
  <si>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</si>
  <si>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</si>
  <si>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</si>
  <si>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</si>
  <si>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</si>
  <si>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</si>
  <si>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</si>
  <si>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</si>
  <si>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</si>
  <si>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</si>
  <si>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</si>
  <si>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</si>
  <si>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</si>
  <si>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</si>
  <si>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</si>
  <si>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</si>
  <si>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</si>
  <si>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</si>
  <si>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</si>
  <si>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</si>
  <si>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</si>
  <si>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</si>
  <si>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</si>
  <si>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</si>
  <si>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</si>
  <si>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</si>
  <si>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</si>
  <si>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</si>
  <si>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</si>
  <si>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</si>
  <si>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</si>
  <si>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</si>
  <si>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</si>
  <si>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</si>
  <si>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</si>
  <si>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</si>
  <si>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</si>
  <si>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</si>
  <si>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</si>
  <si>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</si>
  <si>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</si>
  <si>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</si>
  <si>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</si>
  <si>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</si>
  <si>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</si>
  <si>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</si>
  <si>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</si>
  <si>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</si>
  <si>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</si>
  <si>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</si>
  <si>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</si>
  <si>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</si>
  <si>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</si>
  <si>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</si>
  <si>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</si>
  <si>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</si>
  <si>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</si>
  <si>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</si>
  <si>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</si>
  <si>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</si>
  <si>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</si>
  <si>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</si>
  <si>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</si>
  <si>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</si>
  <si>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</si>
  <si>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</si>
  <si>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</si>
  <si>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</si>
  <si>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</si>
  <si>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</si>
  <si>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</si>
  <si>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</si>
  <si>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</si>
  <si>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</si>
  <si>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</si>
  <si>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</si>
  <si>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</si>
  <si>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</si>
  <si>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</si>
  <si>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</si>
  <si>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</si>
  <si>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</si>
  <si>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</si>
  <si>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</si>
  <si>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</si>
  <si>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</si>
  <si>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OPERAÇÃO 23/08/18 - VENCIMENTO 30/08/18</t>
  </si>
  <si>
    <t>5.5. Saldo Inicial</t>
  </si>
  <si>
    <t>6.1. Saldo final</t>
  </si>
  <si>
    <t>7.4. UPBus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</si>
</sst>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79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79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79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1">
      <c r="A2" s="72" t="s">
        <v>108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3" t="s">
        <v>1</v>
      </c>
      <c r="B4" s="73" t="s">
        <v>38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 t="s">
        <v>2</v>
      </c>
    </row>
    <row r="5" spans="1:15" ht="42" customHeight="1">
      <c r="A5" s="73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3"/>
    </row>
    <row r="6" spans="1:15" ht="20.25" customHeight="1">
      <c r="A6" s="73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3" t="s">
        <v>29</v>
      </c>
      <c r="I6" s="63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3"/>
    </row>
    <row r="7" spans="1:26" ht="18.75" customHeight="1">
      <c r="A7" s="9" t="s">
        <v>3</v>
      </c>
      <c r="B7" s="10">
        <f>B8+B20+B24</f>
        <v>522493</v>
      </c>
      <c r="C7" s="10">
        <f>C8+C20+C24</f>
        <v>385441</v>
      </c>
      <c r="D7" s="10">
        <f>D8+D20+D24</f>
        <v>397208</v>
      </c>
      <c r="E7" s="10">
        <f>E8+E20+E24</f>
        <v>66720</v>
      </c>
      <c r="F7" s="10">
        <f aca="true" t="shared" si="0" ref="F7:N7">F8+F20+F24</f>
        <v>338461</v>
      </c>
      <c r="G7" s="10">
        <f t="shared" si="0"/>
        <v>529961</v>
      </c>
      <c r="H7" s="10">
        <f>H8+H20+H24</f>
        <v>373375</v>
      </c>
      <c r="I7" s="10">
        <f>I8+I20+I24</f>
        <v>98602</v>
      </c>
      <c r="J7" s="10">
        <f>J8+J20+J24</f>
        <v>424699</v>
      </c>
      <c r="K7" s="10">
        <f>K8+K20+K24</f>
        <v>317623</v>
      </c>
      <c r="L7" s="10">
        <f>L8+L20+L24</f>
        <v>373277</v>
      </c>
      <c r="M7" s="10">
        <f t="shared" si="0"/>
        <v>157925</v>
      </c>
      <c r="N7" s="10">
        <f t="shared" si="0"/>
        <v>94912</v>
      </c>
      <c r="O7" s="10">
        <f>+O8+O20+O24</f>
        <v>4080697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224726</v>
      </c>
      <c r="C8" s="12">
        <f>+C9+C12+C16</f>
        <v>179835</v>
      </c>
      <c r="D8" s="12">
        <f>+D9+D12+D16</f>
        <v>199021</v>
      </c>
      <c r="E8" s="12">
        <f>+E9+E12+E16</f>
        <v>30016</v>
      </c>
      <c r="F8" s="12">
        <f aca="true" t="shared" si="1" ref="F8:N8">+F9+F12+F16</f>
        <v>158799</v>
      </c>
      <c r="G8" s="12">
        <f t="shared" si="1"/>
        <v>254683</v>
      </c>
      <c r="H8" s="12">
        <f>+H9+H12+H16</f>
        <v>172986</v>
      </c>
      <c r="I8" s="12">
        <f>+I9+I12+I16</f>
        <v>48071</v>
      </c>
      <c r="J8" s="12">
        <f>+J9+J12+J16</f>
        <v>201291</v>
      </c>
      <c r="K8" s="12">
        <f>+K9+K12+K16</f>
        <v>148605</v>
      </c>
      <c r="L8" s="12">
        <f>+L9+L12+L16</f>
        <v>165175</v>
      </c>
      <c r="M8" s="12">
        <f t="shared" si="1"/>
        <v>80120</v>
      </c>
      <c r="N8" s="12">
        <f t="shared" si="1"/>
        <v>49806</v>
      </c>
      <c r="O8" s="12">
        <f>SUM(B8:N8)</f>
        <v>1913134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18741</v>
      </c>
      <c r="C9" s="14">
        <v>19545</v>
      </c>
      <c r="D9" s="14">
        <v>13017</v>
      </c>
      <c r="E9" s="14">
        <v>2304</v>
      </c>
      <c r="F9" s="14">
        <v>11113</v>
      </c>
      <c r="G9" s="14">
        <v>20168</v>
      </c>
      <c r="H9" s="14">
        <v>19019</v>
      </c>
      <c r="I9" s="14">
        <v>5202</v>
      </c>
      <c r="J9" s="14">
        <v>10858</v>
      </c>
      <c r="K9" s="14">
        <v>14620</v>
      </c>
      <c r="L9" s="14">
        <v>11279</v>
      </c>
      <c r="M9" s="14">
        <v>8128</v>
      </c>
      <c r="N9" s="14">
        <v>5226</v>
      </c>
      <c r="O9" s="12">
        <f aca="true" t="shared" si="2" ref="O9:O19">SUM(B9:N9)</f>
        <v>159220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18741</v>
      </c>
      <c r="C10" s="14">
        <f>+C9-C11</f>
        <v>19545</v>
      </c>
      <c r="D10" s="14">
        <f>+D9-D11</f>
        <v>13017</v>
      </c>
      <c r="E10" s="14">
        <f>+E9-E11</f>
        <v>2304</v>
      </c>
      <c r="F10" s="14">
        <f aca="true" t="shared" si="3" ref="F10:N10">+F9-F11</f>
        <v>11113</v>
      </c>
      <c r="G10" s="14">
        <f t="shared" si="3"/>
        <v>20168</v>
      </c>
      <c r="H10" s="14">
        <f>+H9-H11</f>
        <v>19019</v>
      </c>
      <c r="I10" s="14">
        <f>+I9-I11</f>
        <v>5202</v>
      </c>
      <c r="J10" s="14">
        <f>+J9-J11</f>
        <v>10858</v>
      </c>
      <c r="K10" s="14">
        <f>+K9-K11</f>
        <v>14620</v>
      </c>
      <c r="L10" s="14">
        <f>+L9-L11</f>
        <v>11279</v>
      </c>
      <c r="M10" s="14">
        <f t="shared" si="3"/>
        <v>8128</v>
      </c>
      <c r="N10" s="14">
        <f t="shared" si="3"/>
        <v>5226</v>
      </c>
      <c r="O10" s="12">
        <f t="shared" si="2"/>
        <v>159220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195824</v>
      </c>
      <c r="C12" s="14">
        <f>C13+C14+C15</f>
        <v>152312</v>
      </c>
      <c r="D12" s="14">
        <f>D13+D14+D15</f>
        <v>177706</v>
      </c>
      <c r="E12" s="14">
        <f>E13+E14+E15</f>
        <v>26470</v>
      </c>
      <c r="F12" s="14">
        <f aca="true" t="shared" si="4" ref="F12:N12">F13+F14+F15</f>
        <v>140291</v>
      </c>
      <c r="G12" s="14">
        <f t="shared" si="4"/>
        <v>222163</v>
      </c>
      <c r="H12" s="14">
        <f>H13+H14+H15</f>
        <v>146739</v>
      </c>
      <c r="I12" s="14">
        <f>I13+I14+I15</f>
        <v>40813</v>
      </c>
      <c r="J12" s="14">
        <f>J13+J14+J15</f>
        <v>180395</v>
      </c>
      <c r="K12" s="14">
        <f>K13+K14+K15</f>
        <v>127350</v>
      </c>
      <c r="L12" s="14">
        <f>L13+L14+L15</f>
        <v>145408</v>
      </c>
      <c r="M12" s="14">
        <f t="shared" si="4"/>
        <v>68657</v>
      </c>
      <c r="N12" s="14">
        <f t="shared" si="4"/>
        <v>42784</v>
      </c>
      <c r="O12" s="12">
        <f t="shared" si="2"/>
        <v>1666912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96850</v>
      </c>
      <c r="C13" s="14">
        <v>74919</v>
      </c>
      <c r="D13" s="14">
        <v>85985</v>
      </c>
      <c r="E13" s="14">
        <v>12898</v>
      </c>
      <c r="F13" s="14">
        <v>66676</v>
      </c>
      <c r="G13" s="14">
        <v>106740</v>
      </c>
      <c r="H13" s="14">
        <v>73552</v>
      </c>
      <c r="I13" s="14">
        <v>20754</v>
      </c>
      <c r="J13" s="14">
        <v>89603</v>
      </c>
      <c r="K13" s="14">
        <v>62037</v>
      </c>
      <c r="L13" s="14">
        <v>69765</v>
      </c>
      <c r="M13" s="14">
        <v>32130</v>
      </c>
      <c r="N13" s="14">
        <v>19455</v>
      </c>
      <c r="O13" s="12">
        <f t="shared" si="2"/>
        <v>811364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90817</v>
      </c>
      <c r="C14" s="14">
        <v>67347</v>
      </c>
      <c r="D14" s="14">
        <v>86018</v>
      </c>
      <c r="E14" s="14">
        <v>12156</v>
      </c>
      <c r="F14" s="14">
        <v>65857</v>
      </c>
      <c r="G14" s="14">
        <v>101600</v>
      </c>
      <c r="H14" s="14">
        <v>65332</v>
      </c>
      <c r="I14" s="14">
        <v>17913</v>
      </c>
      <c r="J14" s="14">
        <v>85140</v>
      </c>
      <c r="K14" s="14">
        <v>59526</v>
      </c>
      <c r="L14" s="14">
        <v>70168</v>
      </c>
      <c r="M14" s="14">
        <v>33383</v>
      </c>
      <c r="N14" s="14">
        <v>21756</v>
      </c>
      <c r="O14" s="12">
        <f t="shared" si="2"/>
        <v>777013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8157</v>
      </c>
      <c r="C15" s="14">
        <v>10046</v>
      </c>
      <c r="D15" s="14">
        <v>5703</v>
      </c>
      <c r="E15" s="14">
        <v>1416</v>
      </c>
      <c r="F15" s="14">
        <v>7758</v>
      </c>
      <c r="G15" s="14">
        <v>13823</v>
      </c>
      <c r="H15" s="14">
        <v>7855</v>
      </c>
      <c r="I15" s="14">
        <v>2146</v>
      </c>
      <c r="J15" s="14">
        <v>5652</v>
      </c>
      <c r="K15" s="14">
        <v>5787</v>
      </c>
      <c r="L15" s="14">
        <v>5475</v>
      </c>
      <c r="M15" s="14">
        <v>3144</v>
      </c>
      <c r="N15" s="14">
        <v>1573</v>
      </c>
      <c r="O15" s="12">
        <f t="shared" si="2"/>
        <v>78535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10161</v>
      </c>
      <c r="C16" s="14">
        <f>C17+C18+C19</f>
        <v>7978</v>
      </c>
      <c r="D16" s="14">
        <f>D17+D18+D19</f>
        <v>8298</v>
      </c>
      <c r="E16" s="14">
        <f>E17+E18+E19</f>
        <v>1242</v>
      </c>
      <c r="F16" s="14">
        <f aca="true" t="shared" si="5" ref="F16:N16">F17+F18+F19</f>
        <v>7395</v>
      </c>
      <c r="G16" s="14">
        <f t="shared" si="5"/>
        <v>12352</v>
      </c>
      <c r="H16" s="14">
        <f>H17+H18+H19</f>
        <v>7228</v>
      </c>
      <c r="I16" s="14">
        <f>I17+I18+I19</f>
        <v>2056</v>
      </c>
      <c r="J16" s="14">
        <f>J17+J18+J19</f>
        <v>10038</v>
      </c>
      <c r="K16" s="14">
        <f>K17+K18+K19</f>
        <v>6635</v>
      </c>
      <c r="L16" s="14">
        <f>L17+L18+L19</f>
        <v>8488</v>
      </c>
      <c r="M16" s="14">
        <f t="shared" si="5"/>
        <v>3335</v>
      </c>
      <c r="N16" s="14">
        <f t="shared" si="5"/>
        <v>1796</v>
      </c>
      <c r="O16" s="12">
        <f t="shared" si="2"/>
        <v>87002</v>
      </c>
    </row>
    <row r="17" spans="1:26" ht="18.75" customHeight="1">
      <c r="A17" s="15" t="s">
        <v>16</v>
      </c>
      <c r="B17" s="14">
        <v>10144</v>
      </c>
      <c r="C17" s="14">
        <v>7960</v>
      </c>
      <c r="D17" s="14">
        <v>8281</v>
      </c>
      <c r="E17" s="14">
        <v>1240</v>
      </c>
      <c r="F17" s="14">
        <v>7381</v>
      </c>
      <c r="G17" s="14">
        <v>12323</v>
      </c>
      <c r="H17" s="14">
        <v>7210</v>
      </c>
      <c r="I17" s="14">
        <v>2054</v>
      </c>
      <c r="J17" s="14">
        <v>10033</v>
      </c>
      <c r="K17" s="14">
        <v>6619</v>
      </c>
      <c r="L17" s="14">
        <v>8470</v>
      </c>
      <c r="M17" s="14">
        <v>3320</v>
      </c>
      <c r="N17" s="14">
        <v>1790</v>
      </c>
      <c r="O17" s="12">
        <f t="shared" si="2"/>
        <v>86825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16</v>
      </c>
      <c r="C18" s="14">
        <v>13</v>
      </c>
      <c r="D18" s="14">
        <v>11</v>
      </c>
      <c r="E18" s="14">
        <v>2</v>
      </c>
      <c r="F18" s="14">
        <v>5</v>
      </c>
      <c r="G18" s="14">
        <v>15</v>
      </c>
      <c r="H18" s="14">
        <v>11</v>
      </c>
      <c r="I18" s="14">
        <v>1</v>
      </c>
      <c r="J18" s="14">
        <v>1</v>
      </c>
      <c r="K18" s="14">
        <v>10</v>
      </c>
      <c r="L18" s="14">
        <v>9</v>
      </c>
      <c r="M18" s="14">
        <v>10</v>
      </c>
      <c r="N18" s="14">
        <v>2</v>
      </c>
      <c r="O18" s="12">
        <f t="shared" si="2"/>
        <v>106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</v>
      </c>
      <c r="C19" s="14">
        <v>5</v>
      </c>
      <c r="D19" s="14">
        <v>6</v>
      </c>
      <c r="E19" s="14">
        <v>0</v>
      </c>
      <c r="F19" s="14">
        <v>9</v>
      </c>
      <c r="G19" s="14">
        <v>14</v>
      </c>
      <c r="H19" s="14">
        <v>7</v>
      </c>
      <c r="I19" s="14">
        <v>1</v>
      </c>
      <c r="J19" s="14">
        <v>4</v>
      </c>
      <c r="K19" s="14">
        <v>6</v>
      </c>
      <c r="L19" s="14">
        <v>9</v>
      </c>
      <c r="M19" s="14">
        <v>5</v>
      </c>
      <c r="N19" s="14">
        <v>4</v>
      </c>
      <c r="O19" s="12">
        <f t="shared" si="2"/>
        <v>71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141238</v>
      </c>
      <c r="C20" s="18">
        <f>C21+C22+C23</f>
        <v>88667</v>
      </c>
      <c r="D20" s="18">
        <f>D21+D22+D23</f>
        <v>84978</v>
      </c>
      <c r="E20" s="18">
        <f>E21+E22+E23</f>
        <v>14371</v>
      </c>
      <c r="F20" s="18">
        <f aca="true" t="shared" si="6" ref="F20:N20">F21+F22+F23</f>
        <v>75120</v>
      </c>
      <c r="G20" s="18">
        <f t="shared" si="6"/>
        <v>115994</v>
      </c>
      <c r="H20" s="18">
        <f>H21+H22+H23</f>
        <v>95468</v>
      </c>
      <c r="I20" s="18">
        <f>I21+I22+I23</f>
        <v>24530</v>
      </c>
      <c r="J20" s="18">
        <f>J21+J22+J23</f>
        <v>110435</v>
      </c>
      <c r="K20" s="18">
        <f>K21+K22+K23</f>
        <v>76799</v>
      </c>
      <c r="L20" s="18">
        <f>L21+L22+L23</f>
        <v>113359</v>
      </c>
      <c r="M20" s="18">
        <f t="shared" si="6"/>
        <v>44666</v>
      </c>
      <c r="N20" s="18">
        <f t="shared" si="6"/>
        <v>25694</v>
      </c>
      <c r="O20" s="12">
        <f aca="true" t="shared" si="7" ref="O20:O26">SUM(B20:N20)</f>
        <v>1011319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76450</v>
      </c>
      <c r="C21" s="14">
        <v>50779</v>
      </c>
      <c r="D21" s="14">
        <v>47300</v>
      </c>
      <c r="E21" s="14">
        <v>8022</v>
      </c>
      <c r="F21" s="14">
        <v>40755</v>
      </c>
      <c r="G21" s="14">
        <v>64891</v>
      </c>
      <c r="H21" s="14">
        <v>54444</v>
      </c>
      <c r="I21" s="14">
        <v>14374</v>
      </c>
      <c r="J21" s="14">
        <v>60972</v>
      </c>
      <c r="K21" s="14">
        <v>42598</v>
      </c>
      <c r="L21" s="14">
        <v>60076</v>
      </c>
      <c r="M21" s="14">
        <v>23837</v>
      </c>
      <c r="N21" s="14">
        <v>13118</v>
      </c>
      <c r="O21" s="12">
        <f t="shared" si="7"/>
        <v>557616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60884</v>
      </c>
      <c r="C22" s="14">
        <v>34379</v>
      </c>
      <c r="D22" s="14">
        <v>35671</v>
      </c>
      <c r="E22" s="14">
        <v>5803</v>
      </c>
      <c r="F22" s="14">
        <v>31475</v>
      </c>
      <c r="G22" s="14">
        <v>46327</v>
      </c>
      <c r="H22" s="14">
        <v>38095</v>
      </c>
      <c r="I22" s="14">
        <v>9458</v>
      </c>
      <c r="J22" s="14">
        <v>46543</v>
      </c>
      <c r="K22" s="14">
        <v>31868</v>
      </c>
      <c r="L22" s="14">
        <v>50454</v>
      </c>
      <c r="M22" s="14">
        <v>19428</v>
      </c>
      <c r="N22" s="14">
        <v>11889</v>
      </c>
      <c r="O22" s="12">
        <f t="shared" si="7"/>
        <v>422274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3904</v>
      </c>
      <c r="C23" s="14">
        <v>3509</v>
      </c>
      <c r="D23" s="14">
        <v>2007</v>
      </c>
      <c r="E23" s="14">
        <v>546</v>
      </c>
      <c r="F23" s="14">
        <v>2890</v>
      </c>
      <c r="G23" s="14">
        <v>4776</v>
      </c>
      <c r="H23" s="14">
        <v>2929</v>
      </c>
      <c r="I23" s="14">
        <v>698</v>
      </c>
      <c r="J23" s="14">
        <v>2920</v>
      </c>
      <c r="K23" s="14">
        <v>2333</v>
      </c>
      <c r="L23" s="14">
        <v>2829</v>
      </c>
      <c r="M23" s="14">
        <v>1401</v>
      </c>
      <c r="N23" s="14">
        <v>687</v>
      </c>
      <c r="O23" s="12">
        <f t="shared" si="7"/>
        <v>31429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156529</v>
      </c>
      <c r="C24" s="14">
        <f>C25+C26</f>
        <v>116939</v>
      </c>
      <c r="D24" s="14">
        <f>D25+D26</f>
        <v>113209</v>
      </c>
      <c r="E24" s="14">
        <f>E25+E26</f>
        <v>22333</v>
      </c>
      <c r="F24" s="14">
        <f aca="true" t="shared" si="8" ref="F24:N24">F25+F26</f>
        <v>104542</v>
      </c>
      <c r="G24" s="14">
        <f t="shared" si="8"/>
        <v>159284</v>
      </c>
      <c r="H24" s="14">
        <f>H25+H26</f>
        <v>104921</v>
      </c>
      <c r="I24" s="14">
        <f>I25+I26</f>
        <v>26001</v>
      </c>
      <c r="J24" s="14">
        <f>J25+J26</f>
        <v>112973</v>
      </c>
      <c r="K24" s="14">
        <f>K25+K26</f>
        <v>92219</v>
      </c>
      <c r="L24" s="14">
        <f>L25+L26</f>
        <v>94743</v>
      </c>
      <c r="M24" s="14">
        <f t="shared" si="8"/>
        <v>33139</v>
      </c>
      <c r="N24" s="14">
        <f t="shared" si="8"/>
        <v>19412</v>
      </c>
      <c r="O24" s="12">
        <f t="shared" si="7"/>
        <v>1156244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76587</v>
      </c>
      <c r="C25" s="14">
        <v>64392</v>
      </c>
      <c r="D25" s="14">
        <v>60173</v>
      </c>
      <c r="E25" s="14">
        <v>13398</v>
      </c>
      <c r="F25" s="14">
        <v>57467</v>
      </c>
      <c r="G25" s="14">
        <v>92626</v>
      </c>
      <c r="H25" s="14">
        <v>62441</v>
      </c>
      <c r="I25" s="14">
        <v>16362</v>
      </c>
      <c r="J25" s="14">
        <v>56543</v>
      </c>
      <c r="K25" s="14">
        <v>50240</v>
      </c>
      <c r="L25" s="14">
        <v>47891</v>
      </c>
      <c r="M25" s="14">
        <v>16932</v>
      </c>
      <c r="N25" s="14">
        <v>8854</v>
      </c>
      <c r="O25" s="12">
        <f t="shared" si="7"/>
        <v>623906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79942</v>
      </c>
      <c r="C26" s="14">
        <v>52547</v>
      </c>
      <c r="D26" s="14">
        <v>53036</v>
      </c>
      <c r="E26" s="14">
        <v>8935</v>
      </c>
      <c r="F26" s="14">
        <v>47075</v>
      </c>
      <c r="G26" s="14">
        <v>66658</v>
      </c>
      <c r="H26" s="14">
        <v>42480</v>
      </c>
      <c r="I26" s="14">
        <v>9639</v>
      </c>
      <c r="J26" s="14">
        <v>56430</v>
      </c>
      <c r="K26" s="14">
        <v>41979</v>
      </c>
      <c r="L26" s="14">
        <v>46852</v>
      </c>
      <c r="M26" s="14">
        <v>16207</v>
      </c>
      <c r="N26" s="14">
        <v>10558</v>
      </c>
      <c r="O26" s="12">
        <f t="shared" si="7"/>
        <v>532338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2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>
        <v>0</v>
      </c>
      <c r="P29"/>
    </row>
    <row r="30" spans="1:26" ht="18.75" customHeight="1">
      <c r="A30" s="51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45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46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47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48</v>
      </c>
      <c r="B36" s="59">
        <f>B37+B38+B39+B40</f>
        <v>1146737.3608</v>
      </c>
      <c r="C36" s="59">
        <f aca="true" t="shared" si="11" ref="C36:N36">C37+C38+C39+C40</f>
        <v>889901.5520999999</v>
      </c>
      <c r="D36" s="59">
        <f t="shared" si="11"/>
        <v>789472.4556</v>
      </c>
      <c r="E36" s="59">
        <f t="shared" si="11"/>
        <v>197444.49599999998</v>
      </c>
      <c r="F36" s="59">
        <f t="shared" si="11"/>
        <v>764962.7815</v>
      </c>
      <c r="G36" s="59">
        <f t="shared" si="11"/>
        <v>943124.8366</v>
      </c>
      <c r="H36" s="59">
        <f t="shared" si="11"/>
        <v>812828.51</v>
      </c>
      <c r="I36" s="59">
        <f>I37+I38+I39+I40</f>
        <v>215780.61680000002</v>
      </c>
      <c r="J36" s="59">
        <f>J37+J38+J39+J40</f>
        <v>932379.1866</v>
      </c>
      <c r="K36" s="59">
        <f>K37+K38+K39+K40</f>
        <v>803187.3358</v>
      </c>
      <c r="L36" s="59">
        <f>L37+L38+L39+L40</f>
        <v>916304.2677999999</v>
      </c>
      <c r="M36" s="59">
        <f t="shared" si="11"/>
        <v>489600.4525</v>
      </c>
      <c r="N36" s="59">
        <f t="shared" si="11"/>
        <v>249978.27719999998</v>
      </c>
      <c r="O36" s="59">
        <f>O37+O38+O39+O40</f>
        <v>9151702.1293</v>
      </c>
    </row>
    <row r="37" spans="1:15" ht="18.75" customHeight="1">
      <c r="A37" s="56" t="s">
        <v>49</v>
      </c>
      <c r="B37" s="53">
        <f aca="true" t="shared" si="12" ref="B37:N37">B29*B7</f>
        <v>1141960.7008</v>
      </c>
      <c r="C37" s="53">
        <f t="shared" si="12"/>
        <v>885781.9620999999</v>
      </c>
      <c r="D37" s="53">
        <f t="shared" si="12"/>
        <v>778805.7256</v>
      </c>
      <c r="E37" s="53">
        <f t="shared" si="12"/>
        <v>197444.49599999998</v>
      </c>
      <c r="F37" s="53">
        <f t="shared" si="12"/>
        <v>762044.9415000001</v>
      </c>
      <c r="G37" s="53">
        <f t="shared" si="12"/>
        <v>938348.9466</v>
      </c>
      <c r="H37" s="53">
        <f t="shared" si="12"/>
        <v>809327.65</v>
      </c>
      <c r="I37" s="53">
        <f>I29*I7</f>
        <v>215780.61680000002</v>
      </c>
      <c r="J37" s="53">
        <f>J29*J7</f>
        <v>923040.8066</v>
      </c>
      <c r="K37" s="53">
        <f>K29*K7</f>
        <v>789166.1058</v>
      </c>
      <c r="L37" s="53">
        <f>L29*L7</f>
        <v>907585.6978</v>
      </c>
      <c r="M37" s="53">
        <f t="shared" si="12"/>
        <v>484277.0125</v>
      </c>
      <c r="N37" s="53">
        <f t="shared" si="12"/>
        <v>248963.6672</v>
      </c>
      <c r="O37" s="55">
        <f>SUM(B37:N37)</f>
        <v>9082528.3293</v>
      </c>
    </row>
    <row r="38" spans="1:15" ht="18.75" customHeight="1">
      <c r="A38" s="56" t="s">
        <v>50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51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52</v>
      </c>
      <c r="B40" s="53">
        <v>4776.66</v>
      </c>
      <c r="C40" s="53">
        <v>4119.59</v>
      </c>
      <c r="D40" s="53">
        <v>10666.73</v>
      </c>
      <c r="E40" s="53">
        <v>0</v>
      </c>
      <c r="F40" s="53">
        <v>2917.84</v>
      </c>
      <c r="G40" s="53">
        <v>4775.89</v>
      </c>
      <c r="H40" s="53">
        <v>3500.86</v>
      </c>
      <c r="I40" s="53">
        <v>0</v>
      </c>
      <c r="J40" s="53">
        <v>9338.38</v>
      </c>
      <c r="K40" s="53">
        <v>14021.23</v>
      </c>
      <c r="L40" s="53">
        <v>8718.57</v>
      </c>
      <c r="M40" s="53">
        <v>5323.44</v>
      </c>
      <c r="N40" s="53">
        <v>1014.61</v>
      </c>
      <c r="O40" s="55">
        <f>SUM(B40:N40)</f>
        <v>69173.79999999999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53</v>
      </c>
      <c r="B42" s="25">
        <f>+B43+B46+B58+B59+B60-B62</f>
        <v>-74964</v>
      </c>
      <c r="C42" s="25">
        <f aca="true" t="shared" si="15" ref="C42:O42">+C43+C46+C58+C59+C60-C62</f>
        <v>-78180</v>
      </c>
      <c r="D42" s="25">
        <f t="shared" si="15"/>
        <v>-75932.17</v>
      </c>
      <c r="E42" s="25">
        <f t="shared" si="15"/>
        <v>-9216</v>
      </c>
      <c r="F42" s="25">
        <f t="shared" si="15"/>
        <v>-44952</v>
      </c>
      <c r="G42" s="25">
        <f t="shared" si="15"/>
        <v>-81172</v>
      </c>
      <c r="H42" s="25">
        <f t="shared" si="15"/>
        <v>-76076</v>
      </c>
      <c r="I42" s="25">
        <f t="shared" si="15"/>
        <v>-21808</v>
      </c>
      <c r="J42" s="25">
        <f t="shared" si="15"/>
        <v>-43432</v>
      </c>
      <c r="K42" s="25">
        <f t="shared" si="15"/>
        <v>-58480</v>
      </c>
      <c r="L42" s="25">
        <f t="shared" si="15"/>
        <v>-45116</v>
      </c>
      <c r="M42" s="25">
        <f t="shared" si="15"/>
        <v>-32512</v>
      </c>
      <c r="N42" s="25">
        <f t="shared" si="15"/>
        <v>-21918.609999999997</v>
      </c>
      <c r="O42" s="25">
        <f t="shared" si="15"/>
        <v>-663758.78</v>
      </c>
    </row>
    <row r="43" spans="1:15" ht="18.75" customHeight="1">
      <c r="A43" s="17" t="s">
        <v>54</v>
      </c>
      <c r="B43" s="26">
        <f>B44+B45</f>
        <v>-74964</v>
      </c>
      <c r="C43" s="26">
        <f>C44+C45</f>
        <v>-78180</v>
      </c>
      <c r="D43" s="26">
        <f>D44+D45</f>
        <v>-52068</v>
      </c>
      <c r="E43" s="26">
        <f>E44+E45</f>
        <v>-9216</v>
      </c>
      <c r="F43" s="26">
        <f aca="true" t="shared" si="16" ref="F43:N43">F44+F45</f>
        <v>-44452</v>
      </c>
      <c r="G43" s="26">
        <f t="shared" si="16"/>
        <v>-80672</v>
      </c>
      <c r="H43" s="26">
        <f t="shared" si="16"/>
        <v>-76076</v>
      </c>
      <c r="I43" s="26">
        <f>I44+I45</f>
        <v>-20808</v>
      </c>
      <c r="J43" s="26">
        <f>J44+J45</f>
        <v>-43432</v>
      </c>
      <c r="K43" s="26">
        <f>K44+K45</f>
        <v>-58480</v>
      </c>
      <c r="L43" s="26">
        <f>L44+L45</f>
        <v>-45116</v>
      </c>
      <c r="M43" s="26">
        <f t="shared" si="16"/>
        <v>-32512</v>
      </c>
      <c r="N43" s="26">
        <f t="shared" si="16"/>
        <v>-20904</v>
      </c>
      <c r="O43" s="25">
        <f aca="true" t="shared" si="17" ref="O43:O62">SUM(B43:N43)</f>
        <v>-636880</v>
      </c>
    </row>
    <row r="44" spans="1:26" ht="18.75" customHeight="1">
      <c r="A44" s="13" t="s">
        <v>55</v>
      </c>
      <c r="B44" s="20">
        <f>ROUND(-B9*$D$3,2)</f>
        <v>-74964</v>
      </c>
      <c r="C44" s="20">
        <f>ROUND(-C9*$D$3,2)</f>
        <v>-78180</v>
      </c>
      <c r="D44" s="20">
        <f>ROUND(-D9*$D$3,2)</f>
        <v>-52068</v>
      </c>
      <c r="E44" s="20">
        <f>ROUND(-E9*$D$3,2)</f>
        <v>-9216</v>
      </c>
      <c r="F44" s="20">
        <f aca="true" t="shared" si="18" ref="F44:N44">ROUND(-F9*$D$3,2)</f>
        <v>-44452</v>
      </c>
      <c r="G44" s="20">
        <f t="shared" si="18"/>
        <v>-80672</v>
      </c>
      <c r="H44" s="20">
        <f t="shared" si="18"/>
        <v>-76076</v>
      </c>
      <c r="I44" s="20">
        <f>ROUND(-I9*$D$3,2)</f>
        <v>-20808</v>
      </c>
      <c r="J44" s="20">
        <f>ROUND(-J9*$D$3,2)</f>
        <v>-43432</v>
      </c>
      <c r="K44" s="20">
        <f>ROUND(-K9*$D$3,2)</f>
        <v>-58480</v>
      </c>
      <c r="L44" s="20">
        <f>ROUND(-L9*$D$3,2)</f>
        <v>-45116</v>
      </c>
      <c r="M44" s="20">
        <f t="shared" si="18"/>
        <v>-32512</v>
      </c>
      <c r="N44" s="20">
        <f t="shared" si="18"/>
        <v>-20904</v>
      </c>
      <c r="O44" s="46">
        <f t="shared" si="17"/>
        <v>-636880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-23864.17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-25864.17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-500-23364.17</f>
        <v>-23864.17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-25864.17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7.25" customHeight="1">
      <c r="A60" s="32" t="s">
        <v>109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-14513.88</v>
      </c>
      <c r="O60" s="20">
        <f t="shared" si="17"/>
        <v>-14513.88</v>
      </c>
    </row>
    <row r="61" spans="1:26" ht="17.25" customHeight="1">
      <c r="A61" s="2" t="s">
        <v>67</v>
      </c>
      <c r="B61" s="29">
        <f aca="true" t="shared" si="21" ref="B61:N61">+B36+B42</f>
        <v>1071773.3608</v>
      </c>
      <c r="C61" s="29">
        <f t="shared" si="21"/>
        <v>811721.5520999999</v>
      </c>
      <c r="D61" s="29">
        <f t="shared" si="21"/>
        <v>713540.2856</v>
      </c>
      <c r="E61" s="29">
        <f t="shared" si="21"/>
        <v>188228.49599999998</v>
      </c>
      <c r="F61" s="29">
        <f t="shared" si="21"/>
        <v>720010.7815</v>
      </c>
      <c r="G61" s="29">
        <f t="shared" si="21"/>
        <v>861952.8366</v>
      </c>
      <c r="H61" s="29">
        <f t="shared" si="21"/>
        <v>736752.51</v>
      </c>
      <c r="I61" s="29">
        <f t="shared" si="21"/>
        <v>193972.61680000002</v>
      </c>
      <c r="J61" s="29">
        <f>+J36+J42</f>
        <v>888947.1866</v>
      </c>
      <c r="K61" s="29">
        <f>+K36+K42</f>
        <v>744707.3358</v>
      </c>
      <c r="L61" s="29">
        <f>+L36+L42</f>
        <v>871188.2677999999</v>
      </c>
      <c r="M61" s="29">
        <f t="shared" si="21"/>
        <v>457088.4525</v>
      </c>
      <c r="N61" s="29">
        <f t="shared" si="21"/>
        <v>228059.6672</v>
      </c>
      <c r="O61" s="29">
        <f>SUM(B61:N61)</f>
        <v>8487943.349299999</v>
      </c>
      <c r="P61"/>
      <c r="Q61"/>
      <c r="R61"/>
      <c r="S61"/>
      <c r="T61"/>
      <c r="U61"/>
      <c r="V61"/>
      <c r="W61"/>
      <c r="X61"/>
      <c r="Y61"/>
      <c r="Z61"/>
    </row>
    <row r="62" spans="1:15" ht="17.25" customHeight="1">
      <c r="A62" s="34" t="s">
        <v>110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-13499.27</v>
      </c>
      <c r="O62" s="47">
        <f t="shared" si="17"/>
        <v>-13499.27</v>
      </c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7" ht="18.75" customHeight="1">
      <c r="A64" s="2" t="s">
        <v>68</v>
      </c>
      <c r="B64" s="36">
        <f>SUM(B65:B78)</f>
        <v>1071773.3599999999</v>
      </c>
      <c r="C64" s="36">
        <f aca="true" t="shared" si="22" ref="C64:N64">SUM(C65:C78)</f>
        <v>811721.55</v>
      </c>
      <c r="D64" s="36">
        <f t="shared" si="22"/>
        <v>713540.29</v>
      </c>
      <c r="E64" s="36">
        <f t="shared" si="22"/>
        <v>188228.5</v>
      </c>
      <c r="F64" s="36">
        <f t="shared" si="22"/>
        <v>720010.78</v>
      </c>
      <c r="G64" s="36">
        <f t="shared" si="22"/>
        <v>861952.84</v>
      </c>
      <c r="H64" s="36">
        <f t="shared" si="22"/>
        <v>736752.51</v>
      </c>
      <c r="I64" s="36">
        <f t="shared" si="22"/>
        <v>193972.62</v>
      </c>
      <c r="J64" s="36">
        <f t="shared" si="22"/>
        <v>888947.19</v>
      </c>
      <c r="K64" s="36">
        <f t="shared" si="22"/>
        <v>744707.34</v>
      </c>
      <c r="L64" s="36">
        <f t="shared" si="22"/>
        <v>871188.27</v>
      </c>
      <c r="M64" s="36">
        <f t="shared" si="22"/>
        <v>457088.45</v>
      </c>
      <c r="N64" s="36">
        <f t="shared" si="22"/>
        <v>228059.67</v>
      </c>
      <c r="O64" s="29">
        <f>SUM(O65:O78)</f>
        <v>8487943.370000001</v>
      </c>
      <c r="Q64" s="67"/>
    </row>
    <row r="65" spans="1:16" ht="18.75" customHeight="1">
      <c r="A65" s="17" t="s">
        <v>69</v>
      </c>
      <c r="B65" s="36">
        <v>209550.25</v>
      </c>
      <c r="C65" s="36">
        <v>232502.24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442052.49</v>
      </c>
      <c r="P65"/>
    </row>
    <row r="66" spans="1:16" ht="18.75" customHeight="1">
      <c r="A66" s="17" t="s">
        <v>70</v>
      </c>
      <c r="B66" s="36">
        <v>862223.11</v>
      </c>
      <c r="C66" s="36">
        <v>579219.31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1441442.42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713540.29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713540.29</v>
      </c>
      <c r="Q67"/>
    </row>
    <row r="68" spans="1:18" ht="18.75" customHeight="1">
      <c r="A68" s="17" t="s">
        <v>111</v>
      </c>
      <c r="B68" s="35">
        <v>0</v>
      </c>
      <c r="C68" s="35">
        <v>0</v>
      </c>
      <c r="D68" s="35">
        <v>0</v>
      </c>
      <c r="E68" s="26">
        <v>188228.5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188228.5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720010.78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720010.78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861952.84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861952.84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736752.51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736752.51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193972.62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193972.62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888947.19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888947.19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744707.34</v>
      </c>
      <c r="L74" s="35">
        <v>0</v>
      </c>
      <c r="M74" s="35">
        <v>0</v>
      </c>
      <c r="N74" s="35">
        <v>0</v>
      </c>
      <c r="O74" s="29">
        <f t="shared" si="23"/>
        <v>744707.34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871188.27</v>
      </c>
      <c r="M75" s="35">
        <v>0</v>
      </c>
      <c r="N75" s="60">
        <v>0</v>
      </c>
      <c r="O75" s="26">
        <f t="shared" si="23"/>
        <v>871188.27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457088.45</v>
      </c>
      <c r="N76" s="35">
        <v>0</v>
      </c>
      <c r="O76" s="29">
        <f t="shared" si="23"/>
        <v>457088.45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f>228059.67</f>
        <v>228059.67</v>
      </c>
      <c r="O77" s="26">
        <f t="shared" si="23"/>
        <v>228059.67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2.449632025270158</v>
      </c>
      <c r="C82" s="44">
        <v>2.6006450078656504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4" t="s">
        <v>102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8" t="s">
        <v>104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2018-08-30T18:08:55Z</dcterms:modified>
  <cp:category/>
  <cp:version/>
  <cp:contentType/>
  <cp:contentStatus/>
</cp:coreProperties>
</file>