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<sst xmlns="http://schemas.openxmlformats.org/spreadsheetml/2006/main" count="114" uniqueCount="112">
  <si>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</si>
  <si>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</si>
  <si>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</si>
  <si>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</si>
  <si>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</si>
  <si>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</si>
  <si>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</si>
  <si>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</si>
  <si>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</si>
  <si>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</si>
  <si>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</si>
  <si>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</si>
  <si>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</si>
  <si>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</si>
  <si>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</si>
  <si>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</si>
  <si>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</si>
  <si>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</si>
  <si>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</si>
  <si>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</si>
  <si>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</si>
  <si>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</si>
  <si>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</si>
  <si>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</si>
  <si>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</si>
  <si>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</si>
  <si>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</si>
  <si>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</si>
  <si>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</si>
  <si>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</si>
  <si>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</si>
  <si>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</si>
  <si>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</si>
  <si>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</si>
  <si>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</si>
  <si>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</si>
  <si>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</si>
  <si>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</si>
  <si>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</si>
  <si>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</si>
  <si>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</si>
  <si>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</si>
  <si>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</si>
  <si>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</si>
  <si>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</si>
  <si>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</si>
  <si>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</si>
  <si>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</si>
  <si>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</si>
  <si>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</si>
  <si>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</si>
  <si>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</si>
  <si>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</si>
  <si>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</si>
  <si>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</si>
  <si>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</si>
  <si>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</si>
  <si>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</si>
  <si>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</si>
  <si>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</si>
  <si>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</si>
  <si>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</si>
  <si>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</si>
  <si>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</si>
  <si>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</si>
  <si>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</si>
  <si>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</si>
  <si>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</si>
  <si>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</si>
  <si>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</si>
  <si>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</si>
  <si>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</si>
  <si>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</si>
  <si>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</si>
  <si>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</si>
  <si>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</si>
  <si>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</si>
  <si>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</si>
  <si>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</si>
  <si>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</si>
  <si>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</si>
  <si>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</si>
  <si>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</si>
  <si>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</si>
  <si>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</si>
  <si>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</si>
  <si>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</si>
  <si>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</si>
  <si>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</si>
  <si>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</si>
  <si>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</si>
  <si>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</si>
  <si>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</si>
  <si>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</si>
  <si>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</si>
  <si>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</si>
  <si>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</si>
  <si>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</si>
  <si>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</si>
  <si>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</si>
  <si>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</si>
  <si>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</si>
  <si>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</si>
  <si>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</si>
  <si>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</si>
  <si>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</si>
  <si>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22/08/18 - VENCIMENTO 29/08/18</t>
  </si>
  <si>
    <t>7.4. UPBus</t>
  </si>
  <si>
    <t>UPBus Qualidade em Transportes S/A</t>
  </si>
  <si>
    <t>5.5. Saldo Inicial</t>
  </si>
  <si>
    <t>6.1. Saldo final</t>
  </si>
  <si>
    <t>8.4. UPBus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</si>
</sst>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108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4" t="s">
        <v>29</v>
      </c>
      <c r="I6" s="64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 aca="true" t="shared" si="0" ref="B7:M7">B8+B20+B24</f>
        <v>527475</v>
      </c>
      <c r="C7" s="10">
        <f t="shared" si="0"/>
        <v>387925</v>
      </c>
      <c r="D7" s="10">
        <f t="shared" si="0"/>
        <v>399821</v>
      </c>
      <c r="E7" s="10">
        <f t="shared" si="0"/>
        <v>69202</v>
      </c>
      <c r="F7" s="10">
        <f t="shared" si="0"/>
        <v>345913</v>
      </c>
      <c r="G7" s="10">
        <f t="shared" si="0"/>
        <v>536384</v>
      </c>
      <c r="H7" s="10">
        <f t="shared" si="0"/>
        <v>377651</v>
      </c>
      <c r="I7" s="10">
        <f t="shared" si="0"/>
        <v>99059</v>
      </c>
      <c r="J7" s="10">
        <f t="shared" si="0"/>
        <v>427824</v>
      </c>
      <c r="K7" s="10">
        <f t="shared" si="0"/>
        <v>321310</v>
      </c>
      <c r="L7" s="10">
        <f t="shared" si="0"/>
        <v>376742</v>
      </c>
      <c r="M7" s="10">
        <f t="shared" si="0"/>
        <v>155964</v>
      </c>
      <c r="N7" s="10">
        <f>N8+N20+N24</f>
        <v>95798</v>
      </c>
      <c r="O7" s="10">
        <f>+O8+O20+O24</f>
        <v>4121068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 aca="true" t="shared" si="1" ref="B8:M8">+B9+B12+B16</f>
        <v>225884</v>
      </c>
      <c r="C8" s="12">
        <f t="shared" si="1"/>
        <v>180139</v>
      </c>
      <c r="D8" s="12">
        <f t="shared" si="1"/>
        <v>198792</v>
      </c>
      <c r="E8" s="12">
        <f t="shared" si="1"/>
        <v>31010</v>
      </c>
      <c r="F8" s="12">
        <f t="shared" si="1"/>
        <v>162151</v>
      </c>
      <c r="G8" s="12">
        <f t="shared" si="1"/>
        <v>256862</v>
      </c>
      <c r="H8" s="12">
        <f t="shared" si="1"/>
        <v>173652</v>
      </c>
      <c r="I8" s="12">
        <f t="shared" si="1"/>
        <v>47566</v>
      </c>
      <c r="J8" s="12">
        <f t="shared" si="1"/>
        <v>201335</v>
      </c>
      <c r="K8" s="12">
        <f t="shared" si="1"/>
        <v>149041</v>
      </c>
      <c r="L8" s="12">
        <f t="shared" si="1"/>
        <v>166112</v>
      </c>
      <c r="M8" s="12">
        <f t="shared" si="1"/>
        <v>78656</v>
      </c>
      <c r="N8" s="12">
        <f>+N9+N12+N16</f>
        <v>50242</v>
      </c>
      <c r="O8" s="12">
        <f>SUM(B8:N8)</f>
        <v>1921442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19034</v>
      </c>
      <c r="C9" s="14">
        <v>19643</v>
      </c>
      <c r="D9" s="14">
        <v>13190</v>
      </c>
      <c r="E9" s="14">
        <v>2460</v>
      </c>
      <c r="F9" s="14">
        <v>11239</v>
      </c>
      <c r="G9" s="14">
        <v>19965</v>
      </c>
      <c r="H9" s="14">
        <v>18939</v>
      </c>
      <c r="I9" s="14">
        <v>5161</v>
      </c>
      <c r="J9" s="14">
        <v>10817</v>
      </c>
      <c r="K9" s="14">
        <v>14818</v>
      </c>
      <c r="L9" s="14">
        <v>11606</v>
      </c>
      <c r="M9" s="14">
        <v>7818</v>
      </c>
      <c r="N9" s="14">
        <f>5272+32</f>
        <v>5304</v>
      </c>
      <c r="O9" s="12">
        <f aca="true" t="shared" si="2" ref="O9:O19">SUM(B9:N9)</f>
        <v>159994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 aca="true" t="shared" si="3" ref="B10:M10">+B9-B11</f>
        <v>19034</v>
      </c>
      <c r="C10" s="14">
        <f t="shared" si="3"/>
        <v>19643</v>
      </c>
      <c r="D10" s="14">
        <f t="shared" si="3"/>
        <v>13190</v>
      </c>
      <c r="E10" s="14">
        <f t="shared" si="3"/>
        <v>2460</v>
      </c>
      <c r="F10" s="14">
        <f t="shared" si="3"/>
        <v>11239</v>
      </c>
      <c r="G10" s="14">
        <f t="shared" si="3"/>
        <v>19965</v>
      </c>
      <c r="H10" s="14">
        <f t="shared" si="3"/>
        <v>18939</v>
      </c>
      <c r="I10" s="14">
        <f t="shared" si="3"/>
        <v>5161</v>
      </c>
      <c r="J10" s="14">
        <f t="shared" si="3"/>
        <v>10817</v>
      </c>
      <c r="K10" s="14">
        <f t="shared" si="3"/>
        <v>14818</v>
      </c>
      <c r="L10" s="14">
        <f t="shared" si="3"/>
        <v>11606</v>
      </c>
      <c r="M10" s="14">
        <f t="shared" si="3"/>
        <v>7818</v>
      </c>
      <c r="N10" s="14">
        <f>+N9-N11</f>
        <v>5304</v>
      </c>
      <c r="O10" s="12">
        <f t="shared" si="2"/>
        <v>159994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 aca="true" t="shared" si="4" ref="B12:M12">B13+B14+B15</f>
        <v>196729</v>
      </c>
      <c r="C12" s="14">
        <f t="shared" si="4"/>
        <v>152710</v>
      </c>
      <c r="D12" s="14">
        <f t="shared" si="4"/>
        <v>177426</v>
      </c>
      <c r="E12" s="14">
        <f t="shared" si="4"/>
        <v>27217</v>
      </c>
      <c r="F12" s="14">
        <f t="shared" si="4"/>
        <v>143376</v>
      </c>
      <c r="G12" s="14">
        <f t="shared" si="4"/>
        <v>224213</v>
      </c>
      <c r="H12" s="14">
        <f t="shared" si="4"/>
        <v>147277</v>
      </c>
      <c r="I12" s="14">
        <f t="shared" si="4"/>
        <v>40348</v>
      </c>
      <c r="J12" s="14">
        <f t="shared" si="4"/>
        <v>180509</v>
      </c>
      <c r="K12" s="14">
        <f t="shared" si="4"/>
        <v>127508</v>
      </c>
      <c r="L12" s="14">
        <f t="shared" si="4"/>
        <v>145887</v>
      </c>
      <c r="M12" s="14">
        <f t="shared" si="4"/>
        <v>67519</v>
      </c>
      <c r="N12" s="14">
        <f>N13+N14+N15</f>
        <v>43114</v>
      </c>
      <c r="O12" s="12">
        <f t="shared" si="2"/>
        <v>1673833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95986</v>
      </c>
      <c r="C13" s="14">
        <v>74493</v>
      </c>
      <c r="D13" s="14">
        <v>84620</v>
      </c>
      <c r="E13" s="14">
        <v>13144</v>
      </c>
      <c r="F13" s="14">
        <v>67134</v>
      </c>
      <c r="G13" s="14">
        <v>106793</v>
      </c>
      <c r="H13" s="14">
        <v>72938</v>
      </c>
      <c r="I13" s="14">
        <v>20261</v>
      </c>
      <c r="J13" s="14">
        <v>88612</v>
      </c>
      <c r="K13" s="14">
        <v>61391</v>
      </c>
      <c r="L13" s="14">
        <v>69177</v>
      </c>
      <c r="M13" s="14">
        <v>31399</v>
      </c>
      <c r="N13" s="14">
        <v>19582</v>
      </c>
      <c r="O13" s="12">
        <f t="shared" si="2"/>
        <v>805530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92408</v>
      </c>
      <c r="C14" s="14">
        <v>68122</v>
      </c>
      <c r="D14" s="14">
        <v>86989</v>
      </c>
      <c r="E14" s="14">
        <v>12622</v>
      </c>
      <c r="F14" s="14">
        <v>68191</v>
      </c>
      <c r="G14" s="14">
        <v>103403</v>
      </c>
      <c r="H14" s="14">
        <v>66281</v>
      </c>
      <c r="I14" s="14">
        <v>17921</v>
      </c>
      <c r="J14" s="14">
        <v>86243</v>
      </c>
      <c r="K14" s="14">
        <v>60297</v>
      </c>
      <c r="L14" s="14">
        <v>71086</v>
      </c>
      <c r="M14" s="14">
        <v>33109</v>
      </c>
      <c r="N14" s="14">
        <v>21892</v>
      </c>
      <c r="O14" s="12">
        <f t="shared" si="2"/>
        <v>788564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8335</v>
      </c>
      <c r="C15" s="14">
        <v>10095</v>
      </c>
      <c r="D15" s="14">
        <v>5817</v>
      </c>
      <c r="E15" s="14">
        <v>1451</v>
      </c>
      <c r="F15" s="14">
        <v>8051</v>
      </c>
      <c r="G15" s="14">
        <v>14017</v>
      </c>
      <c r="H15" s="14">
        <v>8058</v>
      </c>
      <c r="I15" s="14">
        <v>2166</v>
      </c>
      <c r="J15" s="14">
        <v>5654</v>
      </c>
      <c r="K15" s="14">
        <v>5820</v>
      </c>
      <c r="L15" s="14">
        <v>5624</v>
      </c>
      <c r="M15" s="14">
        <v>3011</v>
      </c>
      <c r="N15" s="14">
        <v>1640</v>
      </c>
      <c r="O15" s="12">
        <f t="shared" si="2"/>
        <v>79739</v>
      </c>
      <c r="P15"/>
      <c r="Q15"/>
      <c r="R15"/>
      <c r="S15"/>
      <c r="T15"/>
      <c r="U15"/>
      <c r="V15"/>
      <c r="W15"/>
      <c r="X15"/>
      <c r="Y15"/>
      <c r="Z15"/>
    </row>
    <row r="16" spans="1:19" ht="18.75" customHeight="1">
      <c r="A16" s="16" t="s">
        <v>19</v>
      </c>
      <c r="B16" s="14">
        <f aca="true" t="shared" si="5" ref="B16:M16">B17+B18+B19</f>
        <v>10121</v>
      </c>
      <c r="C16" s="14">
        <f t="shared" si="5"/>
        <v>7786</v>
      </c>
      <c r="D16" s="14">
        <f t="shared" si="5"/>
        <v>8176</v>
      </c>
      <c r="E16" s="14">
        <f t="shared" si="5"/>
        <v>1333</v>
      </c>
      <c r="F16" s="14">
        <f t="shared" si="5"/>
        <v>7536</v>
      </c>
      <c r="G16" s="14">
        <f t="shared" si="5"/>
        <v>12684</v>
      </c>
      <c r="H16" s="14">
        <f t="shared" si="5"/>
        <v>7436</v>
      </c>
      <c r="I16" s="14">
        <f t="shared" si="5"/>
        <v>2057</v>
      </c>
      <c r="J16" s="14">
        <f t="shared" si="5"/>
        <v>10009</v>
      </c>
      <c r="K16" s="14">
        <f t="shared" si="5"/>
        <v>6715</v>
      </c>
      <c r="L16" s="14">
        <f t="shared" si="5"/>
        <v>8619</v>
      </c>
      <c r="M16" s="14">
        <f t="shared" si="5"/>
        <v>3319</v>
      </c>
      <c r="N16" s="14">
        <f>N17+N18+N19</f>
        <v>1824</v>
      </c>
      <c r="O16" s="12">
        <f t="shared" si="2"/>
        <v>87615</v>
      </c>
      <c r="P16"/>
      <c r="Q16"/>
      <c r="R16"/>
      <c r="S16"/>
    </row>
    <row r="17" spans="1:26" ht="18.75" customHeight="1">
      <c r="A17" s="15" t="s">
        <v>16</v>
      </c>
      <c r="B17" s="14">
        <v>10097</v>
      </c>
      <c r="C17" s="14">
        <v>7770</v>
      </c>
      <c r="D17" s="14">
        <v>8158</v>
      </c>
      <c r="E17" s="14">
        <v>1331</v>
      </c>
      <c r="F17" s="14">
        <v>7524</v>
      </c>
      <c r="G17" s="14">
        <v>12663</v>
      </c>
      <c r="H17" s="14">
        <v>7416</v>
      </c>
      <c r="I17" s="14">
        <v>2057</v>
      </c>
      <c r="J17" s="14">
        <v>10002</v>
      </c>
      <c r="K17" s="14">
        <v>6702</v>
      </c>
      <c r="L17" s="14">
        <v>8602</v>
      </c>
      <c r="M17" s="14">
        <v>3303</v>
      </c>
      <c r="N17" s="14">
        <f>895+923</f>
        <v>1818</v>
      </c>
      <c r="O17" s="12">
        <f t="shared" si="2"/>
        <v>87443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12</v>
      </c>
      <c r="D18" s="14">
        <v>14</v>
      </c>
      <c r="E18" s="14">
        <v>2</v>
      </c>
      <c r="F18" s="14">
        <v>7</v>
      </c>
      <c r="G18" s="14">
        <v>16</v>
      </c>
      <c r="H18" s="14">
        <v>16</v>
      </c>
      <c r="I18" s="14">
        <v>0</v>
      </c>
      <c r="J18" s="14">
        <v>0</v>
      </c>
      <c r="K18" s="14">
        <v>8</v>
      </c>
      <c r="L18" s="14">
        <v>9</v>
      </c>
      <c r="M18" s="14">
        <v>10</v>
      </c>
      <c r="N18" s="14">
        <f>2+1</f>
        <v>3</v>
      </c>
      <c r="O18" s="12">
        <f t="shared" si="2"/>
        <v>113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4</v>
      </c>
      <c r="D19" s="14">
        <v>4</v>
      </c>
      <c r="E19" s="14">
        <v>0</v>
      </c>
      <c r="F19" s="14">
        <v>5</v>
      </c>
      <c r="G19" s="14">
        <v>5</v>
      </c>
      <c r="H19" s="14">
        <v>4</v>
      </c>
      <c r="I19" s="14">
        <v>0</v>
      </c>
      <c r="J19" s="14">
        <v>7</v>
      </c>
      <c r="K19" s="14">
        <v>5</v>
      </c>
      <c r="L19" s="14">
        <v>8</v>
      </c>
      <c r="M19" s="14">
        <v>6</v>
      </c>
      <c r="N19" s="14">
        <v>3</v>
      </c>
      <c r="O19" s="12">
        <f t="shared" si="2"/>
        <v>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 aca="true" t="shared" si="6" ref="B20:M20">B21+B22+B23</f>
        <v>142835</v>
      </c>
      <c r="C20" s="18">
        <f t="shared" si="6"/>
        <v>89124</v>
      </c>
      <c r="D20" s="18">
        <f t="shared" si="6"/>
        <v>84694</v>
      </c>
      <c r="E20" s="18">
        <f t="shared" si="6"/>
        <v>14650</v>
      </c>
      <c r="F20" s="18">
        <f t="shared" si="6"/>
        <v>75860</v>
      </c>
      <c r="G20" s="18">
        <f t="shared" si="6"/>
        <v>116746</v>
      </c>
      <c r="H20" s="18">
        <f t="shared" si="6"/>
        <v>96008</v>
      </c>
      <c r="I20" s="18">
        <f t="shared" si="6"/>
        <v>24653</v>
      </c>
      <c r="J20" s="18">
        <f t="shared" si="6"/>
        <v>110191</v>
      </c>
      <c r="K20" s="18">
        <f t="shared" si="6"/>
        <v>77345</v>
      </c>
      <c r="L20" s="18">
        <f t="shared" si="6"/>
        <v>113456</v>
      </c>
      <c r="M20" s="18">
        <f t="shared" si="6"/>
        <v>44220</v>
      </c>
      <c r="N20" s="18">
        <f>N21+N22+N23</f>
        <v>25840</v>
      </c>
      <c r="O20" s="12">
        <f aca="true" t="shared" si="7" ref="O20:O26">SUM(B20:N20)</f>
        <v>1015622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76696</v>
      </c>
      <c r="C21" s="14">
        <v>50882</v>
      </c>
      <c r="D21" s="14">
        <v>46089</v>
      </c>
      <c r="E21" s="14">
        <v>8065</v>
      </c>
      <c r="F21" s="14">
        <v>41030</v>
      </c>
      <c r="G21" s="14">
        <v>63800</v>
      </c>
      <c r="H21" s="14">
        <v>54295</v>
      </c>
      <c r="I21" s="14">
        <v>14138</v>
      </c>
      <c r="J21" s="14">
        <v>60082</v>
      </c>
      <c r="K21" s="14">
        <v>42213</v>
      </c>
      <c r="L21" s="14">
        <v>59281</v>
      </c>
      <c r="M21" s="14">
        <v>23290</v>
      </c>
      <c r="N21" s="14">
        <v>13171</v>
      </c>
      <c r="O21" s="12">
        <f t="shared" si="7"/>
        <v>553032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62210</v>
      </c>
      <c r="C22" s="14">
        <v>34759</v>
      </c>
      <c r="D22" s="14">
        <v>36526</v>
      </c>
      <c r="E22" s="14">
        <v>6062</v>
      </c>
      <c r="F22" s="14">
        <v>32054</v>
      </c>
      <c r="G22" s="14">
        <v>48238</v>
      </c>
      <c r="H22" s="14">
        <v>38818</v>
      </c>
      <c r="I22" s="14">
        <v>9793</v>
      </c>
      <c r="J22" s="14">
        <v>47221</v>
      </c>
      <c r="K22" s="14">
        <v>32841</v>
      </c>
      <c r="L22" s="14">
        <v>51239</v>
      </c>
      <c r="M22" s="14">
        <v>19564</v>
      </c>
      <c r="N22" s="14">
        <v>11963</v>
      </c>
      <c r="O22" s="12">
        <f t="shared" si="7"/>
        <v>431288</v>
      </c>
      <c r="P22"/>
      <c r="Q22" s="68"/>
      <c r="R22" s="68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3929</v>
      </c>
      <c r="C23" s="14">
        <v>3483</v>
      </c>
      <c r="D23" s="14">
        <v>2079</v>
      </c>
      <c r="E23" s="14">
        <v>523</v>
      </c>
      <c r="F23" s="14">
        <v>2776</v>
      </c>
      <c r="G23" s="14">
        <v>4708</v>
      </c>
      <c r="H23" s="14">
        <v>2895</v>
      </c>
      <c r="I23" s="14">
        <v>722</v>
      </c>
      <c r="J23" s="14">
        <v>2888</v>
      </c>
      <c r="K23" s="14">
        <v>2291</v>
      </c>
      <c r="L23" s="14">
        <v>2936</v>
      </c>
      <c r="M23" s="14">
        <v>1366</v>
      </c>
      <c r="N23" s="14">
        <v>706</v>
      </c>
      <c r="O23" s="12">
        <f t="shared" si="7"/>
        <v>31302</v>
      </c>
      <c r="P23"/>
      <c r="Q23" s="68"/>
      <c r="R23" s="68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 aca="true" t="shared" si="8" ref="B24:M24">B25+B26</f>
        <v>158756</v>
      </c>
      <c r="C24" s="14">
        <f t="shared" si="8"/>
        <v>118662</v>
      </c>
      <c r="D24" s="14">
        <f t="shared" si="8"/>
        <v>116335</v>
      </c>
      <c r="E24" s="14">
        <f t="shared" si="8"/>
        <v>23542</v>
      </c>
      <c r="F24" s="14">
        <f t="shared" si="8"/>
        <v>107902</v>
      </c>
      <c r="G24" s="14">
        <f t="shared" si="8"/>
        <v>162776</v>
      </c>
      <c r="H24" s="14">
        <f t="shared" si="8"/>
        <v>107991</v>
      </c>
      <c r="I24" s="14">
        <f t="shared" si="8"/>
        <v>26840</v>
      </c>
      <c r="J24" s="14">
        <f t="shared" si="8"/>
        <v>116298</v>
      </c>
      <c r="K24" s="14">
        <f t="shared" si="8"/>
        <v>94924</v>
      </c>
      <c r="L24" s="14">
        <f t="shared" si="8"/>
        <v>97174</v>
      </c>
      <c r="M24" s="14">
        <f t="shared" si="8"/>
        <v>33088</v>
      </c>
      <c r="N24" s="14">
        <f>N25+N26</f>
        <v>19716</v>
      </c>
      <c r="O24" s="12">
        <f t="shared" si="7"/>
        <v>1184004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77977</v>
      </c>
      <c r="C25" s="14">
        <v>65634</v>
      </c>
      <c r="D25" s="14">
        <v>63330</v>
      </c>
      <c r="E25" s="14">
        <v>14064</v>
      </c>
      <c r="F25" s="14">
        <v>60303</v>
      </c>
      <c r="G25" s="14">
        <v>95478</v>
      </c>
      <c r="H25" s="14">
        <v>64446</v>
      </c>
      <c r="I25" s="14">
        <v>17067</v>
      </c>
      <c r="J25" s="14">
        <v>58245</v>
      </c>
      <c r="K25" s="14">
        <v>51883</v>
      </c>
      <c r="L25" s="14">
        <v>49164</v>
      </c>
      <c r="M25" s="14">
        <v>17032</v>
      </c>
      <c r="N25" s="14">
        <v>9028</v>
      </c>
      <c r="O25" s="12">
        <f t="shared" si="7"/>
        <v>643651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80779</v>
      </c>
      <c r="C26" s="14">
        <v>53028</v>
      </c>
      <c r="D26" s="14">
        <v>53005</v>
      </c>
      <c r="E26" s="14">
        <v>9478</v>
      </c>
      <c r="F26" s="14">
        <v>47599</v>
      </c>
      <c r="G26" s="14">
        <v>67298</v>
      </c>
      <c r="H26" s="14">
        <v>43545</v>
      </c>
      <c r="I26" s="14">
        <v>9773</v>
      </c>
      <c r="J26" s="14">
        <v>58053</v>
      </c>
      <c r="K26" s="14">
        <v>43041</v>
      </c>
      <c r="L26" s="14">
        <v>48010</v>
      </c>
      <c r="M26" s="14">
        <v>16056</v>
      </c>
      <c r="N26" s="14">
        <v>10688</v>
      </c>
      <c r="O26" s="12">
        <f t="shared" si="7"/>
        <v>540353</v>
      </c>
      <c r="P26"/>
      <c r="Q26"/>
      <c r="R26"/>
      <c r="S26"/>
      <c r="T26"/>
      <c r="U26"/>
      <c r="V26"/>
      <c r="W26"/>
      <c r="X26"/>
      <c r="Y26"/>
      <c r="Z26"/>
    </row>
    <row r="27" spans="1:18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  <c r="R27" s="69"/>
    </row>
    <row r="28" spans="1:26" ht="18.75" customHeight="1">
      <c r="A28" s="2" t="s">
        <v>42</v>
      </c>
      <c r="B28" s="23">
        <f aca="true" t="shared" si="9" ref="B28:N28">B29+B30</f>
        <v>2.1856</v>
      </c>
      <c r="C28" s="23">
        <f t="shared" si="9"/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 t="shared" si="9"/>
        <v>2.1676</v>
      </c>
      <c r="I28" s="23">
        <f t="shared" si="9"/>
        <v>2.1884</v>
      </c>
      <c r="J28" s="23">
        <f t="shared" si="9"/>
        <v>2.1734</v>
      </c>
      <c r="K28" s="23">
        <f t="shared" si="9"/>
        <v>2.4846</v>
      </c>
      <c r="L28" s="23">
        <f t="shared" si="9"/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/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1157626.02</v>
      </c>
      <c r="C36" s="59">
        <f aca="true" t="shared" si="11" ref="C36:N36">C37+C38+C39+C40</f>
        <v>895610.0324999999</v>
      </c>
      <c r="D36" s="59">
        <f t="shared" si="11"/>
        <v>794595.7647</v>
      </c>
      <c r="E36" s="59">
        <f t="shared" si="11"/>
        <v>204789.47859999997</v>
      </c>
      <c r="F36" s="59">
        <f t="shared" si="11"/>
        <v>781740.9595</v>
      </c>
      <c r="G36" s="59">
        <f t="shared" si="11"/>
        <v>954497.4004</v>
      </c>
      <c r="H36" s="59">
        <f t="shared" si="11"/>
        <v>822097.1676</v>
      </c>
      <c r="I36" s="59">
        <f>I37+I38+I39+I40</f>
        <v>216780.71560000003</v>
      </c>
      <c r="J36" s="59">
        <f>J37+J38+J39+J40</f>
        <v>939171.0616</v>
      </c>
      <c r="K36" s="59">
        <f>K37+K38+K39+K40</f>
        <v>812348.056</v>
      </c>
      <c r="L36" s="59">
        <f>L37+L38+L39+L40</f>
        <v>924729.0688</v>
      </c>
      <c r="M36" s="59">
        <f t="shared" si="11"/>
        <v>483587.04600000003</v>
      </c>
      <c r="N36" s="59">
        <f t="shared" si="11"/>
        <v>252302.34379999997</v>
      </c>
      <c r="O36" s="59">
        <f>O37+O38+O39+O40</f>
        <v>9239875.1151</v>
      </c>
    </row>
    <row r="37" spans="1:15" ht="18.75" customHeight="1">
      <c r="A37" s="56" t="s">
        <v>49</v>
      </c>
      <c r="B37" s="53">
        <f aca="true" t="shared" si="12" ref="B37:N37">B29*B7</f>
        <v>1152849.36</v>
      </c>
      <c r="C37" s="53">
        <f t="shared" si="12"/>
        <v>891490.4424999999</v>
      </c>
      <c r="D37" s="53">
        <f t="shared" si="12"/>
        <v>783929.0347000001</v>
      </c>
      <c r="E37" s="53">
        <f t="shared" si="12"/>
        <v>204789.47859999997</v>
      </c>
      <c r="F37" s="53">
        <f t="shared" si="12"/>
        <v>778823.1195</v>
      </c>
      <c r="G37" s="53">
        <f t="shared" si="12"/>
        <v>949721.5104</v>
      </c>
      <c r="H37" s="53">
        <f t="shared" si="12"/>
        <v>818596.3076000001</v>
      </c>
      <c r="I37" s="53">
        <f>I29*I7</f>
        <v>216780.71560000003</v>
      </c>
      <c r="J37" s="53">
        <f>J29*J7</f>
        <v>929832.6816</v>
      </c>
      <c r="K37" s="53">
        <f>K29*K7</f>
        <v>798326.826</v>
      </c>
      <c r="L37" s="53">
        <f>L29*L7</f>
        <v>916010.4988000001</v>
      </c>
      <c r="M37" s="53">
        <f t="shared" si="12"/>
        <v>478263.606</v>
      </c>
      <c r="N37" s="53">
        <f t="shared" si="12"/>
        <v>251287.7338</v>
      </c>
      <c r="O37" s="55">
        <f>SUM(B37:N37)</f>
        <v>9170701.3151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69173.79999999999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-76136</v>
      </c>
      <c r="C42" s="25">
        <f aca="true" t="shared" si="15" ref="C42:O42">+C43+C46+C58+C59+C60-C62</f>
        <v>-78572</v>
      </c>
      <c r="D42" s="25">
        <f t="shared" si="15"/>
        <v>-76777.87</v>
      </c>
      <c r="E42" s="25">
        <f t="shared" si="15"/>
        <v>-9840</v>
      </c>
      <c r="F42" s="25">
        <f t="shared" si="15"/>
        <v>-45456</v>
      </c>
      <c r="G42" s="25">
        <f t="shared" si="15"/>
        <v>-80360</v>
      </c>
      <c r="H42" s="25">
        <f t="shared" si="15"/>
        <v>-75756</v>
      </c>
      <c r="I42" s="25">
        <f t="shared" si="15"/>
        <v>-21644</v>
      </c>
      <c r="J42" s="25">
        <f t="shared" si="15"/>
        <v>-43268</v>
      </c>
      <c r="K42" s="25">
        <f t="shared" si="15"/>
        <v>-59272</v>
      </c>
      <c r="L42" s="25">
        <f t="shared" si="15"/>
        <v>-46424</v>
      </c>
      <c r="M42" s="25">
        <f t="shared" si="15"/>
        <v>-31272</v>
      </c>
      <c r="N42" s="25">
        <f t="shared" si="15"/>
        <v>-22230.61</v>
      </c>
      <c r="O42" s="25">
        <f t="shared" si="15"/>
        <v>-667008.48</v>
      </c>
    </row>
    <row r="43" spans="1:15" ht="18.75" customHeight="1">
      <c r="A43" s="17" t="s">
        <v>54</v>
      </c>
      <c r="B43" s="26">
        <f>B44+B45</f>
        <v>-76136</v>
      </c>
      <c r="C43" s="26">
        <f>C44+C45</f>
        <v>-78572</v>
      </c>
      <c r="D43" s="26">
        <f>D44+D45</f>
        <v>-52760</v>
      </c>
      <c r="E43" s="26">
        <f>E44+E45</f>
        <v>-9840</v>
      </c>
      <c r="F43" s="26">
        <f aca="true" t="shared" si="16" ref="F43:N43">F44+F45</f>
        <v>-44956</v>
      </c>
      <c r="G43" s="26">
        <f t="shared" si="16"/>
        <v>-79860</v>
      </c>
      <c r="H43" s="26">
        <f t="shared" si="16"/>
        <v>-75756</v>
      </c>
      <c r="I43" s="26">
        <f>I44+I45</f>
        <v>-20644</v>
      </c>
      <c r="J43" s="26">
        <f>J44+J45</f>
        <v>-43268</v>
      </c>
      <c r="K43" s="26">
        <f>K44+K45</f>
        <v>-59272</v>
      </c>
      <c r="L43" s="26">
        <f>L44+L45</f>
        <v>-46424</v>
      </c>
      <c r="M43" s="26">
        <f t="shared" si="16"/>
        <v>-31272</v>
      </c>
      <c r="N43" s="26">
        <f t="shared" si="16"/>
        <v>-21216</v>
      </c>
      <c r="O43" s="25">
        <f aca="true" t="shared" si="17" ref="O43:O59">SUM(B43:N43)</f>
        <v>-639976</v>
      </c>
    </row>
    <row r="44" spans="1:26" ht="18.75" customHeight="1">
      <c r="A44" s="13" t="s">
        <v>55</v>
      </c>
      <c r="B44" s="20">
        <f>ROUND(-B9*$D$3,2)</f>
        <v>-76136</v>
      </c>
      <c r="C44" s="20">
        <f>ROUND(-C9*$D$3,2)</f>
        <v>-78572</v>
      </c>
      <c r="D44" s="20">
        <f>ROUND(-D9*$D$3,2)</f>
        <v>-52760</v>
      </c>
      <c r="E44" s="20">
        <f>ROUND(-E9*$D$3,2)</f>
        <v>-9840</v>
      </c>
      <c r="F44" s="20">
        <f aca="true" t="shared" si="18" ref="F44:N44">ROUND(-F9*$D$3,2)</f>
        <v>-44956</v>
      </c>
      <c r="G44" s="20">
        <f t="shared" si="18"/>
        <v>-79860</v>
      </c>
      <c r="H44" s="20">
        <f t="shared" si="18"/>
        <v>-75756</v>
      </c>
      <c r="I44" s="20">
        <f>ROUND(-I9*$D$3,2)</f>
        <v>-20644</v>
      </c>
      <c r="J44" s="20">
        <f>ROUND(-J9*$D$3,2)</f>
        <v>-43268</v>
      </c>
      <c r="K44" s="20">
        <f>ROUND(-K9*$D$3,2)</f>
        <v>-59272</v>
      </c>
      <c r="L44" s="20">
        <f>ROUND(-L9*$D$3,2)</f>
        <v>-46424</v>
      </c>
      <c r="M44" s="20">
        <f t="shared" si="18"/>
        <v>-31272</v>
      </c>
      <c r="N44" s="20">
        <f t="shared" si="18"/>
        <v>-21216</v>
      </c>
      <c r="O44" s="46">
        <f t="shared" si="17"/>
        <v>-639976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>SUM(C47:C57)</f>
        <v>0</v>
      </c>
      <c r="D46" s="26">
        <f>SUM(D47:D57)</f>
        <v>-24017.87</v>
      </c>
      <c r="E46" s="26">
        <f aca="true" t="shared" si="20" ref="E46:M46">SUM(E47:E57)</f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SUM(N47:N57)</f>
        <v>0</v>
      </c>
      <c r="O46" s="26">
        <f>SUM(O47:O57)</f>
        <v>-26017.87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-500-23517.87</f>
        <v>-24017.87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-26017.87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32" t="s">
        <v>109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-15528.49</v>
      </c>
      <c r="O60" s="24">
        <f>SUM(B60:N60)</f>
        <v>-15528.49</v>
      </c>
    </row>
    <row r="61" spans="1:26" ht="18" customHeight="1">
      <c r="A61" s="2" t="s">
        <v>67</v>
      </c>
      <c r="B61" s="29">
        <f aca="true" t="shared" si="21" ref="B61:N61">+B36+B42</f>
        <v>1081490.02</v>
      </c>
      <c r="C61" s="29">
        <f t="shared" si="21"/>
        <v>817038.0324999999</v>
      </c>
      <c r="D61" s="29">
        <f t="shared" si="21"/>
        <v>717817.8947000001</v>
      </c>
      <c r="E61" s="29">
        <f t="shared" si="21"/>
        <v>194949.47859999997</v>
      </c>
      <c r="F61" s="29">
        <f t="shared" si="21"/>
        <v>736284.9595</v>
      </c>
      <c r="G61" s="29">
        <f t="shared" si="21"/>
        <v>874137.4004</v>
      </c>
      <c r="H61" s="29">
        <f t="shared" si="21"/>
        <v>746341.1676</v>
      </c>
      <c r="I61" s="29">
        <f t="shared" si="21"/>
        <v>195136.71560000003</v>
      </c>
      <c r="J61" s="29">
        <f>+J36+J42</f>
        <v>895903.0616</v>
      </c>
      <c r="K61" s="29">
        <f>+K36+K42</f>
        <v>753076.056</v>
      </c>
      <c r="L61" s="29">
        <f>+L36+L42</f>
        <v>878305.0688</v>
      </c>
      <c r="M61" s="29">
        <f t="shared" si="21"/>
        <v>452315.04600000003</v>
      </c>
      <c r="N61" s="29">
        <f t="shared" si="21"/>
        <v>230071.7338</v>
      </c>
      <c r="O61" s="29">
        <f>SUM(B61:N61)</f>
        <v>8572866.6351</v>
      </c>
      <c r="P61"/>
      <c r="Q61"/>
      <c r="R61"/>
      <c r="S61"/>
      <c r="T61"/>
      <c r="U61"/>
      <c r="V61"/>
      <c r="W61"/>
      <c r="X61"/>
      <c r="Y61"/>
      <c r="Z61"/>
    </row>
    <row r="62" spans="1:17" ht="18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-14513.88</v>
      </c>
      <c r="O62" s="47">
        <f>SUM(B62:N62)</f>
        <v>-14513.88</v>
      </c>
      <c r="Q62" s="70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6" ht="18.75" customHeight="1">
      <c r="A64" s="2" t="s">
        <v>68</v>
      </c>
      <c r="B64" s="36">
        <f>SUM(B65:B78)</f>
        <v>1081490.02</v>
      </c>
      <c r="C64" s="36">
        <f aca="true" t="shared" si="22" ref="C64:N64">SUM(C65:C78)</f>
        <v>817038.04</v>
      </c>
      <c r="D64" s="36">
        <f t="shared" si="22"/>
        <v>717817.89</v>
      </c>
      <c r="E64" s="36">
        <f t="shared" si="22"/>
        <v>194949.48</v>
      </c>
      <c r="F64" s="36">
        <f t="shared" si="22"/>
        <v>736284.96</v>
      </c>
      <c r="G64" s="36">
        <f t="shared" si="22"/>
        <v>874137.4</v>
      </c>
      <c r="H64" s="36">
        <f t="shared" si="22"/>
        <v>746341.17</v>
      </c>
      <c r="I64" s="36">
        <f t="shared" si="22"/>
        <v>195136.72</v>
      </c>
      <c r="J64" s="36">
        <f t="shared" si="22"/>
        <v>895903.06</v>
      </c>
      <c r="K64" s="36">
        <f t="shared" si="22"/>
        <v>753076.06</v>
      </c>
      <c r="L64" s="36">
        <f t="shared" si="22"/>
        <v>878305.07</v>
      </c>
      <c r="M64" s="36">
        <f t="shared" si="22"/>
        <v>452315.05</v>
      </c>
      <c r="N64" s="36">
        <f t="shared" si="22"/>
        <v>230071.73</v>
      </c>
      <c r="O64" s="29">
        <f>SUM(O65:O78)</f>
        <v>8572866.65</v>
      </c>
      <c r="P64" s="70"/>
    </row>
    <row r="65" spans="1:16" ht="18.75" customHeight="1">
      <c r="A65" s="17" t="s">
        <v>69</v>
      </c>
      <c r="B65" s="36">
        <v>211452.24</v>
      </c>
      <c r="C65" s="36">
        <v>233046.3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444498.54</v>
      </c>
      <c r="P65"/>
    </row>
    <row r="66" spans="1:16" ht="18.75" customHeight="1">
      <c r="A66" s="17" t="s">
        <v>70</v>
      </c>
      <c r="B66" s="36">
        <v>870037.78</v>
      </c>
      <c r="C66" s="36">
        <v>583991.74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1454029.52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717817.89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717817.89</v>
      </c>
      <c r="Q67"/>
    </row>
    <row r="68" spans="1:18" ht="18.75" customHeight="1">
      <c r="A68" s="17" t="s">
        <v>107</v>
      </c>
      <c r="B68" s="35">
        <v>0</v>
      </c>
      <c r="C68" s="35">
        <v>0</v>
      </c>
      <c r="D68" s="35">
        <v>0</v>
      </c>
      <c r="E68" s="26">
        <v>194949.48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194949.48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736284.96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736284.96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874137.4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874137.4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746341.17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746341.17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195136.72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195136.72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895903.06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895903.06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753076.06</v>
      </c>
      <c r="L74" s="35">
        <v>0</v>
      </c>
      <c r="M74" s="35">
        <v>0</v>
      </c>
      <c r="N74" s="35">
        <v>0</v>
      </c>
      <c r="O74" s="29">
        <f t="shared" si="23"/>
        <v>753076.06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878305.07</v>
      </c>
      <c r="M75" s="35">
        <v>0</v>
      </c>
      <c r="N75" s="60">
        <v>0</v>
      </c>
      <c r="O75" s="26">
        <f t="shared" si="23"/>
        <v>878305.07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452315.05</v>
      </c>
      <c r="N76" s="35">
        <v>0</v>
      </c>
      <c r="O76" s="29">
        <f t="shared" si="23"/>
        <v>452315.05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230071.73</v>
      </c>
      <c r="O77" s="26">
        <f t="shared" si="23"/>
        <v>230071.73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2.4499768195456495</v>
      </c>
      <c r="C82" s="44">
        <v>2.6030835300604473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111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102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71" t="s">
        <v>104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2018-08-30T18:15:09Z</dcterms:modified>
  <cp:category/>
  <cp:version/>
  <cp:contentType/>
  <cp:contentStatus/>
</cp:coreProperties>
</file>