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<sst xmlns="http://schemas.openxmlformats.org/spreadsheetml/2006/main" count="114" uniqueCount="112">
  <si>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</si>
  <si>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</si>
  <si>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</si>
  <si>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</si>
  <si>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</si>
  <si>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</si>
  <si>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</si>
  <si>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</si>
  <si>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</si>
  <si>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</si>
  <si>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</si>
  <si>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</si>
  <si>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</si>
  <si>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</si>
  <si>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</si>
  <si>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</si>
  <si>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</si>
  <si>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</si>
  <si>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</si>
  <si>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</si>
  <si>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</si>
  <si>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</si>
  <si>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</si>
  <si>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</si>
  <si>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</si>
  <si>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</si>
  <si>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</si>
  <si>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</si>
  <si>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</si>
  <si>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</si>
  <si>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</si>
  <si>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</si>
  <si>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</si>
  <si>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</si>
  <si>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</si>
  <si>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</si>
  <si>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</si>
  <si>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</si>
  <si>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</si>
  <si>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</si>
  <si>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</si>
  <si>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</si>
  <si>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</si>
  <si>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</si>
  <si>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</si>
  <si>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</si>
  <si>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</si>
  <si>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</si>
  <si>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</si>
  <si>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</si>
  <si>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</si>
  <si>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</si>
  <si>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</si>
  <si>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</si>
  <si>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</si>
  <si>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</si>
  <si>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</si>
  <si>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</si>
  <si>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</si>
  <si>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</si>
  <si>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</si>
  <si>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</si>
  <si>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</si>
  <si>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</si>
  <si>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</si>
  <si>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</si>
  <si>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</si>
  <si>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</si>
  <si>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</si>
  <si>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</si>
  <si>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</si>
  <si>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</si>
  <si>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</si>
  <si>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</si>
  <si>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</si>
  <si>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</si>
  <si>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</si>
  <si>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</si>
  <si>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</si>
  <si>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</si>
  <si>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</si>
  <si>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</si>
  <si>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</si>
  <si>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</si>
  <si>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</si>
  <si>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</si>
  <si>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</si>
  <si>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</si>
  <si>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</si>
  <si>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</si>
  <si>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</si>
  <si>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</si>
  <si>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</si>
  <si>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</si>
  <si>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</si>
  <si>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</si>
  <si>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</si>
  <si>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</si>
  <si>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</si>
  <si>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</si>
  <si>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</si>
  <si>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</si>
  <si>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</si>
  <si>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</si>
  <si>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</si>
  <si>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</si>
  <si>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</si>
  <si>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</si>
  <si>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</si>
  <si>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18/08/18 - VENCIMENTO 24/08/18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</si>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</sst>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22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359084</v>
      </c>
      <c r="C7" s="10">
        <f>C8+C20+C24</f>
        <v>248875</v>
      </c>
      <c r="D7" s="10">
        <f>D8+D20+D24</f>
        <v>295348</v>
      </c>
      <c r="E7" s="10">
        <f>E8+E20+E24</f>
        <v>47787</v>
      </c>
      <c r="F7" s="10">
        <f aca="true" t="shared" si="0" ref="F7:N7">F8+F20+F24</f>
        <v>234375</v>
      </c>
      <c r="G7" s="10">
        <f t="shared" si="0"/>
        <v>361360</v>
      </c>
      <c r="H7" s="10">
        <f>H8+H20+H24</f>
        <v>247425</v>
      </c>
      <c r="I7" s="10">
        <f>I8+I20+I24</f>
        <v>67200</v>
      </c>
      <c r="J7" s="10">
        <f>J8+J20+J24</f>
        <v>302333</v>
      </c>
      <c r="K7" s="10">
        <f>K8+K20+K24</f>
        <v>218250</v>
      </c>
      <c r="L7" s="10">
        <f>L8+L20+L24</f>
        <v>280832</v>
      </c>
      <c r="M7" s="10">
        <f t="shared" si="0"/>
        <v>94122</v>
      </c>
      <c r="N7" s="10">
        <f t="shared" si="0"/>
        <v>57548</v>
      </c>
      <c r="O7" s="10">
        <f>+O8+O20+O24</f>
        <v>2814539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164608</v>
      </c>
      <c r="C8" s="12">
        <f>+C9+C12+C16</f>
        <v>121357</v>
      </c>
      <c r="D8" s="12">
        <f>+D9+D12+D16</f>
        <v>152417</v>
      </c>
      <c r="E8" s="12">
        <f>+E9+E12+E16</f>
        <v>22513</v>
      </c>
      <c r="F8" s="12">
        <f aca="true" t="shared" si="1" ref="F8:N8">+F9+F12+F16</f>
        <v>114255</v>
      </c>
      <c r="G8" s="12">
        <f t="shared" si="1"/>
        <v>177283</v>
      </c>
      <c r="H8" s="12">
        <f>+H9+H12+H16</f>
        <v>121131</v>
      </c>
      <c r="I8" s="12">
        <f>+I9+I12+I16</f>
        <v>33293</v>
      </c>
      <c r="J8" s="12">
        <f>+J9+J12+J16</f>
        <v>147852</v>
      </c>
      <c r="K8" s="12">
        <f>+K9+K12+K16</f>
        <v>107568</v>
      </c>
      <c r="L8" s="12">
        <f>+L9+L12+L16</f>
        <v>133315</v>
      </c>
      <c r="M8" s="12">
        <f t="shared" si="1"/>
        <v>49868</v>
      </c>
      <c r="N8" s="12">
        <f t="shared" si="1"/>
        <v>31829</v>
      </c>
      <c r="O8" s="12">
        <f>SUM(B8:N8)</f>
        <v>1377289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18450</v>
      </c>
      <c r="C9" s="14">
        <v>17763</v>
      </c>
      <c r="D9" s="14">
        <v>14443</v>
      </c>
      <c r="E9" s="14">
        <v>2380</v>
      </c>
      <c r="F9" s="14">
        <v>11480</v>
      </c>
      <c r="G9" s="14">
        <v>20430</v>
      </c>
      <c r="H9" s="14">
        <v>17580</v>
      </c>
      <c r="I9" s="14">
        <v>4834</v>
      </c>
      <c r="J9" s="14">
        <v>11617</v>
      </c>
      <c r="K9" s="14">
        <v>13792</v>
      </c>
      <c r="L9" s="14">
        <v>12298</v>
      </c>
      <c r="M9" s="14">
        <v>6182</v>
      </c>
      <c r="N9" s="14">
        <v>4173</v>
      </c>
      <c r="O9" s="12">
        <f aca="true" t="shared" si="2" ref="O9:O19">SUM(B9:N9)</f>
        <v>155422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18450</v>
      </c>
      <c r="C10" s="14">
        <f>+C9-C11</f>
        <v>17763</v>
      </c>
      <c r="D10" s="14">
        <f>+D9-D11</f>
        <v>14443</v>
      </c>
      <c r="E10" s="14">
        <f>+E9-E11</f>
        <v>2380</v>
      </c>
      <c r="F10" s="14">
        <f aca="true" t="shared" si="3" ref="F10:N10">+F9-F11</f>
        <v>11480</v>
      </c>
      <c r="G10" s="14">
        <f t="shared" si="3"/>
        <v>20430</v>
      </c>
      <c r="H10" s="14">
        <f>+H9-H11</f>
        <v>17580</v>
      </c>
      <c r="I10" s="14">
        <f>+I9-I11</f>
        <v>4834</v>
      </c>
      <c r="J10" s="14">
        <f>+J9-J11</f>
        <v>11617</v>
      </c>
      <c r="K10" s="14">
        <f>+K9-K11</f>
        <v>13792</v>
      </c>
      <c r="L10" s="14">
        <f>+L9-L11</f>
        <v>12298</v>
      </c>
      <c r="M10" s="14">
        <f t="shared" si="3"/>
        <v>6182</v>
      </c>
      <c r="N10" s="14">
        <f t="shared" si="3"/>
        <v>4173</v>
      </c>
      <c r="O10" s="12">
        <f t="shared" si="2"/>
        <v>155422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138062</v>
      </c>
      <c r="C12" s="14">
        <f>C13+C14+C15</f>
        <v>97615</v>
      </c>
      <c r="D12" s="14">
        <f>D13+D14+D15</f>
        <v>131541</v>
      </c>
      <c r="E12" s="14">
        <f>E13+E14+E15</f>
        <v>19088</v>
      </c>
      <c r="F12" s="14">
        <f aca="true" t="shared" si="4" ref="F12:N12">F13+F14+F15</f>
        <v>97138</v>
      </c>
      <c r="G12" s="14">
        <f t="shared" si="4"/>
        <v>147380</v>
      </c>
      <c r="H12" s="14">
        <f>H13+H14+H15</f>
        <v>97985</v>
      </c>
      <c r="I12" s="14">
        <f>I13+I14+I15</f>
        <v>26825</v>
      </c>
      <c r="J12" s="14">
        <f>J13+J14+J15</f>
        <v>128451</v>
      </c>
      <c r="K12" s="14">
        <f>K13+K14+K15</f>
        <v>88470</v>
      </c>
      <c r="L12" s="14">
        <f>L13+L14+L15</f>
        <v>113525</v>
      </c>
      <c r="M12" s="14">
        <f t="shared" si="4"/>
        <v>41505</v>
      </c>
      <c r="N12" s="14">
        <f t="shared" si="4"/>
        <v>26518</v>
      </c>
      <c r="O12" s="12">
        <f t="shared" si="2"/>
        <v>1154103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67860</v>
      </c>
      <c r="C13" s="14">
        <v>49065</v>
      </c>
      <c r="D13" s="14">
        <v>63515</v>
      </c>
      <c r="E13" s="14">
        <v>9115</v>
      </c>
      <c r="F13" s="14">
        <v>46829</v>
      </c>
      <c r="G13" s="14">
        <v>71136</v>
      </c>
      <c r="H13" s="14">
        <v>48826</v>
      </c>
      <c r="I13" s="14">
        <v>13578</v>
      </c>
      <c r="J13" s="14">
        <v>62534</v>
      </c>
      <c r="K13" s="14">
        <v>41832</v>
      </c>
      <c r="L13" s="14">
        <v>52055</v>
      </c>
      <c r="M13" s="14">
        <v>18637</v>
      </c>
      <c r="N13" s="14">
        <v>11577</v>
      </c>
      <c r="O13" s="12">
        <f t="shared" si="2"/>
        <v>556559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66313</v>
      </c>
      <c r="C14" s="14">
        <v>44349</v>
      </c>
      <c r="D14" s="14">
        <v>65069</v>
      </c>
      <c r="E14" s="14">
        <v>9288</v>
      </c>
      <c r="F14" s="14">
        <v>46923</v>
      </c>
      <c r="G14" s="14">
        <v>69647</v>
      </c>
      <c r="H14" s="14">
        <v>45793</v>
      </c>
      <c r="I14" s="14">
        <v>12344</v>
      </c>
      <c r="J14" s="14">
        <v>63093</v>
      </c>
      <c r="K14" s="14">
        <v>43911</v>
      </c>
      <c r="L14" s="14">
        <v>58717</v>
      </c>
      <c r="M14" s="14">
        <v>21676</v>
      </c>
      <c r="N14" s="14">
        <v>14308</v>
      </c>
      <c r="O14" s="12">
        <f t="shared" si="2"/>
        <v>561431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3889</v>
      </c>
      <c r="C15" s="14">
        <v>4201</v>
      </c>
      <c r="D15" s="14">
        <v>2957</v>
      </c>
      <c r="E15" s="14">
        <v>685</v>
      </c>
      <c r="F15" s="14">
        <v>3386</v>
      </c>
      <c r="G15" s="14">
        <v>6597</v>
      </c>
      <c r="H15" s="14">
        <v>3366</v>
      </c>
      <c r="I15" s="14">
        <v>903</v>
      </c>
      <c r="J15" s="14">
        <v>2824</v>
      </c>
      <c r="K15" s="14">
        <v>2727</v>
      </c>
      <c r="L15" s="14">
        <v>2753</v>
      </c>
      <c r="M15" s="14">
        <v>1192</v>
      </c>
      <c r="N15" s="14">
        <v>633</v>
      </c>
      <c r="O15" s="12">
        <f t="shared" si="2"/>
        <v>36113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8096</v>
      </c>
      <c r="C16" s="14">
        <f>C17+C18+C19</f>
        <v>5979</v>
      </c>
      <c r="D16" s="14">
        <f>D17+D18+D19</f>
        <v>6433</v>
      </c>
      <c r="E16" s="14">
        <f>E17+E18+E19</f>
        <v>1045</v>
      </c>
      <c r="F16" s="14">
        <f aca="true" t="shared" si="5" ref="F16:N16">F17+F18+F19</f>
        <v>5637</v>
      </c>
      <c r="G16" s="14">
        <f t="shared" si="5"/>
        <v>9473</v>
      </c>
      <c r="H16" s="14">
        <f>H17+H18+H19</f>
        <v>5566</v>
      </c>
      <c r="I16" s="14">
        <f>I17+I18+I19</f>
        <v>1634</v>
      </c>
      <c r="J16" s="14">
        <f>J17+J18+J19</f>
        <v>7784</v>
      </c>
      <c r="K16" s="14">
        <f>K17+K18+K19</f>
        <v>5306</v>
      </c>
      <c r="L16" s="14">
        <f>L17+L18+L19</f>
        <v>7492</v>
      </c>
      <c r="M16" s="14">
        <f t="shared" si="5"/>
        <v>2181</v>
      </c>
      <c r="N16" s="14">
        <f t="shared" si="5"/>
        <v>1138</v>
      </c>
      <c r="O16" s="12">
        <f t="shared" si="2"/>
        <v>67764</v>
      </c>
    </row>
    <row r="17" spans="1:26" ht="18.75" customHeight="1">
      <c r="A17" s="15" t="s">
        <v>16</v>
      </c>
      <c r="B17" s="14">
        <v>8082</v>
      </c>
      <c r="C17" s="14">
        <v>5972</v>
      </c>
      <c r="D17" s="14">
        <v>6417</v>
      </c>
      <c r="E17" s="14">
        <v>1042</v>
      </c>
      <c r="F17" s="14">
        <v>5630</v>
      </c>
      <c r="G17" s="14">
        <v>9452</v>
      </c>
      <c r="H17" s="14">
        <v>5547</v>
      </c>
      <c r="I17" s="14">
        <v>1630</v>
      </c>
      <c r="J17" s="14">
        <v>7780</v>
      </c>
      <c r="K17" s="14">
        <v>5296</v>
      </c>
      <c r="L17" s="14">
        <v>7477</v>
      </c>
      <c r="M17" s="14">
        <v>2171</v>
      </c>
      <c r="N17" s="14">
        <v>1135</v>
      </c>
      <c r="O17" s="12">
        <f t="shared" si="2"/>
        <v>67631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</v>
      </c>
      <c r="C18" s="14">
        <v>3</v>
      </c>
      <c r="D18" s="14">
        <v>11</v>
      </c>
      <c r="E18" s="14">
        <v>3</v>
      </c>
      <c r="F18" s="14">
        <v>6</v>
      </c>
      <c r="G18" s="14">
        <v>10</v>
      </c>
      <c r="H18" s="14">
        <v>15</v>
      </c>
      <c r="I18" s="14">
        <v>2</v>
      </c>
      <c r="J18" s="14">
        <v>2</v>
      </c>
      <c r="K18" s="14">
        <v>4</v>
      </c>
      <c r="L18" s="14">
        <v>12</v>
      </c>
      <c r="M18" s="14">
        <v>9</v>
      </c>
      <c r="N18" s="14">
        <v>2</v>
      </c>
      <c r="O18" s="12">
        <f t="shared" si="2"/>
        <v>88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4</v>
      </c>
      <c r="D19" s="14">
        <v>5</v>
      </c>
      <c r="E19" s="14">
        <v>0</v>
      </c>
      <c r="F19" s="14">
        <v>1</v>
      </c>
      <c r="G19" s="14">
        <v>11</v>
      </c>
      <c r="H19" s="14">
        <v>4</v>
      </c>
      <c r="I19" s="14">
        <v>2</v>
      </c>
      <c r="J19" s="14">
        <v>2</v>
      </c>
      <c r="K19" s="14">
        <v>6</v>
      </c>
      <c r="L19" s="14">
        <v>3</v>
      </c>
      <c r="M19" s="14">
        <v>1</v>
      </c>
      <c r="N19" s="14">
        <v>1</v>
      </c>
      <c r="O19" s="12">
        <f t="shared" si="2"/>
        <v>45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94248</v>
      </c>
      <c r="C20" s="18">
        <f>C21+C22+C23</f>
        <v>56290</v>
      </c>
      <c r="D20" s="18">
        <f>D21+D22+D23</f>
        <v>63648</v>
      </c>
      <c r="E20" s="18">
        <f>E21+E22+E23</f>
        <v>10344</v>
      </c>
      <c r="F20" s="18">
        <f aca="true" t="shared" si="6" ref="F20:N20">F21+F22+F23</f>
        <v>53014</v>
      </c>
      <c r="G20" s="18">
        <f t="shared" si="6"/>
        <v>79140</v>
      </c>
      <c r="H20" s="18">
        <f>H21+H22+H23</f>
        <v>60904</v>
      </c>
      <c r="I20" s="18">
        <f>I21+I22+I23</f>
        <v>16288</v>
      </c>
      <c r="J20" s="18">
        <f>J21+J22+J23</f>
        <v>78481</v>
      </c>
      <c r="K20" s="18">
        <f>K21+K22+K23</f>
        <v>50044</v>
      </c>
      <c r="L20" s="18">
        <f>L21+L22+L23</f>
        <v>82535</v>
      </c>
      <c r="M20" s="18">
        <f t="shared" si="6"/>
        <v>25379</v>
      </c>
      <c r="N20" s="18">
        <f t="shared" si="6"/>
        <v>15022</v>
      </c>
      <c r="O20" s="12">
        <f aca="true" t="shared" si="7" ref="O20:O26">SUM(B20:N20)</f>
        <v>685337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49095</v>
      </c>
      <c r="C21" s="14">
        <v>31881</v>
      </c>
      <c r="D21" s="14">
        <v>32238</v>
      </c>
      <c r="E21" s="14">
        <v>5460</v>
      </c>
      <c r="F21" s="14">
        <v>27725</v>
      </c>
      <c r="G21" s="14">
        <v>40955</v>
      </c>
      <c r="H21" s="14">
        <v>33270</v>
      </c>
      <c r="I21" s="14">
        <v>9012</v>
      </c>
      <c r="J21" s="14">
        <v>40613</v>
      </c>
      <c r="K21" s="14">
        <v>25745</v>
      </c>
      <c r="L21" s="14">
        <v>40317</v>
      </c>
      <c r="M21" s="14">
        <v>12640</v>
      </c>
      <c r="N21" s="14">
        <v>7290</v>
      </c>
      <c r="O21" s="12">
        <f t="shared" si="7"/>
        <v>356241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43220</v>
      </c>
      <c r="C22" s="14">
        <v>22850</v>
      </c>
      <c r="D22" s="14">
        <v>30332</v>
      </c>
      <c r="E22" s="14">
        <v>4653</v>
      </c>
      <c r="F22" s="14">
        <v>24018</v>
      </c>
      <c r="G22" s="14">
        <v>35789</v>
      </c>
      <c r="H22" s="14">
        <v>26339</v>
      </c>
      <c r="I22" s="14">
        <v>6921</v>
      </c>
      <c r="J22" s="14">
        <v>36500</v>
      </c>
      <c r="K22" s="14">
        <v>23181</v>
      </c>
      <c r="L22" s="14">
        <v>40750</v>
      </c>
      <c r="M22" s="14">
        <v>12234</v>
      </c>
      <c r="N22" s="14">
        <v>7438</v>
      </c>
      <c r="O22" s="12">
        <f t="shared" si="7"/>
        <v>314225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1933</v>
      </c>
      <c r="C23" s="14">
        <v>1559</v>
      </c>
      <c r="D23" s="14">
        <v>1078</v>
      </c>
      <c r="E23" s="14">
        <v>231</v>
      </c>
      <c r="F23" s="14">
        <v>1271</v>
      </c>
      <c r="G23" s="14">
        <v>2396</v>
      </c>
      <c r="H23" s="14">
        <v>1295</v>
      </c>
      <c r="I23" s="14">
        <v>355</v>
      </c>
      <c r="J23" s="14">
        <v>1368</v>
      </c>
      <c r="K23" s="14">
        <v>1118</v>
      </c>
      <c r="L23" s="14">
        <v>1468</v>
      </c>
      <c r="M23" s="14">
        <v>505</v>
      </c>
      <c r="N23" s="14">
        <v>294</v>
      </c>
      <c r="O23" s="12">
        <f t="shared" si="7"/>
        <v>14871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100228</v>
      </c>
      <c r="C24" s="14">
        <f>C25+C26</f>
        <v>71228</v>
      </c>
      <c r="D24" s="14">
        <f>D25+D26</f>
        <v>79283</v>
      </c>
      <c r="E24" s="14">
        <f>E25+E26</f>
        <v>14930</v>
      </c>
      <c r="F24" s="14">
        <f aca="true" t="shared" si="8" ref="F24:N24">F25+F26</f>
        <v>67106</v>
      </c>
      <c r="G24" s="14">
        <f t="shared" si="8"/>
        <v>104937</v>
      </c>
      <c r="H24" s="14">
        <f>H25+H26</f>
        <v>65390</v>
      </c>
      <c r="I24" s="14">
        <f>I25+I26</f>
        <v>17619</v>
      </c>
      <c r="J24" s="14">
        <f>J25+J26</f>
        <v>76000</v>
      </c>
      <c r="K24" s="14">
        <f>K25+K26</f>
        <v>60638</v>
      </c>
      <c r="L24" s="14">
        <f>L25+L26</f>
        <v>64982</v>
      </c>
      <c r="M24" s="14">
        <f t="shared" si="8"/>
        <v>18875</v>
      </c>
      <c r="N24" s="14">
        <f t="shared" si="8"/>
        <v>10697</v>
      </c>
      <c r="O24" s="12">
        <f t="shared" si="7"/>
        <v>751913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54962</v>
      </c>
      <c r="C25" s="14">
        <v>44013</v>
      </c>
      <c r="D25" s="14">
        <v>46820</v>
      </c>
      <c r="E25" s="14">
        <v>9679</v>
      </c>
      <c r="F25" s="14">
        <v>41564</v>
      </c>
      <c r="G25" s="14">
        <v>67498</v>
      </c>
      <c r="H25" s="14">
        <v>43132</v>
      </c>
      <c r="I25" s="14">
        <v>12317</v>
      </c>
      <c r="J25" s="14">
        <v>41572</v>
      </c>
      <c r="K25" s="14">
        <v>35934</v>
      </c>
      <c r="L25" s="14">
        <v>36419</v>
      </c>
      <c r="M25" s="14">
        <v>10827</v>
      </c>
      <c r="N25" s="14">
        <v>5435</v>
      </c>
      <c r="O25" s="12">
        <f t="shared" si="7"/>
        <v>450172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45266</v>
      </c>
      <c r="C26" s="14">
        <v>27215</v>
      </c>
      <c r="D26" s="14">
        <v>32463</v>
      </c>
      <c r="E26" s="14">
        <v>5251</v>
      </c>
      <c r="F26" s="14">
        <v>25542</v>
      </c>
      <c r="G26" s="14">
        <v>37439</v>
      </c>
      <c r="H26" s="14">
        <v>22258</v>
      </c>
      <c r="I26" s="14">
        <v>5302</v>
      </c>
      <c r="J26" s="14">
        <v>34428</v>
      </c>
      <c r="K26" s="14">
        <v>24704</v>
      </c>
      <c r="L26" s="14">
        <v>28563</v>
      </c>
      <c r="M26" s="14">
        <v>8048</v>
      </c>
      <c r="N26" s="14">
        <v>5262</v>
      </c>
      <c r="O26" s="12">
        <f t="shared" si="7"/>
        <v>301741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0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0</v>
      </c>
      <c r="C32" s="54">
        <f aca="true" t="shared" si="10" ref="C32:N32">C33*C34</f>
        <v>0</v>
      </c>
      <c r="D32" s="54">
        <f t="shared" si="10"/>
        <v>0</v>
      </c>
      <c r="E32" s="54">
        <f t="shared" si="10"/>
        <v>0</v>
      </c>
      <c r="F32" s="54">
        <f t="shared" si="10"/>
        <v>0</v>
      </c>
      <c r="G32" s="54">
        <f t="shared" si="10"/>
        <v>0</v>
      </c>
      <c r="H32" s="54">
        <f t="shared" si="10"/>
        <v>0</v>
      </c>
      <c r="I32" s="54">
        <f t="shared" si="10"/>
        <v>0</v>
      </c>
      <c r="J32" s="54">
        <f>J33*J34</f>
        <v>0</v>
      </c>
      <c r="K32" s="54">
        <f>K33*K34</f>
        <v>0</v>
      </c>
      <c r="L32" s="54">
        <f>L33*L34</f>
        <v>0</v>
      </c>
      <c r="M32" s="54">
        <f t="shared" si="10"/>
        <v>0</v>
      </c>
      <c r="N32" s="54">
        <f t="shared" si="10"/>
        <v>0</v>
      </c>
      <c r="O32" s="25">
        <f>SUM(B32:N32)</f>
        <v>0</v>
      </c>
    </row>
    <row r="33" spans="1:26" ht="18.75" customHeight="1">
      <c r="A33" s="50" t="s">
        <v>47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789590.6504</v>
      </c>
      <c r="C36" s="58">
        <f aca="true" t="shared" si="11" ref="C36:N36">C37+C38+C39+C40</f>
        <v>576059.2274999999</v>
      </c>
      <c r="D36" s="58">
        <f t="shared" si="11"/>
        <v>589277.6936</v>
      </c>
      <c r="E36" s="58">
        <f t="shared" si="11"/>
        <v>141416.0691</v>
      </c>
      <c r="F36" s="58">
        <f t="shared" si="11"/>
        <v>530613.1525</v>
      </c>
      <c r="G36" s="58">
        <f t="shared" si="11"/>
        <v>644599.906</v>
      </c>
      <c r="H36" s="58">
        <f t="shared" si="11"/>
        <v>539819.29</v>
      </c>
      <c r="I36" s="58">
        <f>I37+I38+I39+I40</f>
        <v>147060.48</v>
      </c>
      <c r="J36" s="58">
        <f>J37+J38+J39+J40</f>
        <v>666428.9222</v>
      </c>
      <c r="K36" s="58">
        <f>K37+K38+K39+K40</f>
        <v>556285.1799999999</v>
      </c>
      <c r="L36" s="58">
        <f>L37+L38+L39+L40</f>
        <v>691533.4948</v>
      </c>
      <c r="M36" s="58">
        <f t="shared" si="11"/>
        <v>293948.553</v>
      </c>
      <c r="N36" s="58">
        <f t="shared" si="11"/>
        <v>151968.7688</v>
      </c>
      <c r="O36" s="58">
        <f>O37+O38+O39+O40</f>
        <v>6318601.387900001</v>
      </c>
    </row>
    <row r="37" spans="1:15" ht="18.75" customHeight="1">
      <c r="A37" s="55" t="s">
        <v>50</v>
      </c>
      <c r="B37" s="52">
        <f aca="true" t="shared" si="12" ref="B37:N37">B29*B7</f>
        <v>784813.9904</v>
      </c>
      <c r="C37" s="52">
        <f t="shared" si="12"/>
        <v>571939.6375</v>
      </c>
      <c r="D37" s="52">
        <f t="shared" si="12"/>
        <v>579088.8236</v>
      </c>
      <c r="E37" s="52">
        <f t="shared" si="12"/>
        <v>141416.0691</v>
      </c>
      <c r="F37" s="52">
        <f t="shared" si="12"/>
        <v>527695.3125</v>
      </c>
      <c r="G37" s="52">
        <f t="shared" si="12"/>
        <v>639824.016</v>
      </c>
      <c r="H37" s="52">
        <f t="shared" si="12"/>
        <v>536318.43</v>
      </c>
      <c r="I37" s="52">
        <f>I29*I7</f>
        <v>147060.48</v>
      </c>
      <c r="J37" s="52">
        <f>J29*J7</f>
        <v>657090.5422</v>
      </c>
      <c r="K37" s="52">
        <f>K29*K7</f>
        <v>542263.95</v>
      </c>
      <c r="L37" s="52">
        <f>L29*L7</f>
        <v>682814.9248</v>
      </c>
      <c r="M37" s="52">
        <f t="shared" si="12"/>
        <v>288625.113</v>
      </c>
      <c r="N37" s="52">
        <f t="shared" si="12"/>
        <v>150954.1588</v>
      </c>
      <c r="O37" s="54">
        <f>SUM(B37:N37)</f>
        <v>6249905.447900001</v>
      </c>
    </row>
    <row r="38" spans="1:15" ht="18.75" customHeight="1">
      <c r="A38" s="55" t="s">
        <v>51</v>
      </c>
      <c r="B38" s="52">
        <f aca="true" t="shared" si="13" ref="B38:N38">B30*B7</f>
        <v>0</v>
      </c>
      <c r="C38" s="52">
        <f t="shared" si="13"/>
        <v>0</v>
      </c>
      <c r="D38" s="52">
        <f t="shared" si="13"/>
        <v>0</v>
      </c>
      <c r="E38" s="52">
        <f t="shared" si="13"/>
        <v>0</v>
      </c>
      <c r="F38" s="52">
        <f t="shared" si="13"/>
        <v>0</v>
      </c>
      <c r="G38" s="52">
        <f t="shared" si="13"/>
        <v>0</v>
      </c>
      <c r="H38" s="52">
        <f t="shared" si="13"/>
        <v>0</v>
      </c>
      <c r="I38" s="52">
        <f>I30*I7</f>
        <v>0</v>
      </c>
      <c r="J38" s="52">
        <f>J30*J7</f>
        <v>0</v>
      </c>
      <c r="K38" s="52">
        <f>K30*K7</f>
        <v>0</v>
      </c>
      <c r="L38" s="52">
        <f>L30*L7</f>
        <v>0</v>
      </c>
      <c r="M38" s="52">
        <f t="shared" si="13"/>
        <v>0</v>
      </c>
      <c r="N38" s="52">
        <f t="shared" si="13"/>
        <v>0</v>
      </c>
      <c r="O38" s="25">
        <f>SUM(B38:N38)</f>
        <v>0</v>
      </c>
    </row>
    <row r="39" spans="1:15" ht="18.75" customHeight="1">
      <c r="A39" s="55" t="s">
        <v>52</v>
      </c>
      <c r="B39" s="52">
        <f aca="true" t="shared" si="14" ref="B39:N39">B32</f>
        <v>0</v>
      </c>
      <c r="C39" s="52">
        <f t="shared" si="14"/>
        <v>0</v>
      </c>
      <c r="D39" s="52">
        <f t="shared" si="14"/>
        <v>0</v>
      </c>
      <c r="E39" s="52">
        <f t="shared" si="14"/>
        <v>0</v>
      </c>
      <c r="F39" s="52">
        <f t="shared" si="14"/>
        <v>0</v>
      </c>
      <c r="G39" s="52">
        <f t="shared" si="14"/>
        <v>0</v>
      </c>
      <c r="H39" s="52">
        <f t="shared" si="14"/>
        <v>0</v>
      </c>
      <c r="I39" s="52">
        <f>I32</f>
        <v>0</v>
      </c>
      <c r="J39" s="52">
        <f>J32</f>
        <v>0</v>
      </c>
      <c r="K39" s="52">
        <f>K32</f>
        <v>0</v>
      </c>
      <c r="L39" s="52">
        <f>L32</f>
        <v>0</v>
      </c>
      <c r="M39" s="52">
        <f t="shared" si="14"/>
        <v>0</v>
      </c>
      <c r="N39" s="52">
        <f t="shared" si="14"/>
        <v>0</v>
      </c>
      <c r="O39" s="54">
        <f>SUM(B39:N39)</f>
        <v>0</v>
      </c>
    </row>
    <row r="40" spans="1:26" ht="18.75" customHeight="1">
      <c r="A40" s="2" t="s">
        <v>53</v>
      </c>
      <c r="B40" s="52">
        <v>4776.66</v>
      </c>
      <c r="C40" s="52">
        <v>4119.59</v>
      </c>
      <c r="D40" s="52">
        <v>10188.87</v>
      </c>
      <c r="E40" s="52">
        <v>0</v>
      </c>
      <c r="F40" s="52">
        <v>2917.84</v>
      </c>
      <c r="G40" s="52">
        <v>4775.89</v>
      </c>
      <c r="H40" s="52">
        <v>3500.86</v>
      </c>
      <c r="I40" s="52">
        <v>0</v>
      </c>
      <c r="J40" s="52">
        <v>9338.38</v>
      </c>
      <c r="K40" s="52">
        <v>14021.23</v>
      </c>
      <c r="L40" s="52">
        <v>8718.57</v>
      </c>
      <c r="M40" s="52">
        <v>5323.44</v>
      </c>
      <c r="N40" s="52">
        <v>1014.61</v>
      </c>
      <c r="O40" s="54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-73800</v>
      </c>
      <c r="C42" s="25">
        <f aca="true" t="shared" si="15" ref="C42:O42">+C43+C46+C58+C59+C60-C62</f>
        <v>-71052</v>
      </c>
      <c r="D42" s="25">
        <f t="shared" si="15"/>
        <v>-75644.66</v>
      </c>
      <c r="E42" s="25">
        <f t="shared" si="15"/>
        <v>-9520</v>
      </c>
      <c r="F42" s="25">
        <f t="shared" si="15"/>
        <v>-46420</v>
      </c>
      <c r="G42" s="25">
        <f t="shared" si="15"/>
        <v>-86253.99</v>
      </c>
      <c r="H42" s="25">
        <f t="shared" si="15"/>
        <v>-71932.13</v>
      </c>
      <c r="I42" s="25">
        <f t="shared" si="15"/>
        <v>-20336</v>
      </c>
      <c r="J42" s="25">
        <f t="shared" si="15"/>
        <v>-55115.07</v>
      </c>
      <c r="K42" s="25">
        <f t="shared" si="15"/>
        <v>-69189.23000000001</v>
      </c>
      <c r="L42" s="25">
        <f t="shared" si="15"/>
        <v>-57910.56999999999</v>
      </c>
      <c r="M42" s="25">
        <f t="shared" si="15"/>
        <v>-24728</v>
      </c>
      <c r="N42" s="25">
        <f t="shared" si="15"/>
        <v>-17706.61</v>
      </c>
      <c r="O42" s="25">
        <f t="shared" si="15"/>
        <v>-679608.26</v>
      </c>
    </row>
    <row r="43" spans="1:15" ht="18.75" customHeight="1">
      <c r="A43" s="17" t="s">
        <v>55</v>
      </c>
      <c r="B43" s="26">
        <f>B44+B45</f>
        <v>-73800</v>
      </c>
      <c r="C43" s="26">
        <f>C44+C45</f>
        <v>-71052</v>
      </c>
      <c r="D43" s="26">
        <f>D44+D45</f>
        <v>-57772</v>
      </c>
      <c r="E43" s="26">
        <f>E44+E45</f>
        <v>-9520</v>
      </c>
      <c r="F43" s="26">
        <f aca="true" t="shared" si="16" ref="F43:N43">F44+F45</f>
        <v>-45920</v>
      </c>
      <c r="G43" s="26">
        <f t="shared" si="16"/>
        <v>-81720</v>
      </c>
      <c r="H43" s="26">
        <f t="shared" si="16"/>
        <v>-70320</v>
      </c>
      <c r="I43" s="26">
        <f>I44+I45</f>
        <v>-19336</v>
      </c>
      <c r="J43" s="26">
        <f>J44+J45</f>
        <v>-46468</v>
      </c>
      <c r="K43" s="26">
        <f>K44+K45</f>
        <v>-55168</v>
      </c>
      <c r="L43" s="26">
        <f>L44+L45</f>
        <v>-49192</v>
      </c>
      <c r="M43" s="26">
        <f t="shared" si="16"/>
        <v>-24728</v>
      </c>
      <c r="N43" s="26">
        <f t="shared" si="16"/>
        <v>-16692</v>
      </c>
      <c r="O43" s="25">
        <f aca="true" t="shared" si="17" ref="O43:O62">SUM(B43:N43)</f>
        <v>-621688</v>
      </c>
    </row>
    <row r="44" spans="1:26" ht="18.75" customHeight="1">
      <c r="A44" s="13" t="s">
        <v>56</v>
      </c>
      <c r="B44" s="20">
        <f>ROUND(-B9*$D$3,2)</f>
        <v>-73800</v>
      </c>
      <c r="C44" s="20">
        <f>ROUND(-C9*$D$3,2)</f>
        <v>-71052</v>
      </c>
      <c r="D44" s="20">
        <f>ROUND(-D9*$D$3,2)</f>
        <v>-57772</v>
      </c>
      <c r="E44" s="20">
        <f>ROUND(-E9*$D$3,2)</f>
        <v>-9520</v>
      </c>
      <c r="F44" s="20">
        <f aca="true" t="shared" si="18" ref="F44:N44">ROUND(-F9*$D$3,2)</f>
        <v>-45920</v>
      </c>
      <c r="G44" s="20">
        <f t="shared" si="18"/>
        <v>-81720</v>
      </c>
      <c r="H44" s="20">
        <f t="shared" si="18"/>
        <v>-70320</v>
      </c>
      <c r="I44" s="20">
        <f>ROUND(-I9*$D$3,2)</f>
        <v>-19336</v>
      </c>
      <c r="J44" s="20">
        <f>ROUND(-J9*$D$3,2)</f>
        <v>-46468</v>
      </c>
      <c r="K44" s="20">
        <f>ROUND(-K9*$D$3,2)</f>
        <v>-55168</v>
      </c>
      <c r="L44" s="20">
        <f>ROUND(-L9*$D$3,2)</f>
        <v>-49192</v>
      </c>
      <c r="M44" s="20">
        <f t="shared" si="18"/>
        <v>-24728</v>
      </c>
      <c r="N44" s="20">
        <f t="shared" si="18"/>
        <v>-16692</v>
      </c>
      <c r="O44" s="45">
        <f t="shared" si="17"/>
        <v>-621688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-17872.66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-19872.66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-500-17372.66</f>
        <v>-17872.66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-19872.66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1" t="s">
        <v>110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4">
        <v>-4033.99</v>
      </c>
      <c r="H60" s="74">
        <v>-1612.13</v>
      </c>
      <c r="I60" s="74">
        <v>0</v>
      </c>
      <c r="J60" s="74">
        <v>-8647.07</v>
      </c>
      <c r="K60" s="74">
        <v>-27718.88</v>
      </c>
      <c r="L60" s="74">
        <v>-17085.96</v>
      </c>
      <c r="M60" s="74">
        <v>0</v>
      </c>
      <c r="N60" s="74">
        <v>-19586.93</v>
      </c>
      <c r="O60" s="24">
        <f t="shared" si="17"/>
        <v>-78684.95999999999</v>
      </c>
    </row>
    <row r="61" spans="1:26" ht="15.75">
      <c r="A61" s="2" t="s">
        <v>68</v>
      </c>
      <c r="B61" s="29">
        <f aca="true" t="shared" si="21" ref="B61:N61">+B36+B42</f>
        <v>715790.6504</v>
      </c>
      <c r="C61" s="29">
        <f t="shared" si="21"/>
        <v>505007.2274999999</v>
      </c>
      <c r="D61" s="29">
        <f t="shared" si="21"/>
        <v>513633.03359999997</v>
      </c>
      <c r="E61" s="29">
        <f t="shared" si="21"/>
        <v>131896.0691</v>
      </c>
      <c r="F61" s="29">
        <f t="shared" si="21"/>
        <v>484193.15249999997</v>
      </c>
      <c r="G61" s="29">
        <f t="shared" si="21"/>
        <v>558345.916</v>
      </c>
      <c r="H61" s="29">
        <f t="shared" si="21"/>
        <v>467887.16000000003</v>
      </c>
      <c r="I61" s="29">
        <f t="shared" si="21"/>
        <v>126724.48000000001</v>
      </c>
      <c r="J61" s="29">
        <f>+J36+J42</f>
        <v>611313.8522000001</v>
      </c>
      <c r="K61" s="29">
        <f>+K36+K42</f>
        <v>487095.94999999995</v>
      </c>
      <c r="L61" s="29">
        <f>+L36+L42</f>
        <v>633622.9248</v>
      </c>
      <c r="M61" s="29">
        <f t="shared" si="21"/>
        <v>269220.553</v>
      </c>
      <c r="N61" s="29">
        <f t="shared" si="21"/>
        <v>134262.15879999998</v>
      </c>
      <c r="O61" s="29">
        <f>SUM(B61:N61)</f>
        <v>5638993.127900001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-13697.65</v>
      </c>
      <c r="L62" s="46">
        <v>-8367.39</v>
      </c>
      <c r="M62" s="46">
        <v>0</v>
      </c>
      <c r="N62" s="46">
        <v>-18572.32</v>
      </c>
      <c r="O62" s="46">
        <f t="shared" si="17"/>
        <v>-40637.36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8.75" customHeight="1">
      <c r="A64" s="2" t="s">
        <v>69</v>
      </c>
      <c r="B64" s="35">
        <f>SUM(B65:B78)</f>
        <v>715790.65</v>
      </c>
      <c r="C64" s="35">
        <f aca="true" t="shared" si="22" ref="C64:N64">SUM(C65:C78)</f>
        <v>505007.23</v>
      </c>
      <c r="D64" s="35">
        <f t="shared" si="22"/>
        <v>513633.03</v>
      </c>
      <c r="E64" s="35">
        <f t="shared" si="22"/>
        <v>131896.07</v>
      </c>
      <c r="F64" s="35">
        <f t="shared" si="22"/>
        <v>484193.15</v>
      </c>
      <c r="G64" s="35">
        <f t="shared" si="22"/>
        <v>558345.92</v>
      </c>
      <c r="H64" s="35">
        <f t="shared" si="22"/>
        <v>467887.16</v>
      </c>
      <c r="I64" s="35">
        <f t="shared" si="22"/>
        <v>126724.48</v>
      </c>
      <c r="J64" s="35">
        <f t="shared" si="22"/>
        <v>611313.8500000001</v>
      </c>
      <c r="K64" s="35">
        <f t="shared" si="22"/>
        <v>487095.95</v>
      </c>
      <c r="L64" s="35">
        <f t="shared" si="22"/>
        <v>633622.92</v>
      </c>
      <c r="M64" s="35">
        <f t="shared" si="22"/>
        <v>269220.55</v>
      </c>
      <c r="N64" s="35">
        <f t="shared" si="22"/>
        <v>134262.16</v>
      </c>
      <c r="O64" s="29">
        <f>SUM(O65:O78)</f>
        <v>5638993.12</v>
      </c>
    </row>
    <row r="65" spans="1:16" ht="18.75" customHeight="1">
      <c r="A65" s="17" t="s">
        <v>70</v>
      </c>
      <c r="B65" s="35">
        <v>130070.35</v>
      </c>
      <c r="C65" s="35">
        <v>143948.03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274018.38</v>
      </c>
      <c r="P65"/>
    </row>
    <row r="66" spans="1:16" ht="18.75" customHeight="1">
      <c r="A66" s="17" t="s">
        <v>71</v>
      </c>
      <c r="B66" s="35">
        <v>585720.3</v>
      </c>
      <c r="C66" s="35">
        <v>361059.2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946779.5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513633.03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513633.03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131896.07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131896.07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484193.15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484193.15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f>557604.02+741.9</f>
        <v>558345.92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558345.92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f>465998.43+1888.73</f>
        <v>467887.16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467887.16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126724.48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126724.48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f>610622.54+691.31</f>
        <v>611313.8500000001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611313.8500000001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f>487095.95</f>
        <v>487095.95</v>
      </c>
      <c r="L74" s="34">
        <v>0</v>
      </c>
      <c r="M74" s="34">
        <v>0</v>
      </c>
      <c r="N74" s="34">
        <v>0</v>
      </c>
      <c r="O74" s="29">
        <f t="shared" si="23"/>
        <v>487095.95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633622.92</v>
      </c>
      <c r="M75" s="34">
        <v>0</v>
      </c>
      <c r="N75" s="59">
        <v>0</v>
      </c>
      <c r="O75" s="26">
        <f t="shared" si="23"/>
        <v>633622.92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269220.55</v>
      </c>
      <c r="N76" s="34">
        <v>0</v>
      </c>
      <c r="O76" s="29">
        <f t="shared" si="23"/>
        <v>269220.55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f>134262.16</f>
        <v>134262.16</v>
      </c>
      <c r="O77" s="26">
        <f t="shared" si="23"/>
        <v>134262.16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2.4809135592860176</v>
      </c>
      <c r="C82" s="43">
        <v>2.6018617423040307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2.13049</v>
      </c>
      <c r="C83" s="43">
        <v>2.1951000000000005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1.9607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2.9593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2.2515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1.7706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2.1676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2.1884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2.1734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2.4846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2.4314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3.0665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2.6231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2018-08-23T15:02:53Z</dcterms:modified>
  <cp:category/>
  <cp:version/>
  <cp:contentType/>
  <cp:contentStatus/>
</cp:coreProperties>
</file>