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<sst xmlns="http://schemas.openxmlformats.org/spreadsheetml/2006/main" count="114" uniqueCount="112">
  <si>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</si>
  <si>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</si>
  <si>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</si>
  <si>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</si>
  <si>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</si>
  <si>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</si>
  <si>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</si>
  <si>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</si>
  <si>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</si>
  <si>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</si>
  <si>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</si>
  <si>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</si>
  <si>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</si>
  <si>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</si>
  <si>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</si>
  <si>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</si>
  <si>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</si>
  <si>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</si>
  <si>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</si>
  <si>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</si>
  <si>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</si>
  <si>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</si>
  <si>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</si>
  <si>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</si>
  <si>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</si>
  <si>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</si>
  <si>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</si>
  <si>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</si>
  <si>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</si>
  <si>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</si>
  <si>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</si>
  <si>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</si>
  <si>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</si>
  <si>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</si>
  <si>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</si>
  <si>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</si>
  <si>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</si>
  <si>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</si>
  <si>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</si>
  <si>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</si>
  <si>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</si>
  <si>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</si>
  <si>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</si>
  <si>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</si>
  <si>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</si>
  <si>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</si>
  <si>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</si>
  <si>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</si>
  <si>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</si>
  <si>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</si>
  <si>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</si>
  <si>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</si>
  <si>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</si>
  <si>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</si>
  <si>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</si>
  <si>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</si>
  <si>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</si>
  <si>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</si>
  <si>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</si>
  <si>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</si>
  <si>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</si>
  <si>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</si>
  <si>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</si>
  <si>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</si>
  <si>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</si>
  <si>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</si>
  <si>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</si>
  <si>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</si>
  <si>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</si>
  <si>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</si>
  <si>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</si>
  <si>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</si>
  <si>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</si>
  <si>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</si>
  <si>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</si>
  <si>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</si>
  <si>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</si>
  <si>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</si>
  <si>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</si>
  <si>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</si>
  <si>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</si>
  <si>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</si>
  <si>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</si>
  <si>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</si>
  <si>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</si>
  <si>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</si>
  <si>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</si>
  <si>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</si>
  <si>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</si>
  <si>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</si>
  <si>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</si>
  <si>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</si>
  <si>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</si>
  <si>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</si>
  <si>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</si>
  <si>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</si>
  <si>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</si>
  <si>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</si>
  <si>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</si>
  <si>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</si>
  <si>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</si>
  <si>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</si>
  <si>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</si>
  <si>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</si>
  <si>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</si>
  <si>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</si>
  <si>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</si>
  <si>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</si>
  <si>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</si>
  <si>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16/08/18 - VENCIMENTO 23/08/18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</si>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</sst>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22" fillId="0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69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69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69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511495</v>
      </c>
      <c r="C7" s="10">
        <f>C8+C20+C24</f>
        <v>375619</v>
      </c>
      <c r="D7" s="10">
        <f>D8+D20+D24</f>
        <v>389274</v>
      </c>
      <c r="E7" s="10">
        <f>E8+E20+E24</f>
        <v>66982</v>
      </c>
      <c r="F7" s="10">
        <f aca="true" t="shared" si="0" ref="F7:N7">F8+F20+F24</f>
        <v>327827</v>
      </c>
      <c r="G7" s="10">
        <f t="shared" si="0"/>
        <v>519085</v>
      </c>
      <c r="H7" s="10">
        <f>H8+H20+H24</f>
        <v>362166</v>
      </c>
      <c r="I7" s="10">
        <f>I8+I20+I24</f>
        <v>99094</v>
      </c>
      <c r="J7" s="10">
        <f>J8+J20+J24</f>
        <v>416435</v>
      </c>
      <c r="K7" s="10">
        <f>K8+K20+K24</f>
        <v>314175</v>
      </c>
      <c r="L7" s="10">
        <f>L8+L20+L24</f>
        <v>369715</v>
      </c>
      <c r="M7" s="10">
        <f t="shared" si="0"/>
        <v>155072</v>
      </c>
      <c r="N7" s="10">
        <f t="shared" si="0"/>
        <v>94490</v>
      </c>
      <c r="O7" s="10">
        <f>+O8+O20+O24</f>
        <v>4001429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222816</v>
      </c>
      <c r="C8" s="12">
        <f>+C9+C12+C16</f>
        <v>177756</v>
      </c>
      <c r="D8" s="12">
        <f>+D9+D12+D16</f>
        <v>197574</v>
      </c>
      <c r="E8" s="12">
        <f>+E9+E12+E16</f>
        <v>30829</v>
      </c>
      <c r="F8" s="12">
        <f aca="true" t="shared" si="1" ref="F8:N8">+F9+F12+F16</f>
        <v>157260</v>
      </c>
      <c r="G8" s="12">
        <f t="shared" si="1"/>
        <v>254435</v>
      </c>
      <c r="H8" s="12">
        <f>+H9+H12+H16</f>
        <v>170587</v>
      </c>
      <c r="I8" s="12">
        <f>+I9+I12+I16</f>
        <v>48881</v>
      </c>
      <c r="J8" s="12">
        <f>+J9+J12+J16</f>
        <v>199776</v>
      </c>
      <c r="K8" s="12">
        <f>+K9+K12+K16</f>
        <v>147925</v>
      </c>
      <c r="L8" s="12">
        <f>+L9+L12+L16</f>
        <v>164747</v>
      </c>
      <c r="M8" s="12">
        <f t="shared" si="1"/>
        <v>79394</v>
      </c>
      <c r="N8" s="12">
        <f t="shared" si="1"/>
        <v>49794</v>
      </c>
      <c r="O8" s="12">
        <f>SUM(B8:N8)</f>
        <v>1901774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17981</v>
      </c>
      <c r="C9" s="14">
        <v>18912</v>
      </c>
      <c r="D9" s="14">
        <v>12586</v>
      </c>
      <c r="E9" s="14">
        <v>2380</v>
      </c>
      <c r="F9" s="14">
        <v>10576</v>
      </c>
      <c r="G9" s="14">
        <v>19281</v>
      </c>
      <c r="H9" s="14">
        <v>18369</v>
      </c>
      <c r="I9" s="14">
        <v>5088</v>
      </c>
      <c r="J9" s="14">
        <v>10255</v>
      </c>
      <c r="K9" s="14">
        <v>14367</v>
      </c>
      <c r="L9" s="14">
        <v>11071</v>
      </c>
      <c r="M9" s="14">
        <v>7936</v>
      </c>
      <c r="N9" s="14">
        <v>5035</v>
      </c>
      <c r="O9" s="12">
        <f aca="true" t="shared" si="2" ref="O9:O19">SUM(B9:N9)</f>
        <v>153837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17981</v>
      </c>
      <c r="C10" s="14">
        <f>+C9-C11</f>
        <v>18912</v>
      </c>
      <c r="D10" s="14">
        <f>+D9-D11</f>
        <v>12586</v>
      </c>
      <c r="E10" s="14">
        <f>+E9-E11</f>
        <v>2380</v>
      </c>
      <c r="F10" s="14">
        <f aca="true" t="shared" si="3" ref="F10:N10">+F9-F11</f>
        <v>10576</v>
      </c>
      <c r="G10" s="14">
        <f t="shared" si="3"/>
        <v>19281</v>
      </c>
      <c r="H10" s="14">
        <f>+H9-H11</f>
        <v>18369</v>
      </c>
      <c r="I10" s="14">
        <f>+I9-I11</f>
        <v>5088</v>
      </c>
      <c r="J10" s="14">
        <f>+J9-J11</f>
        <v>10255</v>
      </c>
      <c r="K10" s="14">
        <f>+K9-K11</f>
        <v>14367</v>
      </c>
      <c r="L10" s="14">
        <f>+L9-L11</f>
        <v>11071</v>
      </c>
      <c r="M10" s="14">
        <f t="shared" si="3"/>
        <v>7936</v>
      </c>
      <c r="N10" s="14">
        <f t="shared" si="3"/>
        <v>5035</v>
      </c>
      <c r="O10" s="12">
        <f t="shared" si="2"/>
        <v>153837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194779</v>
      </c>
      <c r="C12" s="14">
        <f>C13+C14+C15</f>
        <v>151028</v>
      </c>
      <c r="D12" s="14">
        <f>D13+D14+D15</f>
        <v>176837</v>
      </c>
      <c r="E12" s="14">
        <f>E13+E14+E15</f>
        <v>27100</v>
      </c>
      <c r="F12" s="14">
        <f aca="true" t="shared" si="4" ref="F12:N12">F13+F14+F15</f>
        <v>139385</v>
      </c>
      <c r="G12" s="14">
        <f t="shared" si="4"/>
        <v>222790</v>
      </c>
      <c r="H12" s="14">
        <f>H13+H14+H15</f>
        <v>144984</v>
      </c>
      <c r="I12" s="14">
        <f>I13+I14+I15</f>
        <v>41672</v>
      </c>
      <c r="J12" s="14">
        <f>J13+J14+J15</f>
        <v>179683</v>
      </c>
      <c r="K12" s="14">
        <f>K13+K14+K15</f>
        <v>126920</v>
      </c>
      <c r="L12" s="14">
        <f>L13+L14+L15</f>
        <v>145227</v>
      </c>
      <c r="M12" s="14">
        <f t="shared" si="4"/>
        <v>68199</v>
      </c>
      <c r="N12" s="14">
        <f t="shared" si="4"/>
        <v>42938</v>
      </c>
      <c r="O12" s="12">
        <f t="shared" si="2"/>
        <v>1661542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91073</v>
      </c>
      <c r="C13" s="14">
        <v>71113</v>
      </c>
      <c r="D13" s="14">
        <v>81868</v>
      </c>
      <c r="E13" s="14">
        <v>12712</v>
      </c>
      <c r="F13" s="14">
        <v>63171</v>
      </c>
      <c r="G13" s="14">
        <v>102537</v>
      </c>
      <c r="H13" s="14">
        <v>69869</v>
      </c>
      <c r="I13" s="14">
        <v>20221</v>
      </c>
      <c r="J13" s="14">
        <v>85288</v>
      </c>
      <c r="K13" s="14">
        <v>58988</v>
      </c>
      <c r="L13" s="14">
        <v>67474</v>
      </c>
      <c r="M13" s="14">
        <v>31097</v>
      </c>
      <c r="N13" s="14">
        <v>18880</v>
      </c>
      <c r="O13" s="12">
        <f t="shared" si="2"/>
        <v>774291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95720</v>
      </c>
      <c r="C14" s="14">
        <v>70347</v>
      </c>
      <c r="D14" s="14">
        <v>89364</v>
      </c>
      <c r="E14" s="14">
        <v>13051</v>
      </c>
      <c r="F14" s="14">
        <v>68557</v>
      </c>
      <c r="G14" s="14">
        <v>106618</v>
      </c>
      <c r="H14" s="14">
        <v>67607</v>
      </c>
      <c r="I14" s="14">
        <v>19259</v>
      </c>
      <c r="J14" s="14">
        <v>89007</v>
      </c>
      <c r="K14" s="14">
        <v>62476</v>
      </c>
      <c r="L14" s="14">
        <v>72276</v>
      </c>
      <c r="M14" s="14">
        <v>34069</v>
      </c>
      <c r="N14" s="14">
        <v>22519</v>
      </c>
      <c r="O14" s="12">
        <f t="shared" si="2"/>
        <v>810870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7986</v>
      </c>
      <c r="C15" s="14">
        <v>9568</v>
      </c>
      <c r="D15" s="14">
        <v>5605</v>
      </c>
      <c r="E15" s="14">
        <v>1337</v>
      </c>
      <c r="F15" s="14">
        <v>7657</v>
      </c>
      <c r="G15" s="14">
        <v>13635</v>
      </c>
      <c r="H15" s="14">
        <v>7508</v>
      </c>
      <c r="I15" s="14">
        <v>2192</v>
      </c>
      <c r="J15" s="14">
        <v>5388</v>
      </c>
      <c r="K15" s="14">
        <v>5456</v>
      </c>
      <c r="L15" s="14">
        <v>5477</v>
      </c>
      <c r="M15" s="14">
        <v>3033</v>
      </c>
      <c r="N15" s="14">
        <v>1539</v>
      </c>
      <c r="O15" s="12">
        <f t="shared" si="2"/>
        <v>76381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10056</v>
      </c>
      <c r="C16" s="14">
        <f>C17+C18+C19</f>
        <v>7816</v>
      </c>
      <c r="D16" s="14">
        <f>D17+D18+D19</f>
        <v>8151</v>
      </c>
      <c r="E16" s="14">
        <f>E17+E18+E19</f>
        <v>1349</v>
      </c>
      <c r="F16" s="14">
        <f aca="true" t="shared" si="5" ref="F16:N16">F17+F18+F19</f>
        <v>7299</v>
      </c>
      <c r="G16" s="14">
        <f t="shared" si="5"/>
        <v>12364</v>
      </c>
      <c r="H16" s="14">
        <f>H17+H18+H19</f>
        <v>7234</v>
      </c>
      <c r="I16" s="14">
        <f>I17+I18+I19</f>
        <v>2121</v>
      </c>
      <c r="J16" s="14">
        <f>J17+J18+J19</f>
        <v>9838</v>
      </c>
      <c r="K16" s="14">
        <f>K17+K18+K19</f>
        <v>6638</v>
      </c>
      <c r="L16" s="14">
        <f>L17+L18+L19</f>
        <v>8449</v>
      </c>
      <c r="M16" s="14">
        <f t="shared" si="5"/>
        <v>3259</v>
      </c>
      <c r="N16" s="14">
        <f t="shared" si="5"/>
        <v>1821</v>
      </c>
      <c r="O16" s="12">
        <f t="shared" si="2"/>
        <v>86395</v>
      </c>
    </row>
    <row r="17" spans="1:26" ht="18.75" customHeight="1">
      <c r="A17" s="15" t="s">
        <v>16</v>
      </c>
      <c r="B17" s="14">
        <v>10039</v>
      </c>
      <c r="C17" s="14">
        <v>7795</v>
      </c>
      <c r="D17" s="14">
        <v>8136</v>
      </c>
      <c r="E17" s="14">
        <v>1347</v>
      </c>
      <c r="F17" s="14">
        <v>7282</v>
      </c>
      <c r="G17" s="14">
        <v>12338</v>
      </c>
      <c r="H17" s="14">
        <v>7201</v>
      </c>
      <c r="I17" s="14">
        <v>2119</v>
      </c>
      <c r="J17" s="14">
        <v>9831</v>
      </c>
      <c r="K17" s="14">
        <v>6617</v>
      </c>
      <c r="L17" s="14">
        <v>8435</v>
      </c>
      <c r="M17" s="14">
        <v>3249</v>
      </c>
      <c r="N17" s="14">
        <v>1815</v>
      </c>
      <c r="O17" s="12">
        <f t="shared" si="2"/>
        <v>86204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12</v>
      </c>
      <c r="C18" s="14">
        <v>15</v>
      </c>
      <c r="D18" s="14">
        <v>9</v>
      </c>
      <c r="E18" s="14">
        <v>2</v>
      </c>
      <c r="F18" s="14">
        <v>11</v>
      </c>
      <c r="G18" s="14">
        <v>16</v>
      </c>
      <c r="H18" s="14">
        <v>22</v>
      </c>
      <c r="I18" s="14">
        <v>2</v>
      </c>
      <c r="J18" s="14">
        <v>0</v>
      </c>
      <c r="K18" s="14">
        <v>8</v>
      </c>
      <c r="L18" s="14">
        <v>9</v>
      </c>
      <c r="M18" s="14">
        <v>9</v>
      </c>
      <c r="N18" s="14">
        <v>3</v>
      </c>
      <c r="O18" s="12">
        <f t="shared" si="2"/>
        <v>118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6</v>
      </c>
      <c r="D19" s="14">
        <v>6</v>
      </c>
      <c r="E19" s="14">
        <v>0</v>
      </c>
      <c r="F19" s="14">
        <v>6</v>
      </c>
      <c r="G19" s="14">
        <v>10</v>
      </c>
      <c r="H19" s="14">
        <v>11</v>
      </c>
      <c r="I19" s="14">
        <v>0</v>
      </c>
      <c r="J19" s="14">
        <v>7</v>
      </c>
      <c r="K19" s="14">
        <v>13</v>
      </c>
      <c r="L19" s="14">
        <v>5</v>
      </c>
      <c r="M19" s="14">
        <v>1</v>
      </c>
      <c r="N19" s="14">
        <v>3</v>
      </c>
      <c r="O19" s="12">
        <f t="shared" si="2"/>
        <v>73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139090</v>
      </c>
      <c r="C20" s="18">
        <f>C21+C22+C23</f>
        <v>87547</v>
      </c>
      <c r="D20" s="18">
        <f>D21+D22+D23</f>
        <v>83277</v>
      </c>
      <c r="E20" s="18">
        <f>E21+E22+E23</f>
        <v>14487</v>
      </c>
      <c r="F20" s="18">
        <f aca="true" t="shared" si="6" ref="F20:N20">F21+F22+F23</f>
        <v>72528</v>
      </c>
      <c r="G20" s="18">
        <f t="shared" si="6"/>
        <v>115168</v>
      </c>
      <c r="H20" s="18">
        <f>H21+H22+H23</f>
        <v>93412</v>
      </c>
      <c r="I20" s="18">
        <f>I21+I22+I23</f>
        <v>24575</v>
      </c>
      <c r="J20" s="18">
        <f>J21+J22+J23</f>
        <v>107070</v>
      </c>
      <c r="K20" s="18">
        <f>K21+K22+K23</f>
        <v>76128</v>
      </c>
      <c r="L20" s="18">
        <f>L21+L22+L23</f>
        <v>112559</v>
      </c>
      <c r="M20" s="18">
        <f t="shared" si="6"/>
        <v>43645</v>
      </c>
      <c r="N20" s="18">
        <f t="shared" si="6"/>
        <v>25659</v>
      </c>
      <c r="O20" s="12">
        <f aca="true" t="shared" si="7" ref="O20:O26">SUM(B20:N20)</f>
        <v>995145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70762</v>
      </c>
      <c r="C21" s="14">
        <v>47244</v>
      </c>
      <c r="D21" s="14">
        <v>42945</v>
      </c>
      <c r="E21" s="14">
        <v>7749</v>
      </c>
      <c r="F21" s="14">
        <v>36838</v>
      </c>
      <c r="G21" s="14">
        <v>59612</v>
      </c>
      <c r="H21" s="14">
        <v>50726</v>
      </c>
      <c r="I21" s="14">
        <v>13625</v>
      </c>
      <c r="J21" s="14">
        <v>56216</v>
      </c>
      <c r="K21" s="14">
        <v>39436</v>
      </c>
      <c r="L21" s="14">
        <v>57284</v>
      </c>
      <c r="M21" s="14">
        <v>22291</v>
      </c>
      <c r="N21" s="14">
        <v>12556</v>
      </c>
      <c r="O21" s="12">
        <f t="shared" si="7"/>
        <v>517284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64514</v>
      </c>
      <c r="C22" s="14">
        <v>37052</v>
      </c>
      <c r="D22" s="14">
        <v>38349</v>
      </c>
      <c r="E22" s="14">
        <v>6298</v>
      </c>
      <c r="F22" s="14">
        <v>32984</v>
      </c>
      <c r="G22" s="14">
        <v>51051</v>
      </c>
      <c r="H22" s="14">
        <v>39952</v>
      </c>
      <c r="I22" s="14">
        <v>10216</v>
      </c>
      <c r="J22" s="14">
        <v>48293</v>
      </c>
      <c r="K22" s="14">
        <v>34407</v>
      </c>
      <c r="L22" s="14">
        <v>52425</v>
      </c>
      <c r="M22" s="14">
        <v>20084</v>
      </c>
      <c r="N22" s="14">
        <v>12483</v>
      </c>
      <c r="O22" s="12">
        <f t="shared" si="7"/>
        <v>448108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3814</v>
      </c>
      <c r="C23" s="14">
        <v>3251</v>
      </c>
      <c r="D23" s="14">
        <v>1983</v>
      </c>
      <c r="E23" s="14">
        <v>440</v>
      </c>
      <c r="F23" s="14">
        <v>2706</v>
      </c>
      <c r="G23" s="14">
        <v>4505</v>
      </c>
      <c r="H23" s="14">
        <v>2734</v>
      </c>
      <c r="I23" s="14">
        <v>734</v>
      </c>
      <c r="J23" s="14">
        <v>2561</v>
      </c>
      <c r="K23" s="14">
        <v>2285</v>
      </c>
      <c r="L23" s="14">
        <v>2850</v>
      </c>
      <c r="M23" s="14">
        <v>1270</v>
      </c>
      <c r="N23" s="14">
        <v>620</v>
      </c>
      <c r="O23" s="12">
        <f t="shared" si="7"/>
        <v>29753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149589</v>
      </c>
      <c r="C24" s="14">
        <f>C25+C26</f>
        <v>110316</v>
      </c>
      <c r="D24" s="14">
        <f>D25+D26</f>
        <v>108423</v>
      </c>
      <c r="E24" s="14">
        <f>E25+E26</f>
        <v>21666</v>
      </c>
      <c r="F24" s="14">
        <f aca="true" t="shared" si="8" ref="F24:N24">F25+F26</f>
        <v>98039</v>
      </c>
      <c r="G24" s="14">
        <f t="shared" si="8"/>
        <v>149482</v>
      </c>
      <c r="H24" s="14">
        <f>H25+H26</f>
        <v>98167</v>
      </c>
      <c r="I24" s="14">
        <f>I25+I26</f>
        <v>25638</v>
      </c>
      <c r="J24" s="14">
        <f>J25+J26</f>
        <v>109589</v>
      </c>
      <c r="K24" s="14">
        <f>K25+K26</f>
        <v>90122</v>
      </c>
      <c r="L24" s="14">
        <f>L25+L26</f>
        <v>92409</v>
      </c>
      <c r="M24" s="14">
        <f t="shared" si="8"/>
        <v>32033</v>
      </c>
      <c r="N24" s="14">
        <f t="shared" si="8"/>
        <v>19037</v>
      </c>
      <c r="O24" s="12">
        <f t="shared" si="7"/>
        <v>1104510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71626</v>
      </c>
      <c r="C25" s="14">
        <v>59440</v>
      </c>
      <c r="D25" s="14">
        <v>57225</v>
      </c>
      <c r="E25" s="14">
        <v>12742</v>
      </c>
      <c r="F25" s="14">
        <v>52508</v>
      </c>
      <c r="G25" s="14">
        <v>85813</v>
      </c>
      <c r="H25" s="14">
        <v>57429</v>
      </c>
      <c r="I25" s="14">
        <v>16141</v>
      </c>
      <c r="J25" s="14">
        <v>54310</v>
      </c>
      <c r="K25" s="14">
        <v>48837</v>
      </c>
      <c r="L25" s="14">
        <v>46557</v>
      </c>
      <c r="M25" s="14">
        <v>16311</v>
      </c>
      <c r="N25" s="14">
        <v>8708</v>
      </c>
      <c r="O25" s="12">
        <f t="shared" si="7"/>
        <v>587647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77963</v>
      </c>
      <c r="C26" s="14">
        <v>50876</v>
      </c>
      <c r="D26" s="14">
        <v>51198</v>
      </c>
      <c r="E26" s="14">
        <v>8924</v>
      </c>
      <c r="F26" s="14">
        <v>45531</v>
      </c>
      <c r="G26" s="14">
        <v>63669</v>
      </c>
      <c r="H26" s="14">
        <v>40738</v>
      </c>
      <c r="I26" s="14">
        <v>9497</v>
      </c>
      <c r="J26" s="14">
        <v>55279</v>
      </c>
      <c r="K26" s="14">
        <v>41285</v>
      </c>
      <c r="L26" s="14">
        <v>45852</v>
      </c>
      <c r="M26" s="14">
        <v>15722</v>
      </c>
      <c r="N26" s="14">
        <v>10329</v>
      </c>
      <c r="O26" s="12">
        <f t="shared" si="7"/>
        <v>516863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46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47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48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49</v>
      </c>
      <c r="B36" s="59">
        <f>B37+B38+B39+B40</f>
        <v>1122700.132</v>
      </c>
      <c r="C36" s="59">
        <f aca="true" t="shared" si="11" ref="C36:N36">C37+C38+C39+C40</f>
        <v>867329.6138999999</v>
      </c>
      <c r="D36" s="59">
        <f t="shared" si="11"/>
        <v>773438.4018</v>
      </c>
      <c r="E36" s="59">
        <f t="shared" si="11"/>
        <v>198219.8326</v>
      </c>
      <c r="F36" s="59">
        <f t="shared" si="11"/>
        <v>741020.3305</v>
      </c>
      <c r="G36" s="59">
        <f t="shared" si="11"/>
        <v>923867.791</v>
      </c>
      <c r="H36" s="59">
        <f t="shared" si="11"/>
        <v>788531.8816000001</v>
      </c>
      <c r="I36" s="59">
        <f>I37+I38+I39+I40</f>
        <v>216857.3096</v>
      </c>
      <c r="J36" s="59">
        <f>J37+J38+J39+J40</f>
        <v>914418.209</v>
      </c>
      <c r="K36" s="59">
        <f>K37+K38+K39+K40</f>
        <v>794620.4349999999</v>
      </c>
      <c r="L36" s="59">
        <f>L37+L38+L39+L40</f>
        <v>907643.6209999999</v>
      </c>
      <c r="M36" s="59">
        <f t="shared" si="11"/>
        <v>480851.728</v>
      </c>
      <c r="N36" s="59">
        <f t="shared" si="11"/>
        <v>248871.329</v>
      </c>
      <c r="O36" s="59">
        <f>O37+O38+O39+O40</f>
        <v>8978370.615</v>
      </c>
    </row>
    <row r="37" spans="1:15" ht="18.75" customHeight="1">
      <c r="A37" s="56" t="s">
        <v>50</v>
      </c>
      <c r="B37" s="53">
        <f aca="true" t="shared" si="12" ref="B37:N37">B29*B7</f>
        <v>1117923.472</v>
      </c>
      <c r="C37" s="53">
        <f t="shared" si="12"/>
        <v>863210.0238999999</v>
      </c>
      <c r="D37" s="53">
        <f t="shared" si="12"/>
        <v>763249.5318</v>
      </c>
      <c r="E37" s="53">
        <f t="shared" si="12"/>
        <v>198219.8326</v>
      </c>
      <c r="F37" s="53">
        <f t="shared" si="12"/>
        <v>738102.4905000001</v>
      </c>
      <c r="G37" s="53">
        <f t="shared" si="12"/>
        <v>919091.901</v>
      </c>
      <c r="H37" s="53">
        <f t="shared" si="12"/>
        <v>785031.0216000001</v>
      </c>
      <c r="I37" s="53">
        <f>I29*I7</f>
        <v>216857.3096</v>
      </c>
      <c r="J37" s="53">
        <f>J29*J7</f>
        <v>905079.829</v>
      </c>
      <c r="K37" s="53">
        <f>K29*K7</f>
        <v>780599.205</v>
      </c>
      <c r="L37" s="53">
        <f>L29*L7</f>
        <v>898925.051</v>
      </c>
      <c r="M37" s="53">
        <f t="shared" si="12"/>
        <v>475528.288</v>
      </c>
      <c r="N37" s="53">
        <f t="shared" si="12"/>
        <v>247856.719</v>
      </c>
      <c r="O37" s="55">
        <f>SUM(B37:N37)</f>
        <v>8909674.675</v>
      </c>
    </row>
    <row r="38" spans="1:15" ht="18.75" customHeight="1">
      <c r="A38" s="56" t="s">
        <v>51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52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53</v>
      </c>
      <c r="B40" s="53">
        <v>4776.66</v>
      </c>
      <c r="C40" s="53">
        <v>4119.59</v>
      </c>
      <c r="D40" s="53">
        <v>10188.87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8718.57</v>
      </c>
      <c r="M40" s="53">
        <v>5323.44</v>
      </c>
      <c r="N40" s="53">
        <v>1014.61</v>
      </c>
      <c r="O40" s="55">
        <f>SUM(B40:N40)</f>
        <v>68695.94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54</v>
      </c>
      <c r="B42" s="25">
        <f>+B43+B46+B58+B59+B60-B62</f>
        <v>-73328</v>
      </c>
      <c r="C42" s="25">
        <f aca="true" t="shared" si="15" ref="C42:O42">+C43+C46+C58+C59+C60-C62</f>
        <v>-79572</v>
      </c>
      <c r="D42" s="25">
        <f t="shared" si="15"/>
        <v>-73741.49</v>
      </c>
      <c r="E42" s="25">
        <f t="shared" si="15"/>
        <v>-9520</v>
      </c>
      <c r="F42" s="25">
        <f t="shared" si="15"/>
        <v>-44172</v>
      </c>
      <c r="G42" s="25">
        <f t="shared" si="15"/>
        <v>-77624</v>
      </c>
      <c r="H42" s="25">
        <f t="shared" si="15"/>
        <v>-74700</v>
      </c>
      <c r="I42" s="25">
        <f t="shared" si="15"/>
        <v>-21352</v>
      </c>
      <c r="J42" s="25">
        <f t="shared" si="15"/>
        <v>-41020</v>
      </c>
      <c r="K42" s="25">
        <f t="shared" si="15"/>
        <v>-57468</v>
      </c>
      <c r="L42" s="25">
        <f t="shared" si="15"/>
        <v>-44284</v>
      </c>
      <c r="M42" s="25">
        <f t="shared" si="15"/>
        <v>-31744</v>
      </c>
      <c r="N42" s="25">
        <f t="shared" si="15"/>
        <v>-21154.61</v>
      </c>
      <c r="O42" s="25">
        <f t="shared" si="15"/>
        <v>-649680.1000000001</v>
      </c>
    </row>
    <row r="43" spans="1:15" ht="18.75" customHeight="1">
      <c r="A43" s="17" t="s">
        <v>55</v>
      </c>
      <c r="B43" s="26">
        <f>B44+B45</f>
        <v>-71924</v>
      </c>
      <c r="C43" s="26">
        <f>C44+C45</f>
        <v>-75648</v>
      </c>
      <c r="D43" s="26">
        <f>D44+D45</f>
        <v>-50344</v>
      </c>
      <c r="E43" s="26">
        <f>E44+E45</f>
        <v>-9520</v>
      </c>
      <c r="F43" s="26">
        <f aca="true" t="shared" si="16" ref="F43:N43">F44+F45</f>
        <v>-42304</v>
      </c>
      <c r="G43" s="26">
        <f t="shared" si="16"/>
        <v>-77124</v>
      </c>
      <c r="H43" s="26">
        <f t="shared" si="16"/>
        <v>-73476</v>
      </c>
      <c r="I43" s="26">
        <f>I44+I45</f>
        <v>-20352</v>
      </c>
      <c r="J43" s="26">
        <f>J44+J45</f>
        <v>-41020</v>
      </c>
      <c r="K43" s="26">
        <f>K44+K45</f>
        <v>-57468</v>
      </c>
      <c r="L43" s="26">
        <f>L44+L45</f>
        <v>-44284</v>
      </c>
      <c r="M43" s="26">
        <f t="shared" si="16"/>
        <v>-31744</v>
      </c>
      <c r="N43" s="26">
        <f t="shared" si="16"/>
        <v>-20140</v>
      </c>
      <c r="O43" s="25">
        <f aca="true" t="shared" si="17" ref="O43:O62">SUM(B43:N43)</f>
        <v>-615348</v>
      </c>
    </row>
    <row r="44" spans="1:26" ht="18.75" customHeight="1">
      <c r="A44" s="13" t="s">
        <v>56</v>
      </c>
      <c r="B44" s="20">
        <f>ROUND(-B9*$D$3,2)</f>
        <v>-71924</v>
      </c>
      <c r="C44" s="20">
        <f>ROUND(-C9*$D$3,2)</f>
        <v>-75648</v>
      </c>
      <c r="D44" s="20">
        <f>ROUND(-D9*$D$3,2)</f>
        <v>-50344</v>
      </c>
      <c r="E44" s="20">
        <f>ROUND(-E9*$D$3,2)</f>
        <v>-9520</v>
      </c>
      <c r="F44" s="20">
        <f aca="true" t="shared" si="18" ref="F44:N44">ROUND(-F9*$D$3,2)</f>
        <v>-42304</v>
      </c>
      <c r="G44" s="20">
        <f t="shared" si="18"/>
        <v>-77124</v>
      </c>
      <c r="H44" s="20">
        <f t="shared" si="18"/>
        <v>-73476</v>
      </c>
      <c r="I44" s="20">
        <f>ROUND(-I9*$D$3,2)</f>
        <v>-20352</v>
      </c>
      <c r="J44" s="20">
        <f>ROUND(-J9*$D$3,2)</f>
        <v>-41020</v>
      </c>
      <c r="K44" s="20">
        <f>ROUND(-K9*$D$3,2)</f>
        <v>-57468</v>
      </c>
      <c r="L44" s="20">
        <f>ROUND(-L9*$D$3,2)</f>
        <v>-44284</v>
      </c>
      <c r="M44" s="20">
        <f t="shared" si="18"/>
        <v>-31744</v>
      </c>
      <c r="N44" s="20">
        <f t="shared" si="18"/>
        <v>-20140</v>
      </c>
      <c r="O44" s="46">
        <f t="shared" si="17"/>
        <v>-615348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-1404</v>
      </c>
      <c r="C46" s="26">
        <f aca="true" t="shared" si="20" ref="C46:O46">SUM(C47:C57)</f>
        <v>-3924</v>
      </c>
      <c r="D46" s="26">
        <f t="shared" si="20"/>
        <v>-23397.49</v>
      </c>
      <c r="E46" s="26">
        <f t="shared" si="20"/>
        <v>0</v>
      </c>
      <c r="F46" s="26">
        <f t="shared" si="20"/>
        <v>-1868</v>
      </c>
      <c r="G46" s="26">
        <f t="shared" si="20"/>
        <v>-500</v>
      </c>
      <c r="H46" s="26">
        <f t="shared" si="20"/>
        <v>-1224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-33317.490000000005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-1404</v>
      </c>
      <c r="C48" s="24">
        <v>-3924</v>
      </c>
      <c r="D48" s="24">
        <v>0</v>
      </c>
      <c r="E48" s="24">
        <v>0</v>
      </c>
      <c r="F48" s="24">
        <v>-1368</v>
      </c>
      <c r="G48" s="24">
        <v>0</v>
      </c>
      <c r="H48" s="24">
        <v>-1224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-7920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-500-22897.49</f>
        <v>-23397.49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-25397.49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74">
        <v>0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-7180.56</v>
      </c>
      <c r="O60" s="24">
        <f t="shared" si="17"/>
        <v>-7180.56</v>
      </c>
    </row>
    <row r="61" spans="1:26" ht="15.75">
      <c r="A61" s="2" t="s">
        <v>68</v>
      </c>
      <c r="B61" s="29">
        <f aca="true" t="shared" si="21" ref="B61:N61">+B36+B42</f>
        <v>1049372.132</v>
      </c>
      <c r="C61" s="29">
        <f t="shared" si="21"/>
        <v>787757.6138999999</v>
      </c>
      <c r="D61" s="29">
        <f t="shared" si="21"/>
        <v>699696.9118</v>
      </c>
      <c r="E61" s="29">
        <f t="shared" si="21"/>
        <v>188699.8326</v>
      </c>
      <c r="F61" s="29">
        <f t="shared" si="21"/>
        <v>696848.3305</v>
      </c>
      <c r="G61" s="29">
        <f t="shared" si="21"/>
        <v>846243.791</v>
      </c>
      <c r="H61" s="29">
        <f t="shared" si="21"/>
        <v>713831.8816000001</v>
      </c>
      <c r="I61" s="29">
        <f t="shared" si="21"/>
        <v>195505.3096</v>
      </c>
      <c r="J61" s="29">
        <f>+J36+J42</f>
        <v>873398.209</v>
      </c>
      <c r="K61" s="29">
        <f>+K36+K42</f>
        <v>737152.4349999999</v>
      </c>
      <c r="L61" s="29">
        <f>+L36+L42</f>
        <v>863359.6209999999</v>
      </c>
      <c r="M61" s="29">
        <f t="shared" si="21"/>
        <v>449107.728</v>
      </c>
      <c r="N61" s="29">
        <f t="shared" si="21"/>
        <v>227716.71899999998</v>
      </c>
      <c r="O61" s="29">
        <f>SUM(B61:N61)</f>
        <v>8328690.515</v>
      </c>
      <c r="P61"/>
      <c r="Q61"/>
      <c r="R61"/>
      <c r="S61"/>
      <c r="T61"/>
      <c r="U61"/>
      <c r="V61"/>
      <c r="W61"/>
      <c r="X61"/>
      <c r="Y61"/>
      <c r="Z61"/>
    </row>
    <row r="62" spans="1:17" ht="20.2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-6165.95</v>
      </c>
      <c r="O62" s="47">
        <f t="shared" si="17"/>
        <v>-6165.95</v>
      </c>
      <c r="Q62" s="75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1049372.1300000001</v>
      </c>
      <c r="C64" s="36">
        <f aca="true" t="shared" si="22" ref="C64:N64">SUM(C65:C78)</f>
        <v>787757.62</v>
      </c>
      <c r="D64" s="36">
        <f t="shared" si="22"/>
        <v>699696.91</v>
      </c>
      <c r="E64" s="36">
        <f t="shared" si="22"/>
        <v>188699.83</v>
      </c>
      <c r="F64" s="36">
        <f t="shared" si="22"/>
        <v>696848.33</v>
      </c>
      <c r="G64" s="36">
        <f t="shared" si="22"/>
        <v>846243.79</v>
      </c>
      <c r="H64" s="36">
        <f t="shared" si="22"/>
        <v>713831.89</v>
      </c>
      <c r="I64" s="36">
        <f t="shared" si="22"/>
        <v>195505.31</v>
      </c>
      <c r="J64" s="36">
        <f t="shared" si="22"/>
        <v>873398.21</v>
      </c>
      <c r="K64" s="36">
        <f t="shared" si="22"/>
        <v>737152.44</v>
      </c>
      <c r="L64" s="36">
        <f t="shared" si="22"/>
        <v>863359.62</v>
      </c>
      <c r="M64" s="36">
        <f t="shared" si="22"/>
        <v>449107.73</v>
      </c>
      <c r="N64" s="36">
        <f t="shared" si="22"/>
        <v>227716.72</v>
      </c>
      <c r="O64" s="29">
        <f>SUM(O65:O78)</f>
        <v>8328690.529999998</v>
      </c>
    </row>
    <row r="65" spans="1:16" ht="18.75" customHeight="1">
      <c r="A65" s="17" t="s">
        <v>70</v>
      </c>
      <c r="B65" s="36">
        <v>199669.07</v>
      </c>
      <c r="C65" s="36">
        <v>221007.88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420676.95</v>
      </c>
      <c r="P65"/>
    </row>
    <row r="66" spans="1:16" ht="18.75" customHeight="1">
      <c r="A66" s="17" t="s">
        <v>71</v>
      </c>
      <c r="B66" s="36">
        <v>849703.06</v>
      </c>
      <c r="C66" s="36">
        <v>566749.74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1416452.8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699696.91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699696.91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188699.83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188699.83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696848.33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696848.33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846243.79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846243.79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713831.89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713831.89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195505.31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195505.31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873398.21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873398.21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737152.44</v>
      </c>
      <c r="L74" s="35">
        <v>0</v>
      </c>
      <c r="M74" s="35">
        <v>0</v>
      </c>
      <c r="N74" s="35">
        <v>0</v>
      </c>
      <c r="O74" s="29">
        <f t="shared" si="23"/>
        <v>737152.44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863359.62</v>
      </c>
      <c r="M75" s="35">
        <v>0</v>
      </c>
      <c r="N75" s="35">
        <v>0</v>
      </c>
      <c r="O75" s="26">
        <f t="shared" si="23"/>
        <v>863359.62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449107.73</v>
      </c>
      <c r="N76" s="35">
        <v>0</v>
      </c>
      <c r="O76" s="29">
        <f t="shared" si="23"/>
        <v>449107.73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227716.72</v>
      </c>
      <c r="O77" s="26">
        <f t="shared" si="23"/>
        <v>227716.72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2.4566286475917205</v>
      </c>
      <c r="C82" s="44">
        <v>2.6052730966996385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1.9606999999999999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2018-08-22T14:05:03Z</dcterms:modified>
  <cp:category/>
  <cp:version/>
  <cp:contentType/>
  <cp:contentStatus/>
</cp:coreProperties>
</file>