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<sst xmlns="http://schemas.openxmlformats.org/spreadsheetml/2006/main" count="114" uniqueCount="112">
  <si>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</si>
  <si>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</si>
  <si>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</si>
  <si>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</si>
  <si>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</si>
  <si>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</si>
  <si>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</si>
  <si>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</si>
  <si>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</si>
  <si>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</si>
  <si>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</si>
  <si>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</si>
  <si>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</si>
  <si>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</si>
  <si>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</si>
  <si>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</si>
  <si>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</si>
  <si>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</si>
  <si>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</si>
  <si>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</si>
  <si>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</si>
  <si>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</si>
  <si>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</si>
  <si>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</si>
  <si>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</si>
  <si>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</si>
  <si>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</si>
  <si>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</si>
  <si>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</si>
  <si>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</si>
  <si>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</si>
  <si>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</si>
  <si>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</si>
  <si>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</si>
  <si>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</si>
  <si>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</si>
  <si>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</si>
  <si>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</si>
  <si>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</si>
  <si>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</si>
  <si>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</si>
  <si>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</si>
  <si>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</si>
  <si>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</si>
  <si>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</si>
  <si>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</si>
  <si>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</si>
  <si>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</si>
  <si>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</si>
  <si>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</si>
  <si>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</si>
  <si>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</si>
  <si>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</si>
  <si>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</si>
  <si>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</si>
  <si>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</si>
  <si>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</si>
  <si>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</si>
  <si>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</si>
  <si>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</si>
  <si>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</si>
  <si>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</si>
  <si>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</si>
  <si>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</si>
  <si>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</si>
  <si>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</si>
  <si>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</si>
  <si>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</si>
  <si>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</si>
  <si>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</si>
  <si>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</si>
  <si>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</si>
  <si>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</si>
  <si>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</si>
  <si>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</si>
  <si>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</si>
  <si>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</si>
  <si>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</si>
  <si>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</si>
  <si>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</si>
  <si>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</si>
  <si>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</si>
  <si>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</si>
  <si>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</si>
  <si>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</si>
  <si>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</si>
  <si>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</si>
  <si>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</si>
  <si>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</si>
  <si>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</si>
  <si>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</si>
  <si>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</si>
  <si>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</si>
  <si>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</si>
  <si>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</si>
  <si>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</si>
  <si>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</si>
  <si>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</si>
  <si>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</si>
  <si>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</si>
  <si>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</si>
  <si>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</si>
  <si>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</si>
  <si>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</si>
  <si>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</si>
  <si>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</si>
  <si>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</si>
  <si>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</si>
  <si>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</si>
  <si>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15/08/18 - VENCIMENTO 22/08/18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</si>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</sst>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1">
      <c r="A2" s="72" t="s">
        <v>109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3" t="s">
        <v>1</v>
      </c>
      <c r="B4" s="73" t="s">
        <v>38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4" t="s">
        <v>2</v>
      </c>
    </row>
    <row r="5" spans="1:15" ht="42" customHeight="1">
      <c r="A5" s="73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3"/>
    </row>
    <row r="6" spans="1:15" ht="20.25" customHeight="1">
      <c r="A6" s="73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4" t="s">
        <v>29</v>
      </c>
      <c r="I6" s="64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3"/>
    </row>
    <row r="7" spans="1:26" ht="18.75" customHeight="1">
      <c r="A7" s="9" t="s">
        <v>3</v>
      </c>
      <c r="B7" s="10">
        <f>B8+B20+B24</f>
        <v>519205</v>
      </c>
      <c r="C7" s="10">
        <f>C8+C20+C24</f>
        <v>381742</v>
      </c>
      <c r="D7" s="10">
        <f>D8+D20+D24</f>
        <v>398677</v>
      </c>
      <c r="E7" s="10">
        <f>E8+E20+E24</f>
        <v>68874</v>
      </c>
      <c r="F7" s="10">
        <f aca="true" t="shared" si="0" ref="F7:N7">F8+F20+F24</f>
        <v>350580</v>
      </c>
      <c r="G7" s="10">
        <f t="shared" si="0"/>
        <v>539300</v>
      </c>
      <c r="H7" s="10">
        <f>H8+H20+H24</f>
        <v>370559</v>
      </c>
      <c r="I7" s="10">
        <f>I8+I20+I24</f>
        <v>102820</v>
      </c>
      <c r="J7" s="10">
        <f>J8+J20+J24</f>
        <v>419206</v>
      </c>
      <c r="K7" s="10">
        <f>K8+K20+K24</f>
        <v>317466</v>
      </c>
      <c r="L7" s="10">
        <f>L8+L20+L24</f>
        <v>374242</v>
      </c>
      <c r="M7" s="10">
        <f t="shared" si="0"/>
        <v>153407</v>
      </c>
      <c r="N7" s="10">
        <f t="shared" si="0"/>
        <v>95437</v>
      </c>
      <c r="O7" s="10">
        <f>+O8+O20+O24</f>
        <v>4091515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222760</v>
      </c>
      <c r="C8" s="12">
        <f>+C9+C12+C16</f>
        <v>177806</v>
      </c>
      <c r="D8" s="12">
        <f>+D9+D12+D16</f>
        <v>200210</v>
      </c>
      <c r="E8" s="12">
        <f>+E9+E12+E16</f>
        <v>31121</v>
      </c>
      <c r="F8" s="12">
        <f aca="true" t="shared" si="1" ref="F8:N8">+F9+F12+F16</f>
        <v>165699</v>
      </c>
      <c r="G8" s="12">
        <f t="shared" si="1"/>
        <v>258610</v>
      </c>
      <c r="H8" s="12">
        <f>+H9+H12+H16</f>
        <v>171771</v>
      </c>
      <c r="I8" s="12">
        <f>+I9+I12+I16</f>
        <v>49479</v>
      </c>
      <c r="J8" s="12">
        <f>+J9+J12+J16</f>
        <v>198860</v>
      </c>
      <c r="K8" s="12">
        <f>+K9+K12+K16</f>
        <v>148597</v>
      </c>
      <c r="L8" s="12">
        <f>+L9+L12+L16</f>
        <v>165134</v>
      </c>
      <c r="M8" s="12">
        <f t="shared" si="1"/>
        <v>78198</v>
      </c>
      <c r="N8" s="12">
        <f t="shared" si="1"/>
        <v>49959</v>
      </c>
      <c r="O8" s="12">
        <f>SUM(B8:N8)</f>
        <v>1918204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17955</v>
      </c>
      <c r="C9" s="14">
        <v>18856</v>
      </c>
      <c r="D9" s="14">
        <v>12653</v>
      </c>
      <c r="E9" s="14">
        <v>2356</v>
      </c>
      <c r="F9" s="14">
        <v>11380</v>
      </c>
      <c r="G9" s="14">
        <v>20356</v>
      </c>
      <c r="H9" s="14">
        <v>18543</v>
      </c>
      <c r="I9" s="14">
        <v>5335</v>
      </c>
      <c r="J9" s="14">
        <v>10180</v>
      </c>
      <c r="K9" s="14">
        <v>14269</v>
      </c>
      <c r="L9" s="14">
        <v>11281</v>
      </c>
      <c r="M9" s="14">
        <v>7800</v>
      </c>
      <c r="N9" s="14">
        <v>5098</v>
      </c>
      <c r="O9" s="12">
        <f aca="true" t="shared" si="2" ref="O9:O19">SUM(B9:N9)</f>
        <v>156062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17955</v>
      </c>
      <c r="C10" s="14">
        <f>+C9-C11</f>
        <v>18856</v>
      </c>
      <c r="D10" s="14">
        <f>+D9-D11</f>
        <v>12653</v>
      </c>
      <c r="E10" s="14">
        <f>+E9-E11</f>
        <v>2356</v>
      </c>
      <c r="F10" s="14">
        <f aca="true" t="shared" si="3" ref="F10:N10">+F9-F11</f>
        <v>11380</v>
      </c>
      <c r="G10" s="14">
        <f t="shared" si="3"/>
        <v>20356</v>
      </c>
      <c r="H10" s="14">
        <f>+H9-H11</f>
        <v>18543</v>
      </c>
      <c r="I10" s="14">
        <f>+I9-I11</f>
        <v>5335</v>
      </c>
      <c r="J10" s="14">
        <f>+J9-J11</f>
        <v>10180</v>
      </c>
      <c r="K10" s="14">
        <f>+K9-K11</f>
        <v>14269</v>
      </c>
      <c r="L10" s="14">
        <f>+L9-L11</f>
        <v>11281</v>
      </c>
      <c r="M10" s="14">
        <f t="shared" si="3"/>
        <v>7800</v>
      </c>
      <c r="N10" s="14">
        <f t="shared" si="3"/>
        <v>5098</v>
      </c>
      <c r="O10" s="12">
        <f t="shared" si="2"/>
        <v>156062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194634</v>
      </c>
      <c r="C12" s="14">
        <f>C13+C14+C15</f>
        <v>151146</v>
      </c>
      <c r="D12" s="14">
        <f>D13+D14+D15</f>
        <v>179329</v>
      </c>
      <c r="E12" s="14">
        <f>E13+E14+E15</f>
        <v>27471</v>
      </c>
      <c r="F12" s="14">
        <f aca="true" t="shared" si="4" ref="F12:N12">F13+F14+F15</f>
        <v>146656</v>
      </c>
      <c r="G12" s="14">
        <f t="shared" si="4"/>
        <v>225505</v>
      </c>
      <c r="H12" s="14">
        <f>H13+H14+H15</f>
        <v>145892</v>
      </c>
      <c r="I12" s="14">
        <f>I13+I14+I15</f>
        <v>41978</v>
      </c>
      <c r="J12" s="14">
        <f>J13+J14+J15</f>
        <v>178803</v>
      </c>
      <c r="K12" s="14">
        <f>K13+K14+K15</f>
        <v>127409</v>
      </c>
      <c r="L12" s="14">
        <f>L13+L14+L15</f>
        <v>145310</v>
      </c>
      <c r="M12" s="14">
        <f t="shared" si="4"/>
        <v>67121</v>
      </c>
      <c r="N12" s="14">
        <f t="shared" si="4"/>
        <v>43063</v>
      </c>
      <c r="O12" s="12">
        <f t="shared" si="2"/>
        <v>1674317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91505</v>
      </c>
      <c r="C13" s="14">
        <v>71186</v>
      </c>
      <c r="D13" s="14">
        <v>83503</v>
      </c>
      <c r="E13" s="14">
        <v>13000</v>
      </c>
      <c r="F13" s="14">
        <v>67118</v>
      </c>
      <c r="G13" s="14">
        <v>104008</v>
      </c>
      <c r="H13" s="14">
        <v>70491</v>
      </c>
      <c r="I13" s="14">
        <v>20411</v>
      </c>
      <c r="J13" s="14">
        <v>84918</v>
      </c>
      <c r="K13" s="14">
        <v>59274</v>
      </c>
      <c r="L13" s="14">
        <v>66836</v>
      </c>
      <c r="M13" s="14">
        <v>30517</v>
      </c>
      <c r="N13" s="14">
        <v>18973</v>
      </c>
      <c r="O13" s="12">
        <f t="shared" si="2"/>
        <v>781740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95356</v>
      </c>
      <c r="C14" s="14">
        <v>70332</v>
      </c>
      <c r="D14" s="14">
        <v>90228</v>
      </c>
      <c r="E14" s="14">
        <v>13092</v>
      </c>
      <c r="F14" s="14">
        <v>71607</v>
      </c>
      <c r="G14" s="14">
        <v>107686</v>
      </c>
      <c r="H14" s="14">
        <v>67819</v>
      </c>
      <c r="I14" s="14">
        <v>19367</v>
      </c>
      <c r="J14" s="14">
        <v>88473</v>
      </c>
      <c r="K14" s="14">
        <v>62637</v>
      </c>
      <c r="L14" s="14">
        <v>73063</v>
      </c>
      <c r="M14" s="14">
        <v>33645</v>
      </c>
      <c r="N14" s="14">
        <v>22546</v>
      </c>
      <c r="O14" s="12">
        <f t="shared" si="2"/>
        <v>815851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7773</v>
      </c>
      <c r="C15" s="14">
        <v>9628</v>
      </c>
      <c r="D15" s="14">
        <v>5598</v>
      </c>
      <c r="E15" s="14">
        <v>1379</v>
      </c>
      <c r="F15" s="14">
        <v>7931</v>
      </c>
      <c r="G15" s="14">
        <v>13811</v>
      </c>
      <c r="H15" s="14">
        <v>7582</v>
      </c>
      <c r="I15" s="14">
        <v>2200</v>
      </c>
      <c r="J15" s="14">
        <v>5412</v>
      </c>
      <c r="K15" s="14">
        <v>5498</v>
      </c>
      <c r="L15" s="14">
        <v>5411</v>
      </c>
      <c r="M15" s="14">
        <v>2959</v>
      </c>
      <c r="N15" s="14">
        <v>1544</v>
      </c>
      <c r="O15" s="12">
        <f t="shared" si="2"/>
        <v>76726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10171</v>
      </c>
      <c r="C16" s="14">
        <f>C17+C18+C19</f>
        <v>7804</v>
      </c>
      <c r="D16" s="14">
        <f>D17+D18+D19</f>
        <v>8228</v>
      </c>
      <c r="E16" s="14">
        <f>E17+E18+E19</f>
        <v>1294</v>
      </c>
      <c r="F16" s="14">
        <f aca="true" t="shared" si="5" ref="F16:N16">F17+F18+F19</f>
        <v>7663</v>
      </c>
      <c r="G16" s="14">
        <f t="shared" si="5"/>
        <v>12749</v>
      </c>
      <c r="H16" s="14">
        <f>H17+H18+H19</f>
        <v>7336</v>
      </c>
      <c r="I16" s="14">
        <f>I17+I18+I19</f>
        <v>2166</v>
      </c>
      <c r="J16" s="14">
        <f>J17+J18+J19</f>
        <v>9877</v>
      </c>
      <c r="K16" s="14">
        <f>K17+K18+K19</f>
        <v>6919</v>
      </c>
      <c r="L16" s="14">
        <f>L17+L18+L19</f>
        <v>8543</v>
      </c>
      <c r="M16" s="14">
        <f t="shared" si="5"/>
        <v>3277</v>
      </c>
      <c r="N16" s="14">
        <f t="shared" si="5"/>
        <v>1798</v>
      </c>
      <c r="O16" s="12">
        <f t="shared" si="2"/>
        <v>87825</v>
      </c>
    </row>
    <row r="17" spans="1:26" ht="18.75" customHeight="1">
      <c r="A17" s="15" t="s">
        <v>16</v>
      </c>
      <c r="B17" s="14">
        <v>10156</v>
      </c>
      <c r="C17" s="14">
        <v>7792</v>
      </c>
      <c r="D17" s="14">
        <v>8215</v>
      </c>
      <c r="E17" s="14">
        <v>1291</v>
      </c>
      <c r="F17" s="14">
        <v>7649</v>
      </c>
      <c r="G17" s="14">
        <v>12722</v>
      </c>
      <c r="H17" s="14">
        <v>7310</v>
      </c>
      <c r="I17" s="14">
        <v>2165</v>
      </c>
      <c r="J17" s="14">
        <v>9872</v>
      </c>
      <c r="K17" s="14">
        <v>6909</v>
      </c>
      <c r="L17" s="14">
        <v>8527</v>
      </c>
      <c r="M17" s="14">
        <v>3269</v>
      </c>
      <c r="N17" s="14">
        <v>1795</v>
      </c>
      <c r="O17" s="12">
        <f t="shared" si="2"/>
        <v>87672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11</v>
      </c>
      <c r="C18" s="14">
        <v>8</v>
      </c>
      <c r="D18" s="14">
        <v>12</v>
      </c>
      <c r="E18" s="14">
        <v>3</v>
      </c>
      <c r="F18" s="14">
        <v>3</v>
      </c>
      <c r="G18" s="14">
        <v>16</v>
      </c>
      <c r="H18" s="14">
        <v>16</v>
      </c>
      <c r="I18" s="14">
        <v>0</v>
      </c>
      <c r="J18" s="14">
        <v>0</v>
      </c>
      <c r="K18" s="14">
        <v>4</v>
      </c>
      <c r="L18" s="14">
        <v>12</v>
      </c>
      <c r="M18" s="14">
        <v>8</v>
      </c>
      <c r="N18" s="14">
        <v>3</v>
      </c>
      <c r="O18" s="12">
        <f t="shared" si="2"/>
        <v>96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4</v>
      </c>
      <c r="C19" s="14">
        <v>4</v>
      </c>
      <c r="D19" s="14">
        <v>1</v>
      </c>
      <c r="E19" s="14">
        <v>0</v>
      </c>
      <c r="F19" s="14">
        <v>11</v>
      </c>
      <c r="G19" s="14">
        <v>11</v>
      </c>
      <c r="H19" s="14">
        <v>10</v>
      </c>
      <c r="I19" s="14">
        <v>1</v>
      </c>
      <c r="J19" s="14">
        <v>5</v>
      </c>
      <c r="K19" s="14">
        <v>6</v>
      </c>
      <c r="L19" s="14">
        <v>4</v>
      </c>
      <c r="M19" s="14">
        <v>0</v>
      </c>
      <c r="N19" s="14">
        <v>0</v>
      </c>
      <c r="O19" s="12">
        <f t="shared" si="2"/>
        <v>57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141167</v>
      </c>
      <c r="C20" s="18">
        <f>C21+C22+C23</f>
        <v>88366</v>
      </c>
      <c r="D20" s="18">
        <f>D21+D22+D23</f>
        <v>84512</v>
      </c>
      <c r="E20" s="18">
        <f>E21+E22+E23</f>
        <v>14739</v>
      </c>
      <c r="F20" s="18">
        <f aca="true" t="shared" si="6" ref="F20:N20">F21+F22+F23</f>
        <v>77381</v>
      </c>
      <c r="G20" s="18">
        <f t="shared" si="6"/>
        <v>118472</v>
      </c>
      <c r="H20" s="18">
        <f>H21+H22+H23</f>
        <v>94832</v>
      </c>
      <c r="I20" s="18">
        <f>I21+I22+I23</f>
        <v>25596</v>
      </c>
      <c r="J20" s="18">
        <f>J21+J22+J23</f>
        <v>108551</v>
      </c>
      <c r="K20" s="18">
        <f>K21+K22+K23</f>
        <v>76868</v>
      </c>
      <c r="L20" s="18">
        <f>L21+L22+L23</f>
        <v>114441</v>
      </c>
      <c r="M20" s="18">
        <f t="shared" si="6"/>
        <v>43572</v>
      </c>
      <c r="N20" s="18">
        <f t="shared" si="6"/>
        <v>26069</v>
      </c>
      <c r="O20" s="12">
        <f aca="true" t="shared" si="7" ref="O20:O26">SUM(B20:N20)</f>
        <v>1014566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71865</v>
      </c>
      <c r="C21" s="14">
        <v>47953</v>
      </c>
      <c r="D21" s="14">
        <v>43669</v>
      </c>
      <c r="E21" s="14">
        <v>7890</v>
      </c>
      <c r="F21" s="14">
        <v>39868</v>
      </c>
      <c r="G21" s="14">
        <v>61536</v>
      </c>
      <c r="H21" s="14">
        <v>51538</v>
      </c>
      <c r="I21" s="14">
        <v>14322</v>
      </c>
      <c r="J21" s="14">
        <v>56622</v>
      </c>
      <c r="K21" s="14">
        <v>39888</v>
      </c>
      <c r="L21" s="14">
        <v>58362</v>
      </c>
      <c r="M21" s="14">
        <v>22222</v>
      </c>
      <c r="N21" s="14">
        <v>12752</v>
      </c>
      <c r="O21" s="12">
        <f t="shared" si="7"/>
        <v>528487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65486</v>
      </c>
      <c r="C22" s="14">
        <v>37018</v>
      </c>
      <c r="D22" s="14">
        <v>38816</v>
      </c>
      <c r="E22" s="14">
        <v>6351</v>
      </c>
      <c r="F22" s="14">
        <v>34701</v>
      </c>
      <c r="G22" s="14">
        <v>52291</v>
      </c>
      <c r="H22" s="14">
        <v>40486</v>
      </c>
      <c r="I22" s="14">
        <v>10508</v>
      </c>
      <c r="J22" s="14">
        <v>49196</v>
      </c>
      <c r="K22" s="14">
        <v>34716</v>
      </c>
      <c r="L22" s="14">
        <v>53280</v>
      </c>
      <c r="M22" s="14">
        <v>20022</v>
      </c>
      <c r="N22" s="14">
        <v>12687</v>
      </c>
      <c r="O22" s="12">
        <f t="shared" si="7"/>
        <v>455558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3816</v>
      </c>
      <c r="C23" s="14">
        <v>3395</v>
      </c>
      <c r="D23" s="14">
        <v>2027</v>
      </c>
      <c r="E23" s="14">
        <v>498</v>
      </c>
      <c r="F23" s="14">
        <v>2812</v>
      </c>
      <c r="G23" s="14">
        <v>4645</v>
      </c>
      <c r="H23" s="14">
        <v>2808</v>
      </c>
      <c r="I23" s="14">
        <v>766</v>
      </c>
      <c r="J23" s="14">
        <v>2733</v>
      </c>
      <c r="K23" s="14">
        <v>2264</v>
      </c>
      <c r="L23" s="14">
        <v>2799</v>
      </c>
      <c r="M23" s="14">
        <v>1328</v>
      </c>
      <c r="N23" s="14">
        <v>630</v>
      </c>
      <c r="O23" s="12">
        <f t="shared" si="7"/>
        <v>30521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155278</v>
      </c>
      <c r="C24" s="14">
        <f>C25+C26</f>
        <v>115570</v>
      </c>
      <c r="D24" s="14">
        <f>D25+D26</f>
        <v>113955</v>
      </c>
      <c r="E24" s="14">
        <f>E25+E26</f>
        <v>23014</v>
      </c>
      <c r="F24" s="14">
        <f aca="true" t="shared" si="8" ref="F24:N24">F25+F26</f>
        <v>107500</v>
      </c>
      <c r="G24" s="14">
        <f t="shared" si="8"/>
        <v>162218</v>
      </c>
      <c r="H24" s="14">
        <f>H25+H26</f>
        <v>103956</v>
      </c>
      <c r="I24" s="14">
        <f>I25+I26</f>
        <v>27745</v>
      </c>
      <c r="J24" s="14">
        <f>J25+J26</f>
        <v>111795</v>
      </c>
      <c r="K24" s="14">
        <f>K25+K26</f>
        <v>92001</v>
      </c>
      <c r="L24" s="14">
        <f>L25+L26</f>
        <v>94667</v>
      </c>
      <c r="M24" s="14">
        <f t="shared" si="8"/>
        <v>31637</v>
      </c>
      <c r="N24" s="14">
        <f t="shared" si="8"/>
        <v>19409</v>
      </c>
      <c r="O24" s="12">
        <f t="shared" si="7"/>
        <v>1158745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76069</v>
      </c>
      <c r="C25" s="14">
        <v>64296</v>
      </c>
      <c r="D25" s="14">
        <v>61914</v>
      </c>
      <c r="E25" s="14">
        <v>13859</v>
      </c>
      <c r="F25" s="14">
        <v>59819</v>
      </c>
      <c r="G25" s="14">
        <v>95466</v>
      </c>
      <c r="H25" s="14">
        <v>62662</v>
      </c>
      <c r="I25" s="14">
        <v>17751</v>
      </c>
      <c r="J25" s="14">
        <v>55938</v>
      </c>
      <c r="K25" s="14">
        <v>50808</v>
      </c>
      <c r="L25" s="14">
        <v>48427</v>
      </c>
      <c r="M25" s="14">
        <v>16469</v>
      </c>
      <c r="N25" s="14">
        <v>9013</v>
      </c>
      <c r="O25" s="12">
        <f t="shared" si="7"/>
        <v>632491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79209</v>
      </c>
      <c r="C26" s="14">
        <v>51274</v>
      </c>
      <c r="D26" s="14">
        <v>52041</v>
      </c>
      <c r="E26" s="14">
        <v>9155</v>
      </c>
      <c r="F26" s="14">
        <v>47681</v>
      </c>
      <c r="G26" s="14">
        <v>66752</v>
      </c>
      <c r="H26" s="14">
        <v>41294</v>
      </c>
      <c r="I26" s="14">
        <v>9994</v>
      </c>
      <c r="J26" s="14">
        <v>55857</v>
      </c>
      <c r="K26" s="14">
        <v>41193</v>
      </c>
      <c r="L26" s="14">
        <v>46240</v>
      </c>
      <c r="M26" s="14">
        <v>15168</v>
      </c>
      <c r="N26" s="14">
        <v>10396</v>
      </c>
      <c r="O26" s="12">
        <f t="shared" si="7"/>
        <v>526254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2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45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3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46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47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48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49</v>
      </c>
      <c r="B36" s="59">
        <f>B37+B38+B39+B40</f>
        <v>1139551.108</v>
      </c>
      <c r="C36" s="59">
        <f aca="true" t="shared" si="11" ref="C36:N36">C37+C38+C39+C40</f>
        <v>881400.8801999999</v>
      </c>
      <c r="D36" s="59">
        <f t="shared" si="11"/>
        <v>791874.8639</v>
      </c>
      <c r="E36" s="59">
        <f t="shared" si="11"/>
        <v>203818.8282</v>
      </c>
      <c r="F36" s="59">
        <f t="shared" si="11"/>
        <v>792248.71</v>
      </c>
      <c r="G36" s="59">
        <f t="shared" si="11"/>
        <v>959660.47</v>
      </c>
      <c r="H36" s="59">
        <f t="shared" si="11"/>
        <v>806724.5484000001</v>
      </c>
      <c r="I36" s="59">
        <f>I37+I38+I39+I40</f>
        <v>225011.288</v>
      </c>
      <c r="J36" s="59">
        <f>J37+J38+J39+J40</f>
        <v>920440.7004</v>
      </c>
      <c r="K36" s="59">
        <f>K37+K38+K39+K40</f>
        <v>802797.2535999999</v>
      </c>
      <c r="L36" s="59">
        <f>L37+L38+L39+L40</f>
        <v>918650.5688</v>
      </c>
      <c r="M36" s="59">
        <f t="shared" si="11"/>
        <v>475746.0055</v>
      </c>
      <c r="N36" s="59">
        <f t="shared" si="11"/>
        <v>251355.40469999998</v>
      </c>
      <c r="O36" s="59">
        <f>O37+O38+O39+O40</f>
        <v>9169280.6297</v>
      </c>
    </row>
    <row r="37" spans="1:15" ht="18.75" customHeight="1">
      <c r="A37" s="56" t="s">
        <v>50</v>
      </c>
      <c r="B37" s="53">
        <f aca="true" t="shared" si="12" ref="B37:N37">B29*B7</f>
        <v>1134774.448</v>
      </c>
      <c r="C37" s="53">
        <f t="shared" si="12"/>
        <v>877281.2901999999</v>
      </c>
      <c r="D37" s="53">
        <f t="shared" si="12"/>
        <v>781685.9939</v>
      </c>
      <c r="E37" s="53">
        <f t="shared" si="12"/>
        <v>203818.8282</v>
      </c>
      <c r="F37" s="53">
        <f t="shared" si="12"/>
        <v>789330.87</v>
      </c>
      <c r="G37" s="53">
        <f t="shared" si="12"/>
        <v>954884.58</v>
      </c>
      <c r="H37" s="53">
        <f t="shared" si="12"/>
        <v>803223.6884000001</v>
      </c>
      <c r="I37" s="53">
        <f>I29*I7</f>
        <v>225011.288</v>
      </c>
      <c r="J37" s="53">
        <f>J29*J7</f>
        <v>911102.3204</v>
      </c>
      <c r="K37" s="53">
        <f>K29*K7</f>
        <v>788776.0236</v>
      </c>
      <c r="L37" s="53">
        <f>L29*L7</f>
        <v>909931.9988000001</v>
      </c>
      <c r="M37" s="53">
        <f t="shared" si="12"/>
        <v>470422.5655</v>
      </c>
      <c r="N37" s="53">
        <f t="shared" si="12"/>
        <v>250340.7947</v>
      </c>
      <c r="O37" s="55">
        <f>SUM(B37:N37)</f>
        <v>9100584.6897</v>
      </c>
    </row>
    <row r="38" spans="1:15" ht="18.75" customHeight="1">
      <c r="A38" s="56" t="s">
        <v>51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52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53</v>
      </c>
      <c r="B40" s="53">
        <v>4776.66</v>
      </c>
      <c r="C40" s="53">
        <v>4119.59</v>
      </c>
      <c r="D40" s="53">
        <v>10188.87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8718.57</v>
      </c>
      <c r="M40" s="53">
        <v>5323.44</v>
      </c>
      <c r="N40" s="53">
        <v>1014.61</v>
      </c>
      <c r="O40" s="55">
        <f>SUM(B40:N40)</f>
        <v>68695.94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54</v>
      </c>
      <c r="B42" s="25">
        <f>+B43+B46+B58+B59+B60-B62</f>
        <v>-71820</v>
      </c>
      <c r="C42" s="25">
        <f aca="true" t="shared" si="15" ref="C42:O42">+C43+C46+C58+C59+C60-C62</f>
        <v>-75424</v>
      </c>
      <c r="D42" s="25">
        <f t="shared" si="15"/>
        <v>-74562.58</v>
      </c>
      <c r="E42" s="25">
        <f t="shared" si="15"/>
        <v>-9424</v>
      </c>
      <c r="F42" s="25">
        <f t="shared" si="15"/>
        <v>-46020</v>
      </c>
      <c r="G42" s="25">
        <f t="shared" si="15"/>
        <v>-81924</v>
      </c>
      <c r="H42" s="25">
        <f t="shared" si="15"/>
        <v>-74172</v>
      </c>
      <c r="I42" s="25">
        <f t="shared" si="15"/>
        <v>-22340</v>
      </c>
      <c r="J42" s="25">
        <f t="shared" si="15"/>
        <v>-40720</v>
      </c>
      <c r="K42" s="25">
        <f t="shared" si="15"/>
        <v>-57076</v>
      </c>
      <c r="L42" s="25">
        <f t="shared" si="15"/>
        <v>-45124</v>
      </c>
      <c r="M42" s="25">
        <f t="shared" si="15"/>
        <v>-31200</v>
      </c>
      <c r="N42" s="25">
        <f t="shared" si="15"/>
        <v>-21406.609999999997</v>
      </c>
      <c r="O42" s="25">
        <f t="shared" si="15"/>
        <v>-651213.19</v>
      </c>
    </row>
    <row r="43" spans="1:15" ht="18.75" customHeight="1">
      <c r="A43" s="17" t="s">
        <v>55</v>
      </c>
      <c r="B43" s="26">
        <f>B44+B45</f>
        <v>-71820</v>
      </c>
      <c r="C43" s="26">
        <f>C44+C45</f>
        <v>-75424</v>
      </c>
      <c r="D43" s="26">
        <f>D44+D45</f>
        <v>-50612</v>
      </c>
      <c r="E43" s="26">
        <f>E44+E45</f>
        <v>-9424</v>
      </c>
      <c r="F43" s="26">
        <f aca="true" t="shared" si="16" ref="F43:N43">F44+F45</f>
        <v>-45520</v>
      </c>
      <c r="G43" s="26">
        <f t="shared" si="16"/>
        <v>-81424</v>
      </c>
      <c r="H43" s="26">
        <f t="shared" si="16"/>
        <v>-74172</v>
      </c>
      <c r="I43" s="26">
        <f>I44+I45</f>
        <v>-21340</v>
      </c>
      <c r="J43" s="26">
        <f>J44+J45</f>
        <v>-40720</v>
      </c>
      <c r="K43" s="26">
        <f>K44+K45</f>
        <v>-57076</v>
      </c>
      <c r="L43" s="26">
        <f>L44+L45</f>
        <v>-45124</v>
      </c>
      <c r="M43" s="26">
        <f t="shared" si="16"/>
        <v>-31200</v>
      </c>
      <c r="N43" s="26">
        <f t="shared" si="16"/>
        <v>-20392</v>
      </c>
      <c r="O43" s="25">
        <f aca="true" t="shared" si="17" ref="O43:O59">SUM(B43:N43)</f>
        <v>-624248</v>
      </c>
    </row>
    <row r="44" spans="1:26" ht="18.75" customHeight="1">
      <c r="A44" s="13" t="s">
        <v>56</v>
      </c>
      <c r="B44" s="20">
        <f>ROUND(-B9*$D$3,2)</f>
        <v>-71820</v>
      </c>
      <c r="C44" s="20">
        <f>ROUND(-C9*$D$3,2)</f>
        <v>-75424</v>
      </c>
      <c r="D44" s="20">
        <f>ROUND(-D9*$D$3,2)</f>
        <v>-50612</v>
      </c>
      <c r="E44" s="20">
        <f>ROUND(-E9*$D$3,2)</f>
        <v>-9424</v>
      </c>
      <c r="F44" s="20">
        <f aca="true" t="shared" si="18" ref="F44:N44">ROUND(-F9*$D$3,2)</f>
        <v>-45520</v>
      </c>
      <c r="G44" s="20">
        <f t="shared" si="18"/>
        <v>-81424</v>
      </c>
      <c r="H44" s="20">
        <f t="shared" si="18"/>
        <v>-74172</v>
      </c>
      <c r="I44" s="20">
        <f>ROUND(-I9*$D$3,2)</f>
        <v>-21340</v>
      </c>
      <c r="J44" s="20">
        <f>ROUND(-J9*$D$3,2)</f>
        <v>-40720</v>
      </c>
      <c r="K44" s="20">
        <f>ROUND(-K9*$D$3,2)</f>
        <v>-57076</v>
      </c>
      <c r="L44" s="20">
        <f>ROUND(-L9*$D$3,2)</f>
        <v>-45124</v>
      </c>
      <c r="M44" s="20">
        <f t="shared" si="18"/>
        <v>-31200</v>
      </c>
      <c r="N44" s="20">
        <f t="shared" si="18"/>
        <v>-20392</v>
      </c>
      <c r="O44" s="46">
        <f t="shared" si="17"/>
        <v>-624248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-23950.58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-25950.58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-500-23450.58</f>
        <v>-23950.58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-25950.58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-8195.17</v>
      </c>
      <c r="O60" s="24">
        <f>SUM(B60:N60)</f>
        <v>-8195.17</v>
      </c>
    </row>
    <row r="61" spans="1:26" ht="15.75">
      <c r="A61" s="2" t="s">
        <v>68</v>
      </c>
      <c r="B61" s="29">
        <f aca="true" t="shared" si="21" ref="B61:N61">+B36+B42</f>
        <v>1067731.108</v>
      </c>
      <c r="C61" s="29">
        <f>+C36+C42</f>
        <v>805976.8801999999</v>
      </c>
      <c r="D61" s="29">
        <f t="shared" si="21"/>
        <v>717312.2839</v>
      </c>
      <c r="E61" s="29">
        <f t="shared" si="21"/>
        <v>194394.8282</v>
      </c>
      <c r="F61" s="29">
        <f t="shared" si="21"/>
        <v>746228.71</v>
      </c>
      <c r="G61" s="29">
        <f t="shared" si="21"/>
        <v>877736.47</v>
      </c>
      <c r="H61" s="29">
        <f t="shared" si="21"/>
        <v>732552.5484000001</v>
      </c>
      <c r="I61" s="29">
        <f t="shared" si="21"/>
        <v>202671.288</v>
      </c>
      <c r="J61" s="29">
        <f>+J36+J42</f>
        <v>879720.7004</v>
      </c>
      <c r="K61" s="29">
        <f>+K36+K42</f>
        <v>745721.2535999999</v>
      </c>
      <c r="L61" s="29">
        <f>+L36+L42</f>
        <v>873526.5688</v>
      </c>
      <c r="M61" s="29">
        <f t="shared" si="21"/>
        <v>444546.0055</v>
      </c>
      <c r="N61" s="29">
        <f t="shared" si="21"/>
        <v>229948.7947</v>
      </c>
      <c r="O61" s="29">
        <f>SUM(B61:N61)</f>
        <v>8518067.4397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-7180.56</v>
      </c>
      <c r="O62" s="47">
        <f>SUM(B62:N62)</f>
        <v>-7180.56</v>
      </c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5"/>
    </row>
    <row r="64" spans="1:15" ht="18.75" customHeight="1">
      <c r="A64" s="2" t="s">
        <v>69</v>
      </c>
      <c r="B64" s="36">
        <f>SUM(B65:B78)</f>
        <v>1067731.1099999999</v>
      </c>
      <c r="C64" s="36">
        <f aca="true" t="shared" si="22" ref="C64:N64">SUM(C65:C78)</f>
        <v>805976.88</v>
      </c>
      <c r="D64" s="36">
        <f t="shared" si="22"/>
        <v>717312.28</v>
      </c>
      <c r="E64" s="36">
        <f t="shared" si="22"/>
        <v>194394.83</v>
      </c>
      <c r="F64" s="36">
        <f t="shared" si="22"/>
        <v>746228.71</v>
      </c>
      <c r="G64" s="36">
        <f t="shared" si="22"/>
        <v>877736.47</v>
      </c>
      <c r="H64" s="36">
        <f t="shared" si="22"/>
        <v>732552.55</v>
      </c>
      <c r="I64" s="36">
        <f t="shared" si="22"/>
        <v>202671.29</v>
      </c>
      <c r="J64" s="36">
        <f t="shared" si="22"/>
        <v>879720.7</v>
      </c>
      <c r="K64" s="36">
        <f t="shared" si="22"/>
        <v>745721.25</v>
      </c>
      <c r="L64" s="36">
        <f t="shared" si="22"/>
        <v>873526.57</v>
      </c>
      <c r="M64" s="36">
        <f t="shared" si="22"/>
        <v>444546.01</v>
      </c>
      <c r="N64" s="36">
        <f t="shared" si="22"/>
        <v>229948.79</v>
      </c>
      <c r="O64" s="29">
        <f>SUM(O65:O78)</f>
        <v>8518067.44</v>
      </c>
    </row>
    <row r="65" spans="1:16" ht="18.75" customHeight="1">
      <c r="A65" s="17" t="s">
        <v>70</v>
      </c>
      <c r="B65" s="36">
        <v>208881.9</v>
      </c>
      <c r="C65" s="36">
        <v>229790.12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438672.02</v>
      </c>
      <c r="P65"/>
    </row>
    <row r="66" spans="1:16" ht="18.75" customHeight="1">
      <c r="A66" s="17" t="s">
        <v>71</v>
      </c>
      <c r="B66" s="36">
        <v>858849.21</v>
      </c>
      <c r="C66" s="36">
        <v>576186.76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1435035.97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717312.28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717312.28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194394.83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194394.83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746228.71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746228.71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877736.47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877736.47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732552.55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732552.55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202671.29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202671.29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879720.7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879720.7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745721.25</v>
      </c>
      <c r="L74" s="35">
        <v>0</v>
      </c>
      <c r="M74" s="35">
        <v>0</v>
      </c>
      <c r="N74" s="35">
        <v>0</v>
      </c>
      <c r="O74" s="29">
        <f t="shared" si="23"/>
        <v>745721.25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873526.57</v>
      </c>
      <c r="M75" s="35">
        <v>0</v>
      </c>
      <c r="N75" s="60">
        <v>0</v>
      </c>
      <c r="O75" s="26">
        <f t="shared" si="23"/>
        <v>873526.57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444546.01</v>
      </c>
      <c r="N76" s="35">
        <v>0</v>
      </c>
      <c r="O76" s="29">
        <f t="shared" si="23"/>
        <v>444546.01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229948.79</v>
      </c>
      <c r="O77" s="26">
        <f t="shared" si="23"/>
        <v>229948.79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2.4490075553527104</v>
      </c>
      <c r="C82" s="44">
        <v>2.604843812590532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5" t="s">
        <v>105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7"/>
    </row>
    <row r="96" spans="1:14" ht="15.75">
      <c r="A96" s="68" t="s">
        <v>107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2018-08-21T18:02:25Z</dcterms:modified>
  <cp:category/>
  <cp:version/>
  <cp:contentType/>
  <cp:contentStatus/>
</cp:coreProperties>
</file>