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<sst xmlns="http://schemas.openxmlformats.org/spreadsheetml/2006/main" count="114" uniqueCount="112">
  <si>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</si>
  <si>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</si>
  <si>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</si>
  <si>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</si>
  <si>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</si>
  <si>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</si>
  <si>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</si>
  <si>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</si>
  <si>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</si>
  <si>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</si>
  <si>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</si>
  <si>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</si>
  <si>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</si>
  <si>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</si>
  <si>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</si>
  <si>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</si>
  <si>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</si>
  <si>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</si>
  <si>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</si>
  <si>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</si>
  <si>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</si>
  <si>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</si>
  <si>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</si>
  <si>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</si>
  <si>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</si>
  <si>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</si>
  <si>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</si>
  <si>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</si>
  <si>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</si>
  <si>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</si>
  <si>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</si>
  <si>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</si>
  <si>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</si>
  <si>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</si>
  <si>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</si>
  <si>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</si>
  <si>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</si>
  <si>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</si>
  <si>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</si>
  <si>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</si>
  <si>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</si>
  <si>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</si>
  <si>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</si>
  <si>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</si>
  <si>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</si>
  <si>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</si>
  <si>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</si>
  <si>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</si>
  <si>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</si>
  <si>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</si>
  <si>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</si>
  <si>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</si>
  <si>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</si>
  <si>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</si>
  <si>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</si>
  <si>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</si>
  <si>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</si>
  <si>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</si>
  <si>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</si>
  <si>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</si>
  <si>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</si>
  <si>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</si>
  <si>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</si>
  <si>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</si>
  <si>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</si>
  <si>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</si>
  <si>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</si>
  <si>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</si>
  <si>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</si>
  <si>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</si>
  <si>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</si>
  <si>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</si>
  <si>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</si>
  <si>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</si>
  <si>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</si>
  <si>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</si>
  <si>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</si>
  <si>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</si>
  <si>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</si>
  <si>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</si>
  <si>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</si>
  <si>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</si>
  <si>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</si>
  <si>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</si>
  <si>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</si>
  <si>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</si>
  <si>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</si>
  <si>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</si>
  <si>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</si>
  <si>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</si>
  <si>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</si>
  <si>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</si>
  <si>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</si>
  <si>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</si>
  <si>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</si>
  <si>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</si>
  <si>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</si>
  <si>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</si>
  <si>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</si>
  <si>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</si>
  <si>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</si>
  <si>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</si>
  <si>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</si>
  <si>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</si>
  <si>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</si>
  <si>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</si>
  <si>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</si>
  <si>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</si>
  <si>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</si>
  <si>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11/08/18 - VENCIMENTO 17/08/18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</si>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</sst>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4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4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4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4.375" style="1" bestFit="1" customWidth="1"/>
    <col min="18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4" t="s">
        <v>29</v>
      </c>
      <c r="I6" s="64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379909</v>
      </c>
      <c r="C7" s="10">
        <f>C8+C20+C24</f>
        <v>258227</v>
      </c>
      <c r="D7" s="10">
        <f>D8+D20+D24</f>
        <v>309117</v>
      </c>
      <c r="E7" s="10">
        <f>E8+E20+E24</f>
        <v>51562</v>
      </c>
      <c r="F7" s="10">
        <f aca="true" t="shared" si="0" ref="F7:N7">F8+F20+F24</f>
        <v>252610</v>
      </c>
      <c r="G7" s="10">
        <f t="shared" si="0"/>
        <v>370637</v>
      </c>
      <c r="H7" s="10">
        <f>H8+H20+H24</f>
        <v>258609</v>
      </c>
      <c r="I7" s="10">
        <f>I8+I20+I24</f>
        <v>66815</v>
      </c>
      <c r="J7" s="10">
        <f>J8+J20+J24</f>
        <v>316087</v>
      </c>
      <c r="K7" s="10">
        <f>K8+K20+K24</f>
        <v>229059</v>
      </c>
      <c r="L7" s="10">
        <f>L8+L20+L24</f>
        <v>291258</v>
      </c>
      <c r="M7" s="10">
        <f t="shared" si="0"/>
        <v>98442</v>
      </c>
      <c r="N7" s="10">
        <f t="shared" si="0"/>
        <v>60339</v>
      </c>
      <c r="O7" s="10">
        <f>+O8+O20+O24</f>
        <v>2942671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175441</v>
      </c>
      <c r="C8" s="12">
        <f>+C9+C12+C16</f>
        <v>127298</v>
      </c>
      <c r="D8" s="12">
        <f>+D9+D12+D16</f>
        <v>160343</v>
      </c>
      <c r="E8" s="12">
        <f>+E9+E12+E16</f>
        <v>24476</v>
      </c>
      <c r="F8" s="12">
        <f aca="true" t="shared" si="1" ref="F8:N8">+F9+F12+F16</f>
        <v>124053</v>
      </c>
      <c r="G8" s="12">
        <f t="shared" si="1"/>
        <v>184135</v>
      </c>
      <c r="H8" s="12">
        <f>+H9+H12+H16</f>
        <v>127899</v>
      </c>
      <c r="I8" s="12">
        <f>+I9+I12+I16</f>
        <v>33448</v>
      </c>
      <c r="J8" s="12">
        <f>+J9+J12+J16</f>
        <v>156089</v>
      </c>
      <c r="K8" s="12">
        <f>+K9+K12+K16</f>
        <v>114091</v>
      </c>
      <c r="L8" s="12">
        <f>+L9+L12+L16</f>
        <v>139636</v>
      </c>
      <c r="M8" s="12">
        <f t="shared" si="1"/>
        <v>52560</v>
      </c>
      <c r="N8" s="12">
        <f t="shared" si="1"/>
        <v>34000</v>
      </c>
      <c r="O8" s="12">
        <f>SUM(B8:N8)</f>
        <v>1453469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20818</v>
      </c>
      <c r="C9" s="14">
        <v>19680</v>
      </c>
      <c r="D9" s="14">
        <v>15923</v>
      </c>
      <c r="E9" s="14">
        <v>2813</v>
      </c>
      <c r="F9" s="14">
        <v>13259</v>
      </c>
      <c r="G9" s="14">
        <v>22443</v>
      </c>
      <c r="H9" s="14">
        <v>19894</v>
      </c>
      <c r="I9" s="14">
        <v>5118</v>
      </c>
      <c r="J9" s="14">
        <v>12793</v>
      </c>
      <c r="K9" s="14">
        <v>15102</v>
      </c>
      <c r="L9" s="14">
        <v>13585</v>
      </c>
      <c r="M9" s="14">
        <v>6712</v>
      </c>
      <c r="N9" s="14">
        <v>4564</v>
      </c>
      <c r="O9" s="12">
        <f aca="true" t="shared" si="2" ref="O9:O19">SUM(B9:N9)</f>
        <v>172704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20818</v>
      </c>
      <c r="C10" s="14">
        <f>+C9-C11</f>
        <v>19680</v>
      </c>
      <c r="D10" s="14">
        <f>+D9-D11</f>
        <v>15923</v>
      </c>
      <c r="E10" s="14">
        <f>+E9-E11</f>
        <v>2813</v>
      </c>
      <c r="F10" s="14">
        <f aca="true" t="shared" si="3" ref="F10:N10">+F9-F11</f>
        <v>13259</v>
      </c>
      <c r="G10" s="14">
        <f t="shared" si="3"/>
        <v>22443</v>
      </c>
      <c r="H10" s="14">
        <f>+H9-H11</f>
        <v>19894</v>
      </c>
      <c r="I10" s="14">
        <f>+I9-I11</f>
        <v>5118</v>
      </c>
      <c r="J10" s="14">
        <f>+J9-J11</f>
        <v>12793</v>
      </c>
      <c r="K10" s="14">
        <f>+K9-K11</f>
        <v>15102</v>
      </c>
      <c r="L10" s="14">
        <f>+L9-L11</f>
        <v>13585</v>
      </c>
      <c r="M10" s="14">
        <f t="shared" si="3"/>
        <v>6712</v>
      </c>
      <c r="N10" s="14">
        <f t="shared" si="3"/>
        <v>4564</v>
      </c>
      <c r="O10" s="12">
        <f t="shared" si="2"/>
        <v>172704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146141</v>
      </c>
      <c r="C12" s="14">
        <f>C13+C14+C15</f>
        <v>101715</v>
      </c>
      <c r="D12" s="14">
        <f>D13+D14+D15</f>
        <v>137679</v>
      </c>
      <c r="E12" s="14">
        <f>E13+E14+E15</f>
        <v>20663</v>
      </c>
      <c r="F12" s="14">
        <f aca="true" t="shared" si="4" ref="F12:N12">F13+F14+F15</f>
        <v>104926</v>
      </c>
      <c r="G12" s="14">
        <f t="shared" si="4"/>
        <v>152374</v>
      </c>
      <c r="H12" s="14">
        <f>H13+H14+H15</f>
        <v>102380</v>
      </c>
      <c r="I12" s="14">
        <f>I13+I14+I15</f>
        <v>26761</v>
      </c>
      <c r="J12" s="14">
        <f>J13+J14+J15</f>
        <v>135073</v>
      </c>
      <c r="K12" s="14">
        <f>K13+K14+K15</f>
        <v>93548</v>
      </c>
      <c r="L12" s="14">
        <f>L13+L14+L15</f>
        <v>118558</v>
      </c>
      <c r="M12" s="14">
        <f t="shared" si="4"/>
        <v>43582</v>
      </c>
      <c r="N12" s="14">
        <f t="shared" si="4"/>
        <v>28202</v>
      </c>
      <c r="O12" s="12">
        <f t="shared" si="2"/>
        <v>1211602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71159</v>
      </c>
      <c r="C13" s="14">
        <v>50848</v>
      </c>
      <c r="D13" s="14">
        <v>66275</v>
      </c>
      <c r="E13" s="14">
        <v>9930</v>
      </c>
      <c r="F13" s="14">
        <v>50099</v>
      </c>
      <c r="G13" s="14">
        <v>73329</v>
      </c>
      <c r="H13" s="14">
        <v>50796</v>
      </c>
      <c r="I13" s="14">
        <v>13445</v>
      </c>
      <c r="J13" s="14">
        <v>65745</v>
      </c>
      <c r="K13" s="14">
        <v>43733</v>
      </c>
      <c r="L13" s="14">
        <v>54739</v>
      </c>
      <c r="M13" s="14">
        <v>19407</v>
      </c>
      <c r="N13" s="14">
        <v>12232</v>
      </c>
      <c r="O13" s="12">
        <f t="shared" si="2"/>
        <v>581737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70982</v>
      </c>
      <c r="C14" s="14">
        <v>47007</v>
      </c>
      <c r="D14" s="14">
        <v>68498</v>
      </c>
      <c r="E14" s="14">
        <v>10035</v>
      </c>
      <c r="F14" s="14">
        <v>51474</v>
      </c>
      <c r="G14" s="14">
        <v>72548</v>
      </c>
      <c r="H14" s="14">
        <v>48378</v>
      </c>
      <c r="I14" s="14">
        <v>12398</v>
      </c>
      <c r="J14" s="14">
        <v>66600</v>
      </c>
      <c r="K14" s="14">
        <v>47072</v>
      </c>
      <c r="L14" s="14">
        <v>61076</v>
      </c>
      <c r="M14" s="14">
        <v>23026</v>
      </c>
      <c r="N14" s="14">
        <v>15319</v>
      </c>
      <c r="O14" s="12">
        <f t="shared" si="2"/>
        <v>594413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4000</v>
      </c>
      <c r="C15" s="14">
        <v>3860</v>
      </c>
      <c r="D15" s="14">
        <v>2906</v>
      </c>
      <c r="E15" s="14">
        <v>698</v>
      </c>
      <c r="F15" s="14">
        <v>3353</v>
      </c>
      <c r="G15" s="14">
        <v>6497</v>
      </c>
      <c r="H15" s="14">
        <v>3206</v>
      </c>
      <c r="I15" s="14">
        <v>918</v>
      </c>
      <c r="J15" s="14">
        <v>2728</v>
      </c>
      <c r="K15" s="14">
        <v>2743</v>
      </c>
      <c r="L15" s="14">
        <v>2743</v>
      </c>
      <c r="M15" s="14">
        <v>1149</v>
      </c>
      <c r="N15" s="14">
        <v>651</v>
      </c>
      <c r="O15" s="12">
        <f t="shared" si="2"/>
        <v>35452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8482</v>
      </c>
      <c r="C16" s="14">
        <f>C17+C18+C19</f>
        <v>5903</v>
      </c>
      <c r="D16" s="14">
        <f>D17+D18+D19</f>
        <v>6741</v>
      </c>
      <c r="E16" s="14">
        <f>E17+E18+E19</f>
        <v>1000</v>
      </c>
      <c r="F16" s="14">
        <f aca="true" t="shared" si="5" ref="F16:N16">F17+F18+F19</f>
        <v>5868</v>
      </c>
      <c r="G16" s="14">
        <f t="shared" si="5"/>
        <v>9318</v>
      </c>
      <c r="H16" s="14">
        <f>H17+H18+H19</f>
        <v>5625</v>
      </c>
      <c r="I16" s="14">
        <f>I17+I18+I19</f>
        <v>1569</v>
      </c>
      <c r="J16" s="14">
        <f>J17+J18+J19</f>
        <v>8223</v>
      </c>
      <c r="K16" s="14">
        <f>K17+K18+K19</f>
        <v>5441</v>
      </c>
      <c r="L16" s="14">
        <f>L17+L18+L19</f>
        <v>7493</v>
      </c>
      <c r="M16" s="14">
        <f t="shared" si="5"/>
        <v>2266</v>
      </c>
      <c r="N16" s="14">
        <f t="shared" si="5"/>
        <v>1234</v>
      </c>
      <c r="O16" s="12">
        <f t="shared" si="2"/>
        <v>69163</v>
      </c>
    </row>
    <row r="17" spans="1:26" ht="18.75" customHeight="1">
      <c r="A17" s="15" t="s">
        <v>16</v>
      </c>
      <c r="B17" s="14">
        <v>8462</v>
      </c>
      <c r="C17" s="14">
        <v>5896</v>
      </c>
      <c r="D17" s="14">
        <v>6727</v>
      </c>
      <c r="E17" s="14">
        <v>998</v>
      </c>
      <c r="F17" s="14">
        <v>5863</v>
      </c>
      <c r="G17" s="14">
        <v>9303</v>
      </c>
      <c r="H17" s="14">
        <v>5615</v>
      </c>
      <c r="I17" s="14">
        <v>1569</v>
      </c>
      <c r="J17" s="14">
        <v>8217</v>
      </c>
      <c r="K17" s="14">
        <v>5432</v>
      </c>
      <c r="L17" s="14">
        <v>7477</v>
      </c>
      <c r="M17" s="14">
        <v>2258</v>
      </c>
      <c r="N17" s="14">
        <v>1227</v>
      </c>
      <c r="O17" s="12">
        <f t="shared" si="2"/>
        <v>69044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11</v>
      </c>
      <c r="C18" s="14">
        <v>6</v>
      </c>
      <c r="D18" s="14">
        <v>12</v>
      </c>
      <c r="E18" s="14">
        <v>1</v>
      </c>
      <c r="F18" s="14">
        <v>2</v>
      </c>
      <c r="G18" s="14">
        <v>3</v>
      </c>
      <c r="H18" s="14">
        <v>6</v>
      </c>
      <c r="I18" s="14">
        <v>0</v>
      </c>
      <c r="J18" s="14">
        <v>4</v>
      </c>
      <c r="K18" s="14">
        <v>2</v>
      </c>
      <c r="L18" s="14">
        <v>9</v>
      </c>
      <c r="M18" s="14">
        <v>8</v>
      </c>
      <c r="N18" s="14">
        <v>5</v>
      </c>
      <c r="O18" s="12">
        <f t="shared" si="2"/>
        <v>69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1</v>
      </c>
      <c r="D19" s="14">
        <v>2</v>
      </c>
      <c r="E19" s="14">
        <v>1</v>
      </c>
      <c r="F19" s="14">
        <v>3</v>
      </c>
      <c r="G19" s="14">
        <v>12</v>
      </c>
      <c r="H19" s="14">
        <v>4</v>
      </c>
      <c r="I19" s="14">
        <v>0</v>
      </c>
      <c r="J19" s="14">
        <v>2</v>
      </c>
      <c r="K19" s="14">
        <v>7</v>
      </c>
      <c r="L19" s="14">
        <v>7</v>
      </c>
      <c r="M19" s="14">
        <v>0</v>
      </c>
      <c r="N19" s="14">
        <v>2</v>
      </c>
      <c r="O19" s="12">
        <f t="shared" si="2"/>
        <v>50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100085</v>
      </c>
      <c r="C20" s="18">
        <f>C21+C22+C23</f>
        <v>58304</v>
      </c>
      <c r="D20" s="18">
        <f>D21+D22+D23</f>
        <v>66265</v>
      </c>
      <c r="E20" s="18">
        <f>E21+E22+E23</f>
        <v>11218</v>
      </c>
      <c r="F20" s="18">
        <f aca="true" t="shared" si="6" ref="F20:N20">F21+F22+F23</f>
        <v>56995</v>
      </c>
      <c r="G20" s="18">
        <f t="shared" si="6"/>
        <v>80693</v>
      </c>
      <c r="H20" s="18">
        <f>H21+H22+H23</f>
        <v>63798</v>
      </c>
      <c r="I20" s="18">
        <f>I21+I22+I23</f>
        <v>15942</v>
      </c>
      <c r="J20" s="18">
        <f>J21+J22+J23</f>
        <v>81525</v>
      </c>
      <c r="K20" s="18">
        <f>K21+K22+K23</f>
        <v>52737</v>
      </c>
      <c r="L20" s="18">
        <f>L21+L22+L23</f>
        <v>85513</v>
      </c>
      <c r="M20" s="18">
        <f t="shared" si="6"/>
        <v>26629</v>
      </c>
      <c r="N20" s="18">
        <f t="shared" si="6"/>
        <v>15377</v>
      </c>
      <c r="O20" s="12">
        <f aca="true" t="shared" si="7" ref="O20:O26">SUM(B20:N20)</f>
        <v>715081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52161</v>
      </c>
      <c r="C21" s="14">
        <v>32573</v>
      </c>
      <c r="D21" s="14">
        <v>33610</v>
      </c>
      <c r="E21" s="14">
        <v>6033</v>
      </c>
      <c r="F21" s="14">
        <v>29819</v>
      </c>
      <c r="G21" s="14">
        <v>41727</v>
      </c>
      <c r="H21" s="14">
        <v>34892</v>
      </c>
      <c r="I21" s="14">
        <v>8805</v>
      </c>
      <c r="J21" s="14">
        <v>42278</v>
      </c>
      <c r="K21" s="14">
        <v>26768</v>
      </c>
      <c r="L21" s="14">
        <v>42125</v>
      </c>
      <c r="M21" s="14">
        <v>13074</v>
      </c>
      <c r="N21" s="14">
        <v>7402</v>
      </c>
      <c r="O21" s="12">
        <f t="shared" si="7"/>
        <v>371267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45991</v>
      </c>
      <c r="C22" s="14">
        <v>24287</v>
      </c>
      <c r="D22" s="14">
        <v>31546</v>
      </c>
      <c r="E22" s="14">
        <v>4897</v>
      </c>
      <c r="F22" s="14">
        <v>25836</v>
      </c>
      <c r="G22" s="14">
        <v>36775</v>
      </c>
      <c r="H22" s="14">
        <v>27685</v>
      </c>
      <c r="I22" s="14">
        <v>6788</v>
      </c>
      <c r="J22" s="14">
        <v>38004</v>
      </c>
      <c r="K22" s="14">
        <v>24916</v>
      </c>
      <c r="L22" s="14">
        <v>41968</v>
      </c>
      <c r="M22" s="14">
        <v>13031</v>
      </c>
      <c r="N22" s="14">
        <v>7709</v>
      </c>
      <c r="O22" s="12">
        <f t="shared" si="7"/>
        <v>329433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1933</v>
      </c>
      <c r="C23" s="14">
        <v>1444</v>
      </c>
      <c r="D23" s="14">
        <v>1109</v>
      </c>
      <c r="E23" s="14">
        <v>288</v>
      </c>
      <c r="F23" s="14">
        <v>1340</v>
      </c>
      <c r="G23" s="14">
        <v>2191</v>
      </c>
      <c r="H23" s="14">
        <v>1221</v>
      </c>
      <c r="I23" s="14">
        <v>349</v>
      </c>
      <c r="J23" s="14">
        <v>1243</v>
      </c>
      <c r="K23" s="14">
        <v>1053</v>
      </c>
      <c r="L23" s="14">
        <v>1420</v>
      </c>
      <c r="M23" s="14">
        <v>524</v>
      </c>
      <c r="N23" s="14">
        <v>266</v>
      </c>
      <c r="O23" s="12">
        <f t="shared" si="7"/>
        <v>14381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104383</v>
      </c>
      <c r="C24" s="14">
        <f>C25+C26</f>
        <v>72625</v>
      </c>
      <c r="D24" s="14">
        <f>D25+D26</f>
        <v>82509</v>
      </c>
      <c r="E24" s="14">
        <f>E25+E26</f>
        <v>15868</v>
      </c>
      <c r="F24" s="14">
        <f aca="true" t="shared" si="8" ref="F24:N24">F25+F26</f>
        <v>71562</v>
      </c>
      <c r="G24" s="14">
        <f t="shared" si="8"/>
        <v>105809</v>
      </c>
      <c r="H24" s="14">
        <f>H25+H26</f>
        <v>66912</v>
      </c>
      <c r="I24" s="14">
        <f>I25+I26</f>
        <v>17425</v>
      </c>
      <c r="J24" s="14">
        <f>J25+J26</f>
        <v>78473</v>
      </c>
      <c r="K24" s="14">
        <f>K25+K26</f>
        <v>62231</v>
      </c>
      <c r="L24" s="14">
        <f>L25+L26</f>
        <v>66109</v>
      </c>
      <c r="M24" s="14">
        <f t="shared" si="8"/>
        <v>19253</v>
      </c>
      <c r="N24" s="14">
        <f t="shared" si="8"/>
        <v>10962</v>
      </c>
      <c r="O24" s="12">
        <f t="shared" si="7"/>
        <v>774121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57742</v>
      </c>
      <c r="C25" s="14">
        <v>45614</v>
      </c>
      <c r="D25" s="14">
        <v>49512</v>
      </c>
      <c r="E25" s="14">
        <v>10457</v>
      </c>
      <c r="F25" s="14">
        <v>45490</v>
      </c>
      <c r="G25" s="14">
        <v>68899</v>
      </c>
      <c r="H25" s="14">
        <v>44889</v>
      </c>
      <c r="I25" s="14">
        <v>12305</v>
      </c>
      <c r="J25" s="14">
        <v>43787</v>
      </c>
      <c r="K25" s="14">
        <v>37753</v>
      </c>
      <c r="L25" s="14">
        <v>37372</v>
      </c>
      <c r="M25" s="14">
        <v>11273</v>
      </c>
      <c r="N25" s="14">
        <v>5931</v>
      </c>
      <c r="O25" s="12">
        <f t="shared" si="7"/>
        <v>471024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46641</v>
      </c>
      <c r="C26" s="14">
        <v>27011</v>
      </c>
      <c r="D26" s="14">
        <v>32997</v>
      </c>
      <c r="E26" s="14">
        <v>5411</v>
      </c>
      <c r="F26" s="14">
        <v>26072</v>
      </c>
      <c r="G26" s="14">
        <v>36910</v>
      </c>
      <c r="H26" s="14">
        <v>22023</v>
      </c>
      <c r="I26" s="14">
        <v>5120</v>
      </c>
      <c r="J26" s="14">
        <v>34686</v>
      </c>
      <c r="K26" s="14">
        <v>24478</v>
      </c>
      <c r="L26" s="14">
        <v>28737</v>
      </c>
      <c r="M26" s="14">
        <v>7980</v>
      </c>
      <c r="N26" s="14">
        <v>5031</v>
      </c>
      <c r="O26" s="12">
        <f t="shared" si="7"/>
        <v>303097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3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46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47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48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49</v>
      </c>
      <c r="B36" s="59">
        <f>B37+B38+B39+B40</f>
        <v>835105.7704</v>
      </c>
      <c r="C36" s="59">
        <f aca="true" t="shared" si="11" ref="C36:N36">C37+C38+C39+C40</f>
        <v>597551.0586999999</v>
      </c>
      <c r="D36" s="59">
        <f t="shared" si="11"/>
        <v>616274.5719</v>
      </c>
      <c r="E36" s="59">
        <f t="shared" si="11"/>
        <v>152587.42659999998</v>
      </c>
      <c r="F36" s="59">
        <f t="shared" si="11"/>
        <v>571669.255</v>
      </c>
      <c r="G36" s="59">
        <f t="shared" si="11"/>
        <v>661025.7622</v>
      </c>
      <c r="H36" s="59">
        <f t="shared" si="11"/>
        <v>564061.7284</v>
      </c>
      <c r="I36" s="59">
        <f>I37+I38+I39+I40</f>
        <v>146217.946</v>
      </c>
      <c r="J36" s="59">
        <f>J37+J38+J39+J40</f>
        <v>696321.8658</v>
      </c>
      <c r="K36" s="59">
        <f>K37+K38+K39+K40</f>
        <v>583141.2213999999</v>
      </c>
      <c r="L36" s="59">
        <f>L37+L38+L39+L40</f>
        <v>716883.2712</v>
      </c>
      <c r="M36" s="59">
        <f t="shared" si="11"/>
        <v>307195.833</v>
      </c>
      <c r="N36" s="59">
        <f t="shared" si="11"/>
        <v>159289.84089999998</v>
      </c>
      <c r="O36" s="59">
        <f>O37+O38+O39+O40</f>
        <v>6607325.5515</v>
      </c>
    </row>
    <row r="37" spans="1:15" ht="18.75" customHeight="1">
      <c r="A37" s="56" t="s">
        <v>50</v>
      </c>
      <c r="B37" s="53">
        <f aca="true" t="shared" si="12" ref="B37:N37">B29*B7</f>
        <v>830329.1104</v>
      </c>
      <c r="C37" s="53">
        <f t="shared" si="12"/>
        <v>593431.4687</v>
      </c>
      <c r="D37" s="53">
        <f t="shared" si="12"/>
        <v>606085.7019</v>
      </c>
      <c r="E37" s="53">
        <f t="shared" si="12"/>
        <v>152587.42659999998</v>
      </c>
      <c r="F37" s="53">
        <f t="shared" si="12"/>
        <v>568751.415</v>
      </c>
      <c r="G37" s="53">
        <f t="shared" si="12"/>
        <v>656249.8722</v>
      </c>
      <c r="H37" s="53">
        <f t="shared" si="12"/>
        <v>560560.8684</v>
      </c>
      <c r="I37" s="53">
        <f>I29*I7</f>
        <v>146217.946</v>
      </c>
      <c r="J37" s="53">
        <f>J29*J7</f>
        <v>686983.4858</v>
      </c>
      <c r="K37" s="53">
        <f>K29*K7</f>
        <v>569119.9913999999</v>
      </c>
      <c r="L37" s="53">
        <f>L29*L7</f>
        <v>708164.7012</v>
      </c>
      <c r="M37" s="53">
        <f t="shared" si="12"/>
        <v>301872.393</v>
      </c>
      <c r="N37" s="53">
        <f t="shared" si="12"/>
        <v>158275.2309</v>
      </c>
      <c r="O37" s="55">
        <f>SUM(B37:N37)</f>
        <v>6538629.6115</v>
      </c>
    </row>
    <row r="38" spans="1:15" ht="18.75" customHeight="1">
      <c r="A38" s="56" t="s">
        <v>51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52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53</v>
      </c>
      <c r="B40" s="53">
        <v>4776.66</v>
      </c>
      <c r="C40" s="53">
        <v>4119.59</v>
      </c>
      <c r="D40" s="53">
        <v>10188.87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8718.57</v>
      </c>
      <c r="M40" s="53">
        <v>5323.44</v>
      </c>
      <c r="N40" s="53">
        <v>1014.61</v>
      </c>
      <c r="O40" s="55">
        <f>SUM(B40:N40)</f>
        <v>68695.94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54</v>
      </c>
      <c r="B42" s="25">
        <f>+B43+B46+B58+B59+B60-B62</f>
        <v>-83272</v>
      </c>
      <c r="C42" s="25">
        <f aca="true" t="shared" si="15" ref="C42:O42">+C43+C46+C58+C59+C60-C62</f>
        <v>-78720</v>
      </c>
      <c r="D42" s="25">
        <f t="shared" si="15"/>
        <v>-82374.57</v>
      </c>
      <c r="E42" s="25">
        <f t="shared" si="15"/>
        <v>-11252</v>
      </c>
      <c r="F42" s="25">
        <f t="shared" si="15"/>
        <v>-53536</v>
      </c>
      <c r="G42" s="25">
        <f t="shared" si="15"/>
        <v>-95047.89</v>
      </c>
      <c r="H42" s="25">
        <f t="shared" si="15"/>
        <v>-79576</v>
      </c>
      <c r="I42" s="25">
        <f t="shared" si="15"/>
        <v>-21472</v>
      </c>
      <c r="J42" s="25">
        <f t="shared" si="15"/>
        <v>-60510.38</v>
      </c>
      <c r="K42" s="25">
        <f t="shared" si="15"/>
        <v>-74429.23</v>
      </c>
      <c r="L42" s="25">
        <f t="shared" si="15"/>
        <v>-63058.57000000001</v>
      </c>
      <c r="M42" s="25">
        <f t="shared" si="15"/>
        <v>-28015.11</v>
      </c>
      <c r="N42" s="25">
        <f t="shared" si="15"/>
        <v>-19270.61</v>
      </c>
      <c r="O42" s="25">
        <f t="shared" si="15"/>
        <v>-750534.3599999999</v>
      </c>
    </row>
    <row r="43" spans="1:15" ht="18.75" customHeight="1">
      <c r="A43" s="17" t="s">
        <v>55</v>
      </c>
      <c r="B43" s="26">
        <f>B44+B45</f>
        <v>-83272</v>
      </c>
      <c r="C43" s="26">
        <f>C44+C45</f>
        <v>-78720</v>
      </c>
      <c r="D43" s="26">
        <f>D44+D45</f>
        <v>-63692</v>
      </c>
      <c r="E43" s="26">
        <f>E44+E45</f>
        <v>-11252</v>
      </c>
      <c r="F43" s="26">
        <f aca="true" t="shared" si="16" ref="F43:N43">F44+F45</f>
        <v>-53036</v>
      </c>
      <c r="G43" s="26">
        <f t="shared" si="16"/>
        <v>-89772</v>
      </c>
      <c r="H43" s="26">
        <f t="shared" si="16"/>
        <v>-79576</v>
      </c>
      <c r="I43" s="26">
        <f>I44+I45</f>
        <v>-20472</v>
      </c>
      <c r="J43" s="26">
        <f>J44+J45</f>
        <v>-51172</v>
      </c>
      <c r="K43" s="26">
        <f>K44+K45</f>
        <v>-60408</v>
      </c>
      <c r="L43" s="26">
        <f>L44+L45</f>
        <v>-54340</v>
      </c>
      <c r="M43" s="26">
        <f t="shared" si="16"/>
        <v>-26848</v>
      </c>
      <c r="N43" s="26">
        <f t="shared" si="16"/>
        <v>-18256</v>
      </c>
      <c r="O43" s="25">
        <f aca="true" t="shared" si="17" ref="O43:O62">SUM(B43:N43)</f>
        <v>-690816</v>
      </c>
    </row>
    <row r="44" spans="1:26" ht="18.75" customHeight="1">
      <c r="A44" s="13" t="s">
        <v>56</v>
      </c>
      <c r="B44" s="20">
        <f>ROUND(-B9*$D$3,2)</f>
        <v>-83272</v>
      </c>
      <c r="C44" s="20">
        <f>ROUND(-C9*$D$3,2)</f>
        <v>-78720</v>
      </c>
      <c r="D44" s="20">
        <f>ROUND(-D9*$D$3,2)</f>
        <v>-63692</v>
      </c>
      <c r="E44" s="20">
        <f>ROUND(-E9*$D$3,2)</f>
        <v>-11252</v>
      </c>
      <c r="F44" s="20">
        <f aca="true" t="shared" si="18" ref="F44:N44">ROUND(-F9*$D$3,2)</f>
        <v>-53036</v>
      </c>
      <c r="G44" s="20">
        <f t="shared" si="18"/>
        <v>-89772</v>
      </c>
      <c r="H44" s="20">
        <f t="shared" si="18"/>
        <v>-79576</v>
      </c>
      <c r="I44" s="20">
        <f>ROUND(-I9*$D$3,2)</f>
        <v>-20472</v>
      </c>
      <c r="J44" s="20">
        <f>ROUND(-J9*$D$3,2)</f>
        <v>-51172</v>
      </c>
      <c r="K44" s="20">
        <f>ROUND(-K9*$D$3,2)</f>
        <v>-60408</v>
      </c>
      <c r="L44" s="20">
        <f>ROUND(-L9*$D$3,2)</f>
        <v>-54340</v>
      </c>
      <c r="M44" s="20">
        <f t="shared" si="18"/>
        <v>-26848</v>
      </c>
      <c r="N44" s="20">
        <f t="shared" si="18"/>
        <v>-18256</v>
      </c>
      <c r="O44" s="46">
        <f t="shared" si="17"/>
        <v>-690816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-18682.57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-20682.57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-500-18182.57</f>
        <v>-18682.57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-20682.57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-5170.23</v>
      </c>
      <c r="H60" s="27">
        <v>0</v>
      </c>
      <c r="I60" s="27">
        <v>0</v>
      </c>
      <c r="J60" s="27">
        <v>-18755.01</v>
      </c>
      <c r="K60" s="27">
        <v>-22662.78</v>
      </c>
      <c r="L60" s="27">
        <v>-16320.1</v>
      </c>
      <c r="M60" s="27">
        <v>-1167.11</v>
      </c>
      <c r="N60" s="27">
        <v>-12253.61</v>
      </c>
      <c r="O60" s="24">
        <f t="shared" si="17"/>
        <v>-76328.84</v>
      </c>
    </row>
    <row r="61" spans="1:26" ht="15.75">
      <c r="A61" s="2" t="s">
        <v>68</v>
      </c>
      <c r="B61" s="29">
        <f aca="true" t="shared" si="21" ref="B61:N61">+B36+B42</f>
        <v>751833.7704</v>
      </c>
      <c r="C61" s="29">
        <f t="shared" si="21"/>
        <v>518831.05869999994</v>
      </c>
      <c r="D61" s="29">
        <f t="shared" si="21"/>
        <v>533900.0019</v>
      </c>
      <c r="E61" s="29">
        <f t="shared" si="21"/>
        <v>141335.42659999998</v>
      </c>
      <c r="F61" s="29">
        <f t="shared" si="21"/>
        <v>518133.255</v>
      </c>
      <c r="G61" s="29">
        <f t="shared" si="21"/>
        <v>565977.8722</v>
      </c>
      <c r="H61" s="29">
        <f t="shared" si="21"/>
        <v>484485.7284</v>
      </c>
      <c r="I61" s="29">
        <f t="shared" si="21"/>
        <v>124745.946</v>
      </c>
      <c r="J61" s="29">
        <f>+J36+J42</f>
        <v>635811.4858</v>
      </c>
      <c r="K61" s="29">
        <f>+K36+K42</f>
        <v>508711.99139999994</v>
      </c>
      <c r="L61" s="29">
        <f>+L36+L42</f>
        <v>653824.7012</v>
      </c>
      <c r="M61" s="29">
        <f t="shared" si="21"/>
        <v>279180.723</v>
      </c>
      <c r="N61" s="29">
        <f t="shared" si="21"/>
        <v>140019.23089999997</v>
      </c>
      <c r="O61" s="29">
        <f>SUM(B61:N61)</f>
        <v>5856791.1915</v>
      </c>
      <c r="P61"/>
      <c r="Q61" s="75"/>
      <c r="R61"/>
      <c r="S61"/>
      <c r="T61"/>
      <c r="U61"/>
      <c r="V61"/>
      <c r="W61"/>
      <c r="X61"/>
      <c r="Y61"/>
      <c r="Z61"/>
    </row>
    <row r="62" spans="1:15" ht="18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-394.34</v>
      </c>
      <c r="H62" s="47">
        <v>0</v>
      </c>
      <c r="I62" s="47">
        <v>0</v>
      </c>
      <c r="J62" s="47">
        <v>-9416.63</v>
      </c>
      <c r="K62" s="47">
        <v>-8641.55</v>
      </c>
      <c r="L62" s="47">
        <v>-7601.53</v>
      </c>
      <c r="M62" s="47">
        <v>0</v>
      </c>
      <c r="N62" s="47">
        <v>-11239</v>
      </c>
      <c r="O62" s="47">
        <f t="shared" si="17"/>
        <v>-37293.049999999996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751833.76</v>
      </c>
      <c r="C64" s="36">
        <f aca="true" t="shared" si="22" ref="C64:N64">SUM(C65:C78)</f>
        <v>518831.06999999995</v>
      </c>
      <c r="D64" s="36">
        <f t="shared" si="22"/>
        <v>533900</v>
      </c>
      <c r="E64" s="36">
        <f t="shared" si="22"/>
        <v>141335.43</v>
      </c>
      <c r="F64" s="36">
        <f t="shared" si="22"/>
        <v>518133.26</v>
      </c>
      <c r="G64" s="36">
        <f t="shared" si="22"/>
        <v>565977.87</v>
      </c>
      <c r="H64" s="36">
        <f t="shared" si="22"/>
        <v>484485.73</v>
      </c>
      <c r="I64" s="36">
        <f t="shared" si="22"/>
        <v>124745.95</v>
      </c>
      <c r="J64" s="36">
        <f t="shared" si="22"/>
        <v>635811.49</v>
      </c>
      <c r="K64" s="36">
        <f t="shared" si="22"/>
        <v>508711.99</v>
      </c>
      <c r="L64" s="36">
        <f t="shared" si="22"/>
        <v>653824.7</v>
      </c>
      <c r="M64" s="36">
        <f t="shared" si="22"/>
        <v>279180.72000000003</v>
      </c>
      <c r="N64" s="36">
        <f t="shared" si="22"/>
        <v>140019.23</v>
      </c>
      <c r="O64" s="29">
        <f>SUM(O65:O78)</f>
        <v>5856791.200000001</v>
      </c>
    </row>
    <row r="65" spans="1:16" ht="18.75" customHeight="1">
      <c r="A65" s="17" t="s">
        <v>70</v>
      </c>
      <c r="B65" s="36">
        <v>137935.42</v>
      </c>
      <c r="C65" s="36">
        <v>148652.59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286588.01</v>
      </c>
      <c r="P65"/>
    </row>
    <row r="66" spans="1:16" ht="18.75" customHeight="1">
      <c r="A66" s="17" t="s">
        <v>71</v>
      </c>
      <c r="B66" s="36">
        <v>613898.34</v>
      </c>
      <c r="C66" s="36">
        <v>370178.48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984076.82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533900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533900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141335.43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141335.43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518133.26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518133.26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565977.87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565977.87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484485.73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484485.73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124745.95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124745.95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635811.49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635811.49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508711.99</v>
      </c>
      <c r="L74" s="35">
        <v>0</v>
      </c>
      <c r="M74" s="35">
        <v>0</v>
      </c>
      <c r="N74" s="35">
        <v>0</v>
      </c>
      <c r="O74" s="29">
        <f t="shared" si="23"/>
        <v>508711.99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653824.7</v>
      </c>
      <c r="M75" s="35">
        <v>0</v>
      </c>
      <c r="N75" s="60">
        <v>0</v>
      </c>
      <c r="O75" s="26">
        <f t="shared" si="23"/>
        <v>653824.7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275024.39+4156.33</f>
        <v>279180.72000000003</v>
      </c>
      <c r="N76" s="35">
        <v>0</v>
      </c>
      <c r="O76" s="29">
        <f t="shared" si="23"/>
        <v>279180.72000000003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140019.23</v>
      </c>
      <c r="O77" s="26">
        <f t="shared" si="23"/>
        <v>140019.23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2.475077386066262</v>
      </c>
      <c r="C82" s="44">
        <v>2.597968539836413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1.9606999999999999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2.9592999999999994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5" t="s">
        <v>105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15.75">
      <c r="A96" s="68" t="s">
        <v>107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2018-08-16T18:16:34Z</dcterms:modified>
  <cp:category/>
  <cp:version/>
  <cp:contentType/>
  <cp:contentStatus/>
</cp:coreProperties>
</file>