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<sst xmlns="http://schemas.openxmlformats.org/spreadsheetml/2006/main" count="112" uniqueCount="110">
  <si>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</si>
  <si>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</si>
  <si>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</si>
  <si>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</si>
  <si>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</si>
  <si>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</si>
  <si>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</si>
  <si>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</si>
  <si>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</si>
  <si>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</si>
  <si>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</si>
  <si>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</si>
  <si>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</si>
  <si>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</si>
  <si>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</si>
  <si>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</si>
  <si>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</si>
  <si>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</si>
  <si>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</si>
  <si>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</si>
  <si>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</si>
  <si>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</si>
  <si>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</si>
  <si>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</si>
  <si>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</si>
  <si>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</si>
  <si>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</si>
  <si>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</si>
  <si>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</si>
  <si>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</si>
  <si>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</si>
  <si>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</si>
  <si>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</si>
  <si>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</si>
  <si>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</si>
  <si>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</si>
  <si>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</si>
  <si>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</si>
  <si>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</si>
  <si>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</si>
  <si>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</si>
  <si>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</si>
  <si>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</si>
  <si>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</si>
  <si>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</si>
  <si>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</si>
  <si>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</si>
  <si>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</si>
  <si>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</si>
  <si>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</si>
  <si>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</si>
  <si>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</si>
  <si>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</si>
  <si>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</si>
  <si>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</si>
  <si>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</si>
  <si>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</si>
  <si>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</si>
  <si>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</si>
  <si>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</si>
  <si>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</si>
  <si>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</si>
  <si>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</si>
  <si>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</si>
  <si>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</si>
  <si>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</si>
  <si>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</si>
  <si>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</si>
  <si>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</si>
  <si>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</si>
  <si>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</si>
  <si>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</si>
  <si>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</si>
  <si>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</si>
  <si>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</si>
  <si>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</si>
  <si>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</si>
  <si>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</si>
  <si>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</si>
  <si>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</si>
  <si>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</si>
  <si>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</si>
  <si>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</si>
  <si>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</si>
  <si>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</si>
  <si>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</si>
  <si>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</si>
  <si>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</si>
  <si>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</si>
  <si>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</si>
  <si>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</si>
  <si>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</si>
  <si>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</si>
  <si>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</si>
  <si>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</si>
  <si>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</si>
  <si>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</si>
  <si>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</si>
  <si>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</si>
  <si>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</si>
  <si>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</si>
  <si>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</si>
  <si>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</si>
  <si>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</si>
  <si>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</si>
  <si>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</si>
  <si>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</si>
  <si>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</si>
  <si>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</si>
  <si>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09/08/18 - VENCIMENTO 16/08/18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</si>
</sst>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44" fontId="0" fillId="0" borderId="0" xfId="0" applyNumberFormat="1" applyAlignment="1">
      <alignment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>B8+B20+B24</f>
        <v>520835</v>
      </c>
      <c r="C7" s="10">
        <f>C8+C20+C24</f>
        <v>379206</v>
      </c>
      <c r="D7" s="10">
        <f>D8+D20+D24</f>
        <v>393949</v>
      </c>
      <c r="E7" s="10">
        <f>E8+E20+E24</f>
        <v>68429</v>
      </c>
      <c r="F7" s="10">
        <f aca="true" t="shared" si="0" ref="F7:N7">F8+F20+F24</f>
        <v>335155</v>
      </c>
      <c r="G7" s="10">
        <f t="shared" si="0"/>
        <v>528426</v>
      </c>
      <c r="H7" s="10">
        <f>H8+H20+H24</f>
        <v>370849</v>
      </c>
      <c r="I7" s="10">
        <f>I8+I20+I24</f>
        <v>99862</v>
      </c>
      <c r="J7" s="10">
        <f>J8+J20+J24</f>
        <v>423661</v>
      </c>
      <c r="K7" s="10">
        <f>K8+K20+K24</f>
        <v>317932</v>
      </c>
      <c r="L7" s="10">
        <f>L8+L20+L24</f>
        <v>383225</v>
      </c>
      <c r="M7" s="10">
        <f t="shared" si="0"/>
        <v>156925</v>
      </c>
      <c r="N7" s="10">
        <f t="shared" si="0"/>
        <v>94280</v>
      </c>
      <c r="O7" s="10">
        <f>+O8+O20+O24</f>
        <v>4072734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227649</v>
      </c>
      <c r="C8" s="12">
        <f>+C9+C12+C16</f>
        <v>179754</v>
      </c>
      <c r="D8" s="12">
        <f>+D9+D12+D16</f>
        <v>200192</v>
      </c>
      <c r="E8" s="12">
        <f>+E9+E12+E16</f>
        <v>31295</v>
      </c>
      <c r="F8" s="12">
        <f aca="true" t="shared" si="1" ref="F8:N8">+F9+F12+F16</f>
        <v>160679</v>
      </c>
      <c r="G8" s="12">
        <f t="shared" si="1"/>
        <v>257300</v>
      </c>
      <c r="H8" s="12">
        <f>+H9+H12+H16</f>
        <v>173779</v>
      </c>
      <c r="I8" s="12">
        <f>+I9+I12+I16</f>
        <v>48845</v>
      </c>
      <c r="J8" s="12">
        <f>+J9+J12+J16</f>
        <v>203418</v>
      </c>
      <c r="K8" s="12">
        <f>+K9+K12+K16</f>
        <v>149977</v>
      </c>
      <c r="L8" s="12">
        <f>+L9+L12+L16</f>
        <v>171682</v>
      </c>
      <c r="M8" s="12">
        <f t="shared" si="1"/>
        <v>80342</v>
      </c>
      <c r="N8" s="12">
        <f t="shared" si="1"/>
        <v>50186</v>
      </c>
      <c r="O8" s="12">
        <f>SUM(B8:N8)</f>
        <v>1935098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19563</v>
      </c>
      <c r="C9" s="14">
        <v>20096</v>
      </c>
      <c r="D9" s="14">
        <v>13590</v>
      </c>
      <c r="E9" s="14">
        <v>2544</v>
      </c>
      <c r="F9" s="14">
        <v>11649</v>
      </c>
      <c r="G9" s="14">
        <v>20891</v>
      </c>
      <c r="H9" s="14">
        <v>19739</v>
      </c>
      <c r="I9" s="14">
        <v>5384</v>
      </c>
      <c r="J9" s="14">
        <v>11098</v>
      </c>
      <c r="K9" s="14">
        <v>14993</v>
      </c>
      <c r="L9" s="14">
        <v>12481</v>
      </c>
      <c r="M9" s="14">
        <v>8240</v>
      </c>
      <c r="N9" s="14">
        <v>5489</v>
      </c>
      <c r="O9" s="12">
        <f aca="true" t="shared" si="2" ref="O9:O19">SUM(B9:N9)</f>
        <v>165757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19563</v>
      </c>
      <c r="C10" s="14">
        <f>+C9-C11</f>
        <v>20096</v>
      </c>
      <c r="D10" s="14">
        <f>+D9-D11</f>
        <v>13590</v>
      </c>
      <c r="E10" s="14">
        <f>+E9-E11</f>
        <v>2544</v>
      </c>
      <c r="F10" s="14">
        <f aca="true" t="shared" si="3" ref="F10:N10">+F9-F11</f>
        <v>11649</v>
      </c>
      <c r="G10" s="14">
        <f t="shared" si="3"/>
        <v>20891</v>
      </c>
      <c r="H10" s="14">
        <f>+H9-H11</f>
        <v>19739</v>
      </c>
      <c r="I10" s="14">
        <f>+I9-I11</f>
        <v>5384</v>
      </c>
      <c r="J10" s="14">
        <f>+J9-J11</f>
        <v>11098</v>
      </c>
      <c r="K10" s="14">
        <f>+K9-K11</f>
        <v>14993</v>
      </c>
      <c r="L10" s="14">
        <f>+L9-L11</f>
        <v>12481</v>
      </c>
      <c r="M10" s="14">
        <f t="shared" si="3"/>
        <v>8240</v>
      </c>
      <c r="N10" s="14">
        <f t="shared" si="3"/>
        <v>5489</v>
      </c>
      <c r="O10" s="12">
        <f t="shared" si="2"/>
        <v>165757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197854</v>
      </c>
      <c r="C12" s="14">
        <f>C13+C14+C15</f>
        <v>151603</v>
      </c>
      <c r="D12" s="14">
        <f>D13+D14+D15</f>
        <v>178321</v>
      </c>
      <c r="E12" s="14">
        <f>E13+E14+E15</f>
        <v>27504</v>
      </c>
      <c r="F12" s="14">
        <f aca="true" t="shared" si="4" ref="F12:N12">F13+F14+F15</f>
        <v>141482</v>
      </c>
      <c r="G12" s="14">
        <f t="shared" si="4"/>
        <v>223792</v>
      </c>
      <c r="H12" s="14">
        <f>H13+H14+H15</f>
        <v>146450</v>
      </c>
      <c r="I12" s="14">
        <f>I13+I14+I15</f>
        <v>41351</v>
      </c>
      <c r="J12" s="14">
        <f>J13+J14+J15</f>
        <v>182165</v>
      </c>
      <c r="K12" s="14">
        <f>K13+K14+K15</f>
        <v>128071</v>
      </c>
      <c r="L12" s="14">
        <f>L13+L14+L15</f>
        <v>150465</v>
      </c>
      <c r="M12" s="14">
        <f t="shared" si="4"/>
        <v>68764</v>
      </c>
      <c r="N12" s="14">
        <f t="shared" si="4"/>
        <v>42903</v>
      </c>
      <c r="O12" s="12">
        <f t="shared" si="2"/>
        <v>1680725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93182</v>
      </c>
      <c r="C13" s="14">
        <v>71867</v>
      </c>
      <c r="D13" s="14">
        <v>82508</v>
      </c>
      <c r="E13" s="14">
        <v>13002</v>
      </c>
      <c r="F13" s="14">
        <v>65159</v>
      </c>
      <c r="G13" s="14">
        <v>103897</v>
      </c>
      <c r="H13" s="14">
        <v>71466</v>
      </c>
      <c r="I13" s="14">
        <v>20371</v>
      </c>
      <c r="J13" s="14">
        <v>86731</v>
      </c>
      <c r="K13" s="14">
        <v>59037</v>
      </c>
      <c r="L13" s="14">
        <v>69662</v>
      </c>
      <c r="M13" s="14">
        <v>31460</v>
      </c>
      <c r="N13" s="14">
        <v>19052</v>
      </c>
      <c r="O13" s="12">
        <f t="shared" si="2"/>
        <v>787394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97601</v>
      </c>
      <c r="C14" s="14">
        <v>71284</v>
      </c>
      <c r="D14" s="14">
        <v>90800</v>
      </c>
      <c r="E14" s="14">
        <v>13222</v>
      </c>
      <c r="F14" s="14">
        <v>70415</v>
      </c>
      <c r="G14" s="14">
        <v>107392</v>
      </c>
      <c r="H14" s="14">
        <v>68560</v>
      </c>
      <c r="I14" s="14">
        <v>19181</v>
      </c>
      <c r="J14" s="14">
        <v>90391</v>
      </c>
      <c r="K14" s="14">
        <v>63944</v>
      </c>
      <c r="L14" s="14">
        <v>75788</v>
      </c>
      <c r="M14" s="14">
        <v>34491</v>
      </c>
      <c r="N14" s="14">
        <v>22442</v>
      </c>
      <c r="O14" s="12">
        <f t="shared" si="2"/>
        <v>825511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7071</v>
      </c>
      <c r="C15" s="14">
        <v>8452</v>
      </c>
      <c r="D15" s="14">
        <v>5013</v>
      </c>
      <c r="E15" s="14">
        <v>1280</v>
      </c>
      <c r="F15" s="14">
        <v>5908</v>
      </c>
      <c r="G15" s="14">
        <v>12503</v>
      </c>
      <c r="H15" s="14">
        <v>6424</v>
      </c>
      <c r="I15" s="14">
        <v>1799</v>
      </c>
      <c r="J15" s="14">
        <v>5043</v>
      </c>
      <c r="K15" s="14">
        <v>5090</v>
      </c>
      <c r="L15" s="14">
        <v>5015</v>
      </c>
      <c r="M15" s="14">
        <v>2813</v>
      </c>
      <c r="N15" s="14">
        <v>1409</v>
      </c>
      <c r="O15" s="12">
        <f t="shared" si="2"/>
        <v>67820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10232</v>
      </c>
      <c r="C16" s="14">
        <f>C17+C18+C19</f>
        <v>8055</v>
      </c>
      <c r="D16" s="14">
        <f>D17+D18+D19</f>
        <v>8281</v>
      </c>
      <c r="E16" s="14">
        <f>E17+E18+E19</f>
        <v>1247</v>
      </c>
      <c r="F16" s="14">
        <f aca="true" t="shared" si="5" ref="F16:N16">F17+F18+F19</f>
        <v>7548</v>
      </c>
      <c r="G16" s="14">
        <f t="shared" si="5"/>
        <v>12617</v>
      </c>
      <c r="H16" s="14">
        <f>H17+H18+H19</f>
        <v>7590</v>
      </c>
      <c r="I16" s="14">
        <f>I17+I18+I19</f>
        <v>2110</v>
      </c>
      <c r="J16" s="14">
        <f>J17+J18+J19</f>
        <v>10155</v>
      </c>
      <c r="K16" s="14">
        <f>K17+K18+K19</f>
        <v>6913</v>
      </c>
      <c r="L16" s="14">
        <f>L17+L18+L19</f>
        <v>8736</v>
      </c>
      <c r="M16" s="14">
        <f t="shared" si="5"/>
        <v>3338</v>
      </c>
      <c r="N16" s="14">
        <f t="shared" si="5"/>
        <v>1794</v>
      </c>
      <c r="O16" s="12">
        <f t="shared" si="2"/>
        <v>88616</v>
      </c>
    </row>
    <row r="17" spans="1:26" ht="18.75" customHeight="1">
      <c r="A17" s="15" t="s">
        <v>16</v>
      </c>
      <c r="B17" s="14">
        <v>10214</v>
      </c>
      <c r="C17" s="14">
        <v>8041</v>
      </c>
      <c r="D17" s="14">
        <v>8269</v>
      </c>
      <c r="E17" s="14">
        <v>1245</v>
      </c>
      <c r="F17" s="14">
        <v>7542</v>
      </c>
      <c r="G17" s="14">
        <v>12598</v>
      </c>
      <c r="H17" s="14">
        <v>7573</v>
      </c>
      <c r="I17" s="14">
        <v>2109</v>
      </c>
      <c r="J17" s="14">
        <v>10147</v>
      </c>
      <c r="K17" s="14">
        <v>6893</v>
      </c>
      <c r="L17" s="14">
        <v>8722</v>
      </c>
      <c r="M17" s="14">
        <v>3333</v>
      </c>
      <c r="N17" s="14">
        <v>1787</v>
      </c>
      <c r="O17" s="12">
        <f t="shared" si="2"/>
        <v>88473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11</v>
      </c>
      <c r="C18" s="14">
        <v>10</v>
      </c>
      <c r="D18" s="14">
        <v>10</v>
      </c>
      <c r="E18" s="14">
        <v>1</v>
      </c>
      <c r="F18" s="14">
        <v>3</v>
      </c>
      <c r="G18" s="14">
        <v>12</v>
      </c>
      <c r="H18" s="14">
        <v>12</v>
      </c>
      <c r="I18" s="14">
        <v>0</v>
      </c>
      <c r="J18" s="14">
        <v>2</v>
      </c>
      <c r="K18" s="14">
        <v>3</v>
      </c>
      <c r="L18" s="14">
        <v>11</v>
      </c>
      <c r="M18" s="14">
        <v>5</v>
      </c>
      <c r="N18" s="14">
        <v>5</v>
      </c>
      <c r="O18" s="12">
        <f t="shared" si="2"/>
        <v>85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7</v>
      </c>
      <c r="C19" s="14">
        <v>4</v>
      </c>
      <c r="D19" s="14">
        <v>2</v>
      </c>
      <c r="E19" s="14">
        <v>1</v>
      </c>
      <c r="F19" s="14">
        <v>3</v>
      </c>
      <c r="G19" s="14">
        <v>7</v>
      </c>
      <c r="H19" s="14">
        <v>5</v>
      </c>
      <c r="I19" s="14">
        <v>1</v>
      </c>
      <c r="J19" s="14">
        <v>6</v>
      </c>
      <c r="K19" s="14">
        <v>17</v>
      </c>
      <c r="L19" s="14">
        <v>3</v>
      </c>
      <c r="M19" s="14">
        <v>0</v>
      </c>
      <c r="N19" s="14">
        <v>2</v>
      </c>
      <c r="O19" s="12">
        <f t="shared" si="2"/>
        <v>58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142469</v>
      </c>
      <c r="C20" s="18">
        <f>C21+C22+C23</f>
        <v>88318</v>
      </c>
      <c r="D20" s="18">
        <f>D21+D22+D23</f>
        <v>83662</v>
      </c>
      <c r="E20" s="18">
        <f>E21+E22+E23</f>
        <v>14595</v>
      </c>
      <c r="F20" s="18">
        <f aca="true" t="shared" si="6" ref="F20:N20">F21+F22+F23</f>
        <v>74466</v>
      </c>
      <c r="G20" s="18">
        <f t="shared" si="6"/>
        <v>116094</v>
      </c>
      <c r="H20" s="18">
        <f>H21+H22+H23</f>
        <v>95495</v>
      </c>
      <c r="I20" s="18">
        <f>I21+I22+I23</f>
        <v>25109</v>
      </c>
      <c r="J20" s="18">
        <f>J21+J22+J23</f>
        <v>109708</v>
      </c>
      <c r="K20" s="18">
        <f>K21+K22+K23</f>
        <v>77356</v>
      </c>
      <c r="L20" s="18">
        <f>L21+L22+L23</f>
        <v>116864</v>
      </c>
      <c r="M20" s="18">
        <f t="shared" si="6"/>
        <v>44791</v>
      </c>
      <c r="N20" s="18">
        <f t="shared" si="6"/>
        <v>25824</v>
      </c>
      <c r="O20" s="12">
        <f aca="true" t="shared" si="7" ref="O20:O26">SUM(B20:N20)</f>
        <v>1014751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73021</v>
      </c>
      <c r="C21" s="14">
        <v>47917</v>
      </c>
      <c r="D21" s="14">
        <v>43073</v>
      </c>
      <c r="E21" s="14">
        <v>7893</v>
      </c>
      <c r="F21" s="14">
        <v>38716</v>
      </c>
      <c r="G21" s="14">
        <v>60484</v>
      </c>
      <c r="H21" s="14">
        <v>52325</v>
      </c>
      <c r="I21" s="14">
        <v>14006</v>
      </c>
      <c r="J21" s="14">
        <v>57752</v>
      </c>
      <c r="K21" s="14">
        <v>39938</v>
      </c>
      <c r="L21" s="14">
        <v>59311</v>
      </c>
      <c r="M21" s="14">
        <v>23160</v>
      </c>
      <c r="N21" s="14">
        <v>12798</v>
      </c>
      <c r="O21" s="12">
        <f t="shared" si="7"/>
        <v>530394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65980</v>
      </c>
      <c r="C22" s="14">
        <v>37462</v>
      </c>
      <c r="D22" s="14">
        <v>38778</v>
      </c>
      <c r="E22" s="14">
        <v>6229</v>
      </c>
      <c r="F22" s="14">
        <v>33591</v>
      </c>
      <c r="G22" s="14">
        <v>51583</v>
      </c>
      <c r="H22" s="14">
        <v>40759</v>
      </c>
      <c r="I22" s="14">
        <v>10455</v>
      </c>
      <c r="J22" s="14">
        <v>49404</v>
      </c>
      <c r="K22" s="14">
        <v>35290</v>
      </c>
      <c r="L22" s="14">
        <v>54846</v>
      </c>
      <c r="M22" s="14">
        <v>20436</v>
      </c>
      <c r="N22" s="14">
        <v>12399</v>
      </c>
      <c r="O22" s="12">
        <f t="shared" si="7"/>
        <v>457212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3468</v>
      </c>
      <c r="C23" s="14">
        <v>2939</v>
      </c>
      <c r="D23" s="14">
        <v>1811</v>
      </c>
      <c r="E23" s="14">
        <v>473</v>
      </c>
      <c r="F23" s="14">
        <v>2159</v>
      </c>
      <c r="G23" s="14">
        <v>4027</v>
      </c>
      <c r="H23" s="14">
        <v>2411</v>
      </c>
      <c r="I23" s="14">
        <v>648</v>
      </c>
      <c r="J23" s="14">
        <v>2552</v>
      </c>
      <c r="K23" s="14">
        <v>2128</v>
      </c>
      <c r="L23" s="14">
        <v>2707</v>
      </c>
      <c r="M23" s="14">
        <v>1195</v>
      </c>
      <c r="N23" s="14">
        <v>627</v>
      </c>
      <c r="O23" s="12">
        <f t="shared" si="7"/>
        <v>27145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150717</v>
      </c>
      <c r="C24" s="14">
        <f>C25+C26</f>
        <v>111134</v>
      </c>
      <c r="D24" s="14">
        <f>D25+D26</f>
        <v>110095</v>
      </c>
      <c r="E24" s="14">
        <f>E25+E26</f>
        <v>22539</v>
      </c>
      <c r="F24" s="14">
        <f aca="true" t="shared" si="8" ref="F24:N24">F25+F26</f>
        <v>100010</v>
      </c>
      <c r="G24" s="14">
        <f t="shared" si="8"/>
        <v>155032</v>
      </c>
      <c r="H24" s="14">
        <f>H25+H26</f>
        <v>101575</v>
      </c>
      <c r="I24" s="14">
        <f>I25+I26</f>
        <v>25908</v>
      </c>
      <c r="J24" s="14">
        <f>J25+J26</f>
        <v>110535</v>
      </c>
      <c r="K24" s="14">
        <f>K25+K26</f>
        <v>90599</v>
      </c>
      <c r="L24" s="14">
        <f>L25+L26</f>
        <v>94679</v>
      </c>
      <c r="M24" s="14">
        <f t="shared" si="8"/>
        <v>31792</v>
      </c>
      <c r="N24" s="14">
        <f t="shared" si="8"/>
        <v>18270</v>
      </c>
      <c r="O24" s="12">
        <f t="shared" si="7"/>
        <v>1122885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76284</v>
      </c>
      <c r="C25" s="14">
        <v>64637</v>
      </c>
      <c r="D25" s="14">
        <v>61260</v>
      </c>
      <c r="E25" s="14">
        <v>13993</v>
      </c>
      <c r="F25" s="14">
        <v>59101</v>
      </c>
      <c r="G25" s="14">
        <v>94861</v>
      </c>
      <c r="H25" s="14">
        <v>63788</v>
      </c>
      <c r="I25" s="14">
        <v>17328</v>
      </c>
      <c r="J25" s="14">
        <v>56995</v>
      </c>
      <c r="K25" s="14">
        <v>51203</v>
      </c>
      <c r="L25" s="14">
        <v>49966</v>
      </c>
      <c r="M25" s="14">
        <v>17119</v>
      </c>
      <c r="N25" s="14">
        <v>8820</v>
      </c>
      <c r="O25" s="12">
        <f t="shared" si="7"/>
        <v>635355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74433</v>
      </c>
      <c r="C26" s="14">
        <v>46497</v>
      </c>
      <c r="D26" s="14">
        <v>48835</v>
      </c>
      <c r="E26" s="14">
        <v>8546</v>
      </c>
      <c r="F26" s="14">
        <v>40909</v>
      </c>
      <c r="G26" s="14">
        <v>60171</v>
      </c>
      <c r="H26" s="14">
        <v>37787</v>
      </c>
      <c r="I26" s="14">
        <v>8580</v>
      </c>
      <c r="J26" s="14">
        <v>53540</v>
      </c>
      <c r="K26" s="14">
        <v>39396</v>
      </c>
      <c r="L26" s="14">
        <v>44713</v>
      </c>
      <c r="M26" s="14">
        <v>14673</v>
      </c>
      <c r="N26" s="14">
        <v>9450</v>
      </c>
      <c r="O26" s="12">
        <f t="shared" si="7"/>
        <v>487530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1143113.636</v>
      </c>
      <c r="C36" s="60">
        <f aca="true" t="shared" si="11" ref="C36:N36">C37+C38+C39+C40</f>
        <v>875572.8985999998</v>
      </c>
      <c r="D36" s="60">
        <f t="shared" si="11"/>
        <v>782604.6743000001</v>
      </c>
      <c r="E36" s="60">
        <f t="shared" si="11"/>
        <v>202501.9397</v>
      </c>
      <c r="F36" s="60">
        <f t="shared" si="11"/>
        <v>757519.3225</v>
      </c>
      <c r="G36" s="60">
        <f t="shared" si="11"/>
        <v>940406.9656</v>
      </c>
      <c r="H36" s="60">
        <f t="shared" si="11"/>
        <v>807353.1524</v>
      </c>
      <c r="I36" s="60">
        <f>I37+I38+I39+I40</f>
        <v>218538.0008</v>
      </c>
      <c r="J36" s="60">
        <f>J37+J38+J39+J40</f>
        <v>930123.1974</v>
      </c>
      <c r="K36" s="60">
        <f>K37+K38+K39+K40</f>
        <v>803955.0771999999</v>
      </c>
      <c r="L36" s="60">
        <f>L37+L38+L39+L40</f>
        <v>940491.835</v>
      </c>
      <c r="M36" s="60">
        <f t="shared" si="11"/>
        <v>486533.9525</v>
      </c>
      <c r="N36" s="60">
        <f t="shared" si="11"/>
        <v>248320.47799999997</v>
      </c>
      <c r="O36" s="60">
        <f>O37+O38+O39+O40</f>
        <v>9137035.129999999</v>
      </c>
    </row>
    <row r="37" spans="1:15" ht="18.75" customHeight="1">
      <c r="A37" s="57" t="s">
        <v>50</v>
      </c>
      <c r="B37" s="54">
        <f aca="true" t="shared" si="12" ref="B37:N37">B29*B7</f>
        <v>1138336.976</v>
      </c>
      <c r="C37" s="54">
        <f t="shared" si="12"/>
        <v>871453.3085999999</v>
      </c>
      <c r="D37" s="54">
        <f t="shared" si="12"/>
        <v>772415.8043000001</v>
      </c>
      <c r="E37" s="54">
        <f t="shared" si="12"/>
        <v>202501.9397</v>
      </c>
      <c r="F37" s="54">
        <f t="shared" si="12"/>
        <v>754601.4825</v>
      </c>
      <c r="G37" s="54">
        <f t="shared" si="12"/>
        <v>935631.0756</v>
      </c>
      <c r="H37" s="54">
        <f t="shared" si="12"/>
        <v>803852.2924</v>
      </c>
      <c r="I37" s="54">
        <f>I29*I7</f>
        <v>218538.0008</v>
      </c>
      <c r="J37" s="54">
        <f>J29*J7</f>
        <v>920784.8173999999</v>
      </c>
      <c r="K37" s="54">
        <f>K29*K7</f>
        <v>789933.8472</v>
      </c>
      <c r="L37" s="54">
        <f>L29*L7</f>
        <v>931773.265</v>
      </c>
      <c r="M37" s="54">
        <f t="shared" si="12"/>
        <v>481210.5125</v>
      </c>
      <c r="N37" s="54">
        <f t="shared" si="12"/>
        <v>247305.868</v>
      </c>
      <c r="O37" s="56">
        <f>SUM(B37:N37)</f>
        <v>9068339.19</v>
      </c>
    </row>
    <row r="38" spans="1:15" ht="18.75" customHeight="1">
      <c r="A38" s="57" t="s">
        <v>51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52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53</v>
      </c>
      <c r="B40" s="54">
        <v>4776.66</v>
      </c>
      <c r="C40" s="54">
        <v>4119.59</v>
      </c>
      <c r="D40" s="54">
        <v>10188.87</v>
      </c>
      <c r="E40" s="54">
        <v>0</v>
      </c>
      <c r="F40" s="54">
        <v>2917.84</v>
      </c>
      <c r="G40" s="54">
        <v>4775.89</v>
      </c>
      <c r="H40" s="54">
        <v>3500.86</v>
      </c>
      <c r="I40" s="54">
        <v>0</v>
      </c>
      <c r="J40" s="54">
        <v>9338.38</v>
      </c>
      <c r="K40" s="54">
        <v>14021.23</v>
      </c>
      <c r="L40" s="54">
        <v>8718.57</v>
      </c>
      <c r="M40" s="54">
        <v>5323.44</v>
      </c>
      <c r="N40" s="54">
        <v>1014.61</v>
      </c>
      <c r="O40" s="56">
        <f>SUM(B40:N40)</f>
        <v>68695.94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-78252</v>
      </c>
      <c r="C42" s="25">
        <f aca="true" t="shared" si="15" ref="C42:N42">+C43+C46+C58+C59</f>
        <v>-80384</v>
      </c>
      <c r="D42" s="25">
        <f t="shared" si="15"/>
        <v>-78032.47</v>
      </c>
      <c r="E42" s="25">
        <f t="shared" si="15"/>
        <v>-10176</v>
      </c>
      <c r="F42" s="25">
        <f t="shared" si="15"/>
        <v>-47096</v>
      </c>
      <c r="G42" s="25">
        <f t="shared" si="15"/>
        <v>-84064</v>
      </c>
      <c r="H42" s="25">
        <f t="shared" si="15"/>
        <v>-78956</v>
      </c>
      <c r="I42" s="25">
        <f>+I43+I46+I58+I59</f>
        <v>-22536</v>
      </c>
      <c r="J42" s="25">
        <f>+J43+J46+J58+J59</f>
        <v>-44392</v>
      </c>
      <c r="K42" s="25">
        <f>+K43+K46+K58+K59</f>
        <v>-59972</v>
      </c>
      <c r="L42" s="25">
        <f>+L43+L46+L58+L59</f>
        <v>-49924</v>
      </c>
      <c r="M42" s="25">
        <f t="shared" si="15"/>
        <v>-32960</v>
      </c>
      <c r="N42" s="25">
        <f t="shared" si="15"/>
        <v>-21956</v>
      </c>
      <c r="O42" s="25">
        <f>+O43+O46+O58+O59</f>
        <v>-688700.47</v>
      </c>
    </row>
    <row r="43" spans="1:15" ht="18.75" customHeight="1">
      <c r="A43" s="17" t="s">
        <v>55</v>
      </c>
      <c r="B43" s="26">
        <f>B44+B45</f>
        <v>-78252</v>
      </c>
      <c r="C43" s="26">
        <f>C44+C45</f>
        <v>-80384</v>
      </c>
      <c r="D43" s="26">
        <f>D44+D45</f>
        <v>-54360</v>
      </c>
      <c r="E43" s="26">
        <f>E44+E45</f>
        <v>-10176</v>
      </c>
      <c r="F43" s="26">
        <f aca="true" t="shared" si="16" ref="F43:N43">F44+F45</f>
        <v>-46596</v>
      </c>
      <c r="G43" s="26">
        <f t="shared" si="16"/>
        <v>-83564</v>
      </c>
      <c r="H43" s="26">
        <f t="shared" si="16"/>
        <v>-78956</v>
      </c>
      <c r="I43" s="26">
        <f>I44+I45</f>
        <v>-21536</v>
      </c>
      <c r="J43" s="26">
        <f>J44+J45</f>
        <v>-44392</v>
      </c>
      <c r="K43" s="26">
        <f>K44+K45</f>
        <v>-59972</v>
      </c>
      <c r="L43" s="26">
        <f>L44+L45</f>
        <v>-49924</v>
      </c>
      <c r="M43" s="26">
        <f t="shared" si="16"/>
        <v>-32960</v>
      </c>
      <c r="N43" s="26">
        <f t="shared" si="16"/>
        <v>-21956</v>
      </c>
      <c r="O43" s="25">
        <f aca="true" t="shared" si="17" ref="O43:O59">SUM(B43:N43)</f>
        <v>-663028</v>
      </c>
    </row>
    <row r="44" spans="1:26" ht="18.75" customHeight="1">
      <c r="A44" s="13" t="s">
        <v>56</v>
      </c>
      <c r="B44" s="20">
        <f>ROUND(-B9*$D$3,2)</f>
        <v>-78252</v>
      </c>
      <c r="C44" s="20">
        <f>ROUND(-C9*$D$3,2)</f>
        <v>-80384</v>
      </c>
      <c r="D44" s="20">
        <f>ROUND(-D9*$D$3,2)</f>
        <v>-54360</v>
      </c>
      <c r="E44" s="20">
        <f>ROUND(-E9*$D$3,2)</f>
        <v>-10176</v>
      </c>
      <c r="F44" s="20">
        <f aca="true" t="shared" si="18" ref="F44:N44">ROUND(-F9*$D$3,2)</f>
        <v>-46596</v>
      </c>
      <c r="G44" s="20">
        <f t="shared" si="18"/>
        <v>-83564</v>
      </c>
      <c r="H44" s="20">
        <f t="shared" si="18"/>
        <v>-78956</v>
      </c>
      <c r="I44" s="20">
        <f>ROUND(-I9*$D$3,2)</f>
        <v>-21536</v>
      </c>
      <c r="J44" s="20">
        <f>ROUND(-J9*$D$3,2)</f>
        <v>-44392</v>
      </c>
      <c r="K44" s="20">
        <f>ROUND(-K9*$D$3,2)</f>
        <v>-59972</v>
      </c>
      <c r="L44" s="20">
        <f>ROUND(-L9*$D$3,2)</f>
        <v>-49924</v>
      </c>
      <c r="M44" s="20">
        <f t="shared" si="18"/>
        <v>-32960</v>
      </c>
      <c r="N44" s="20">
        <f t="shared" si="18"/>
        <v>-21956</v>
      </c>
      <c r="O44" s="46">
        <f t="shared" si="17"/>
        <v>-663028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-23672.47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-25672.47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-500-23172.47</f>
        <v>-23672.47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-25672.47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1064861.636</v>
      </c>
      <c r="C61" s="29">
        <f t="shared" si="21"/>
        <v>795188.8985999998</v>
      </c>
      <c r="D61" s="29">
        <f t="shared" si="21"/>
        <v>704572.2043000001</v>
      </c>
      <c r="E61" s="29">
        <f t="shared" si="21"/>
        <v>192325.9397</v>
      </c>
      <c r="F61" s="29">
        <f t="shared" si="21"/>
        <v>710423.3225</v>
      </c>
      <c r="G61" s="29">
        <f t="shared" si="21"/>
        <v>856342.9656</v>
      </c>
      <c r="H61" s="29">
        <f t="shared" si="21"/>
        <v>728397.1524</v>
      </c>
      <c r="I61" s="29">
        <f t="shared" si="21"/>
        <v>196002.0008</v>
      </c>
      <c r="J61" s="29">
        <f>+J36+J42</f>
        <v>885731.1974</v>
      </c>
      <c r="K61" s="29">
        <f>+K36+K42</f>
        <v>743983.0771999999</v>
      </c>
      <c r="L61" s="29">
        <f>+L36+L42</f>
        <v>890567.835</v>
      </c>
      <c r="M61" s="29">
        <f t="shared" si="21"/>
        <v>453573.9525</v>
      </c>
      <c r="N61" s="29">
        <f t="shared" si="21"/>
        <v>226364.47799999997</v>
      </c>
      <c r="O61" s="29">
        <f>SUM(B61:N61)</f>
        <v>8448334.659999998</v>
      </c>
      <c r="P61"/>
      <c r="Q61"/>
      <c r="R61" s="70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1064861.64</v>
      </c>
      <c r="C64" s="36">
        <f aca="true" t="shared" si="22" ref="C64:N64">SUM(C65:C78)</f>
        <v>795188.9</v>
      </c>
      <c r="D64" s="36">
        <f t="shared" si="22"/>
        <v>704572.2</v>
      </c>
      <c r="E64" s="36">
        <f t="shared" si="22"/>
        <v>192325.94</v>
      </c>
      <c r="F64" s="36">
        <f t="shared" si="22"/>
        <v>710423.32</v>
      </c>
      <c r="G64" s="36">
        <f t="shared" si="22"/>
        <v>856342.97</v>
      </c>
      <c r="H64" s="36">
        <f t="shared" si="22"/>
        <v>728397.16</v>
      </c>
      <c r="I64" s="36">
        <f t="shared" si="22"/>
        <v>196002</v>
      </c>
      <c r="J64" s="36">
        <f t="shared" si="22"/>
        <v>885731.19</v>
      </c>
      <c r="K64" s="36">
        <f t="shared" si="22"/>
        <v>743983.08</v>
      </c>
      <c r="L64" s="36">
        <f t="shared" si="22"/>
        <v>890567.84</v>
      </c>
      <c r="M64" s="36">
        <f t="shared" si="22"/>
        <v>453573.95</v>
      </c>
      <c r="N64" s="36">
        <f t="shared" si="22"/>
        <v>226364.48</v>
      </c>
      <c r="O64" s="29">
        <f>SUM(O65:O78)</f>
        <v>8448334.67</v>
      </c>
    </row>
    <row r="65" spans="1:16" ht="18.75" customHeight="1">
      <c r="A65" s="17" t="s">
        <v>70</v>
      </c>
      <c r="B65" s="36">
        <v>207901.56</v>
      </c>
      <c r="C65" s="36">
        <v>226370.63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434272.19</v>
      </c>
      <c r="P65"/>
    </row>
    <row r="66" spans="1:16" ht="18.75" customHeight="1">
      <c r="A66" s="17" t="s">
        <v>71</v>
      </c>
      <c r="B66" s="36">
        <v>856960.08</v>
      </c>
      <c r="C66" s="36">
        <v>568818.27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1425778.35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704572.2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704572.2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192325.94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192325.94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710423.32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710423.32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856342.97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856342.97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728397.16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728397.16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196002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196002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885731.19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885731.19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743983.08</v>
      </c>
      <c r="L74" s="35">
        <v>0</v>
      </c>
      <c r="M74" s="35">
        <v>0</v>
      </c>
      <c r="N74" s="35">
        <v>0</v>
      </c>
      <c r="O74" s="29">
        <f t="shared" si="23"/>
        <v>743983.08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890567.84</v>
      </c>
      <c r="M75" s="35">
        <v>0</v>
      </c>
      <c r="N75" s="61">
        <v>0</v>
      </c>
      <c r="O75" s="26">
        <f t="shared" si="23"/>
        <v>890567.84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453573.95</v>
      </c>
      <c r="N76" s="35">
        <v>0</v>
      </c>
      <c r="O76" s="29">
        <f t="shared" si="23"/>
        <v>453573.95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226364.48</v>
      </c>
      <c r="O77" s="26">
        <f t="shared" si="23"/>
        <v>226364.48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2.4499577268022303</v>
      </c>
      <c r="C82" s="44">
        <v>2.6041379733579086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1" t="s">
        <v>107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2018-08-16T13:20:25Z</dcterms:modified>
  <cp:category/>
  <cp:version/>
  <cp:contentType/>
  <cp:contentStatus/>
</cp:coreProperties>
</file>