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planejasaude_prefeitura_sp_gov_br/Documents/ASPLAN/TRANSPARÊNCIA E PARTICIPAÇÃO SOCIAL/Governo Aberto/3 Plano de Ação em Governo Aberto/Marco 4.2 - Infraestrutura Hospitalar/"/>
    </mc:Choice>
  </mc:AlternateContent>
  <xr:revisionPtr revIDLastSave="0" documentId="8_{2A323A88-AE3B-4A2A-BDAB-9AA48CECCF97}" xr6:coauthVersionLast="47" xr6:coauthVersionMax="47" xr10:uidLastSave="{00000000-0000-0000-0000-000000000000}"/>
  <bookViews>
    <workbookView xWindow="23880" yWindow="-120" windowWidth="29040" windowHeight="15720" tabRatio="774" activeTab="3" xr2:uid="{5E6B08D8-9EBC-4F4D-985A-FF821B7C47C5}"/>
  </bookViews>
  <sheets>
    <sheet name="Leitos Consolidado" sheetId="5" r:id="rId1"/>
    <sheet name="Leitos Consolidado 25-06" sheetId="11" r:id="rId2"/>
    <sheet name="pcte atendidos (internados) mês" sheetId="6" r:id="rId3"/>
    <sheet name="OBS campanha e contratualizados" sheetId="4" r:id="rId4"/>
    <sheet name="Leitos UTI e Tx Oc por Hospital" sheetId="7" r:id="rId5"/>
    <sheet name="Leitos UTI Tx Oc Hosp Contrat" sheetId="9" r:id="rId6"/>
  </sheets>
  <definedNames>
    <definedName name="_xlnm.Print_Area" localSheetId="0">'Leitos Consolidado'!$A$1:$M$76</definedName>
    <definedName name="_xlnm.Print_Area" localSheetId="1">'Leitos Consolidado 25-06'!$A$1:$K$45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5" l="1"/>
  <c r="H37" i="5"/>
  <c r="J64" i="11"/>
  <c r="I64" i="11"/>
  <c r="H64" i="11"/>
  <c r="G64" i="11"/>
  <c r="K63" i="11"/>
  <c r="E63" i="11"/>
  <c r="K62" i="11"/>
  <c r="E62" i="11"/>
  <c r="K61" i="11"/>
  <c r="E61" i="11"/>
  <c r="K60" i="11"/>
  <c r="E60" i="11"/>
  <c r="K59" i="11"/>
  <c r="E59" i="11"/>
  <c r="K58" i="11"/>
  <c r="E58" i="11"/>
  <c r="K57" i="11"/>
  <c r="E57" i="11"/>
  <c r="K56" i="11"/>
  <c r="E56" i="11"/>
  <c r="K55" i="11"/>
  <c r="E55" i="11"/>
  <c r="K54" i="11"/>
  <c r="E54" i="11"/>
  <c r="E53" i="11"/>
  <c r="K52" i="11"/>
  <c r="E52" i="11"/>
  <c r="K51" i="11"/>
  <c r="E51" i="11"/>
  <c r="J37" i="11"/>
  <c r="H37" i="11"/>
  <c r="G37" i="11"/>
  <c r="C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I29" i="11"/>
  <c r="I37" i="11" s="1"/>
  <c r="D29" i="11"/>
  <c r="D37" i="11" s="1"/>
  <c r="K28" i="11"/>
  <c r="E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K20" i="11"/>
  <c r="E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K12" i="11"/>
  <c r="E12" i="11"/>
  <c r="K11" i="11"/>
  <c r="E11" i="11"/>
  <c r="K10" i="11"/>
  <c r="E10" i="11"/>
  <c r="K9" i="11"/>
  <c r="E9" i="11"/>
  <c r="K8" i="11"/>
  <c r="E8" i="11"/>
  <c r="K7" i="11"/>
  <c r="E7" i="11"/>
  <c r="K6" i="11"/>
  <c r="E6" i="11"/>
  <c r="K5" i="11"/>
  <c r="E5" i="11"/>
  <c r="AH123" i="7"/>
  <c r="AJ123" i="7"/>
  <c r="X122" i="7"/>
  <c r="Z122" i="7"/>
  <c r="AB122" i="7"/>
  <c r="AD122" i="7"/>
  <c r="AF122" i="7"/>
  <c r="AH122" i="7"/>
  <c r="AJ122" i="7"/>
  <c r="D122" i="7"/>
  <c r="AI127" i="7"/>
  <c r="C127" i="7"/>
  <c r="AI126" i="7"/>
  <c r="AG126" i="7"/>
  <c r="AE126" i="7"/>
  <c r="AC126" i="7"/>
  <c r="AA126" i="7"/>
  <c r="Y126" i="7"/>
  <c r="W126" i="7"/>
  <c r="U126" i="7"/>
  <c r="S126" i="7"/>
  <c r="Q126" i="7"/>
  <c r="O126" i="7"/>
  <c r="M126" i="7"/>
  <c r="C125" i="7"/>
  <c r="C123" i="7"/>
  <c r="C122" i="7"/>
  <c r="AH43" i="9"/>
  <c r="AF43" i="9"/>
  <c r="AD43" i="9"/>
  <c r="J48" i="9" s="1"/>
  <c r="AB43" i="9"/>
  <c r="Z43" i="9"/>
  <c r="X43" i="9"/>
  <c r="V43" i="9"/>
  <c r="H48" i="9" s="1"/>
  <c r="T43" i="9"/>
  <c r="R43" i="9"/>
  <c r="P43" i="9"/>
  <c r="F48" i="9" s="1"/>
  <c r="N43" i="9"/>
  <c r="D48" i="9" s="1"/>
  <c r="L43" i="9"/>
  <c r="J43" i="9"/>
  <c r="H43" i="9"/>
  <c r="F43" i="9"/>
  <c r="D43" i="9"/>
  <c r="AG43" i="9"/>
  <c r="AE43" i="9"/>
  <c r="AC43" i="9"/>
  <c r="AA43" i="9"/>
  <c r="I48" i="9" s="1"/>
  <c r="Y43" i="9"/>
  <c r="W43" i="9"/>
  <c r="U43" i="9"/>
  <c r="G48" i="9" s="1"/>
  <c r="S43" i="9"/>
  <c r="Q43" i="9"/>
  <c r="O43" i="9"/>
  <c r="E48" i="9" s="1"/>
  <c r="M43" i="9"/>
  <c r="K43" i="9"/>
  <c r="I43" i="9"/>
  <c r="C48" i="9" s="1"/>
  <c r="G43" i="9"/>
  <c r="E43" i="9"/>
  <c r="C43" i="9"/>
  <c r="R46" i="6"/>
  <c r="R47" i="6"/>
  <c r="R48" i="6"/>
  <c r="R49" i="6"/>
  <c r="R50" i="6"/>
  <c r="R51" i="6"/>
  <c r="R52" i="6"/>
  <c r="R53" i="6"/>
  <c r="R54" i="6"/>
  <c r="E29" i="11" l="1"/>
  <c r="E37" i="11"/>
  <c r="E64" i="11"/>
  <c r="K64" i="11"/>
  <c r="I38" i="11"/>
  <c r="G39" i="11"/>
  <c r="K37" i="11"/>
  <c r="G40" i="11"/>
  <c r="K29" i="11"/>
  <c r="G38" i="11"/>
  <c r="H55" i="6"/>
  <c r="I55" i="6"/>
  <c r="R45" i="6"/>
  <c r="C55" i="6"/>
  <c r="D55" i="6"/>
  <c r="E55" i="6"/>
  <c r="F55" i="6"/>
  <c r="G55" i="6"/>
  <c r="J55" i="6"/>
  <c r="K55" i="6"/>
  <c r="L55" i="6"/>
  <c r="M55" i="6"/>
  <c r="N55" i="6"/>
  <c r="O55" i="6"/>
  <c r="P55" i="6"/>
  <c r="Q55" i="6"/>
  <c r="B55" i="6"/>
  <c r="R44" i="6"/>
  <c r="R43" i="6"/>
  <c r="H64" i="5"/>
  <c r="I64" i="5"/>
  <c r="J64" i="5"/>
  <c r="G64" i="5"/>
  <c r="M64" i="5"/>
  <c r="K55" i="5"/>
  <c r="K56" i="5"/>
  <c r="K57" i="5"/>
  <c r="K58" i="5"/>
  <c r="K59" i="5"/>
  <c r="K60" i="5"/>
  <c r="K61" i="5"/>
  <c r="K62" i="5"/>
  <c r="K63" i="5"/>
  <c r="K54" i="5"/>
  <c r="C67" i="11" l="1"/>
  <c r="G67" i="11"/>
  <c r="R55" i="6"/>
  <c r="E63" i="5"/>
  <c r="K52" i="5"/>
  <c r="K51" i="5"/>
  <c r="K64" i="5" s="1"/>
  <c r="E54" i="5"/>
  <c r="E55" i="5"/>
  <c r="E56" i="5"/>
  <c r="E57" i="5"/>
  <c r="E58" i="5"/>
  <c r="E59" i="5"/>
  <c r="E60" i="5"/>
  <c r="E61" i="5"/>
  <c r="E62" i="5"/>
  <c r="E52" i="5"/>
  <c r="E53" i="5"/>
  <c r="E51" i="5"/>
  <c r="L136" i="7"/>
  <c r="K136" i="7"/>
  <c r="J136" i="7"/>
  <c r="I136" i="7"/>
  <c r="H136" i="7"/>
  <c r="G136" i="7"/>
  <c r="F136" i="7"/>
  <c r="E136" i="7"/>
  <c r="D136" i="7"/>
  <c r="C136" i="7"/>
  <c r="L134" i="7"/>
  <c r="K134" i="7"/>
  <c r="J134" i="7"/>
  <c r="I134" i="7"/>
  <c r="H134" i="7"/>
  <c r="G134" i="7"/>
  <c r="F134" i="7"/>
  <c r="E134" i="7"/>
  <c r="D134" i="7"/>
  <c r="C134" i="7"/>
  <c r="AJ127" i="7"/>
  <c r="AH127" i="7"/>
  <c r="AG127" i="7"/>
  <c r="AF127" i="7"/>
  <c r="AE127" i="7"/>
  <c r="AD127" i="7"/>
  <c r="AC127" i="7"/>
  <c r="K137" i="7" s="1"/>
  <c r="AB127" i="7"/>
  <c r="AA127" i="7"/>
  <c r="Z127" i="7"/>
  <c r="Y127" i="7"/>
  <c r="I137" i="7" s="1"/>
  <c r="X127" i="7"/>
  <c r="J137" i="7" s="1"/>
  <c r="W127" i="7"/>
  <c r="V127" i="7"/>
  <c r="U127" i="7"/>
  <c r="T127" i="7"/>
  <c r="S127" i="7"/>
  <c r="R127" i="7"/>
  <c r="Q127" i="7"/>
  <c r="G137" i="7" s="1"/>
  <c r="P127" i="7"/>
  <c r="O127" i="7"/>
  <c r="N127" i="7"/>
  <c r="M127" i="7"/>
  <c r="E137" i="7" s="1"/>
  <c r="L127" i="7"/>
  <c r="K127" i="7"/>
  <c r="J127" i="7"/>
  <c r="I127" i="7"/>
  <c r="H127" i="7"/>
  <c r="G127" i="7"/>
  <c r="F127" i="7"/>
  <c r="E127" i="7"/>
  <c r="C137" i="7" s="1"/>
  <c r="D127" i="7"/>
  <c r="AJ125" i="7"/>
  <c r="AI125" i="7"/>
  <c r="AH125" i="7"/>
  <c r="AG125" i="7"/>
  <c r="AF125" i="7"/>
  <c r="AE125" i="7"/>
  <c r="AD125" i="7"/>
  <c r="L135" i="7" s="1"/>
  <c r="AC125" i="7"/>
  <c r="K135" i="7" s="1"/>
  <c r="AB125" i="7"/>
  <c r="AA125" i="7"/>
  <c r="Z125" i="7"/>
  <c r="Y125" i="7"/>
  <c r="X125" i="7"/>
  <c r="J135" i="7" s="1"/>
  <c r="W125" i="7"/>
  <c r="V125" i="7"/>
  <c r="U125" i="7"/>
  <c r="G135" i="7" s="1"/>
  <c r="T125" i="7"/>
  <c r="R125" i="7"/>
  <c r="H135" i="7" s="1"/>
  <c r="Q125" i="7"/>
  <c r="P125" i="7"/>
  <c r="O125" i="7"/>
  <c r="N125" i="7"/>
  <c r="M125" i="7"/>
  <c r="L125" i="7"/>
  <c r="F135" i="7" s="1"/>
  <c r="K125" i="7"/>
  <c r="E135" i="7" s="1"/>
  <c r="J125" i="7"/>
  <c r="I125" i="7"/>
  <c r="H125" i="7"/>
  <c r="G125" i="7"/>
  <c r="F125" i="7"/>
  <c r="E125" i="7"/>
  <c r="C135" i="7" s="1"/>
  <c r="D125" i="7"/>
  <c r="AI123" i="7"/>
  <c r="AG123" i="7"/>
  <c r="AF123" i="7"/>
  <c r="AE123" i="7"/>
  <c r="AD123" i="7"/>
  <c r="L133" i="7" s="1"/>
  <c r="AC123" i="7"/>
  <c r="AB123" i="7"/>
  <c r="AA123" i="7"/>
  <c r="Z123" i="7"/>
  <c r="Y123" i="7"/>
  <c r="X123" i="7"/>
  <c r="J133" i="7" s="1"/>
  <c r="W123" i="7"/>
  <c r="I133" i="7" s="1"/>
  <c r="V123" i="7"/>
  <c r="U123" i="7"/>
  <c r="T123" i="7"/>
  <c r="S123" i="7"/>
  <c r="R123" i="7"/>
  <c r="H133" i="7" s="1"/>
  <c r="Q123" i="7"/>
  <c r="P123" i="7"/>
  <c r="O123" i="7"/>
  <c r="N123" i="7"/>
  <c r="M123" i="7"/>
  <c r="L123" i="7"/>
  <c r="F133" i="7" s="1"/>
  <c r="K123" i="7"/>
  <c r="E133" i="7" s="1"/>
  <c r="J123" i="7"/>
  <c r="I123" i="7"/>
  <c r="H123" i="7"/>
  <c r="G123" i="7"/>
  <c r="F123" i="7"/>
  <c r="D133" i="7" s="1"/>
  <c r="E123" i="7"/>
  <c r="D123" i="7"/>
  <c r="AI122" i="7"/>
  <c r="AG122" i="7"/>
  <c r="AE122" i="7"/>
  <c r="L132" i="7"/>
  <c r="AC122" i="7"/>
  <c r="K132" i="7" s="1"/>
  <c r="AA122" i="7"/>
  <c r="Y122" i="7"/>
  <c r="J132" i="7"/>
  <c r="W122" i="7"/>
  <c r="I132" i="7" s="1"/>
  <c r="V122" i="7"/>
  <c r="U122" i="7"/>
  <c r="T122" i="7"/>
  <c r="S122" i="7"/>
  <c r="R122" i="7"/>
  <c r="H132" i="7" s="1"/>
  <c r="Q122" i="7"/>
  <c r="G132" i="7" s="1"/>
  <c r="P122" i="7"/>
  <c r="O122" i="7"/>
  <c r="N122" i="7"/>
  <c r="M122" i="7"/>
  <c r="L122" i="7"/>
  <c r="K122" i="7"/>
  <c r="E132" i="7" s="1"/>
  <c r="J122" i="7"/>
  <c r="I122" i="7"/>
  <c r="H122" i="7"/>
  <c r="G122" i="7"/>
  <c r="C132" i="7" s="1"/>
  <c r="F122" i="7"/>
  <c r="D132" i="7" s="1"/>
  <c r="E122" i="7"/>
  <c r="F132" i="7" l="1"/>
  <c r="C133" i="7"/>
  <c r="G133" i="7"/>
  <c r="K133" i="7"/>
  <c r="D135" i="7"/>
  <c r="I135" i="7"/>
  <c r="D137" i="7"/>
  <c r="F137" i="7"/>
  <c r="H137" i="7"/>
  <c r="L137" i="7"/>
  <c r="E64" i="5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B36" i="6"/>
  <c r="R5" i="6"/>
  <c r="R6" i="6"/>
  <c r="R7" i="6"/>
  <c r="R8" i="6"/>
  <c r="R9" i="6"/>
  <c r="R10" i="6"/>
  <c r="R11" i="6"/>
  <c r="R12" i="6"/>
  <c r="R13" i="6"/>
  <c r="R14" i="6"/>
  <c r="R4" i="6"/>
  <c r="M37" i="5"/>
  <c r="M67" i="5" s="1"/>
  <c r="H20" i="4"/>
  <c r="E20" i="4"/>
  <c r="F20" i="4"/>
  <c r="G20" i="4"/>
  <c r="D20" i="4"/>
  <c r="C37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8" i="5"/>
  <c r="K30" i="5"/>
  <c r="K31" i="5"/>
  <c r="K32" i="5"/>
  <c r="K33" i="5"/>
  <c r="K34" i="5"/>
  <c r="K35" i="5"/>
  <c r="K36" i="5"/>
  <c r="K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1" i="5"/>
  <c r="E32" i="5"/>
  <c r="E33" i="5"/>
  <c r="E34" i="5"/>
  <c r="E35" i="5"/>
  <c r="E36" i="5"/>
  <c r="E5" i="5"/>
  <c r="D29" i="5"/>
  <c r="D37" i="5" s="1"/>
  <c r="I29" i="5"/>
  <c r="K29" i="5" s="1"/>
  <c r="G39" i="5" l="1"/>
  <c r="I37" i="5"/>
  <c r="R36" i="6"/>
  <c r="R58" i="6" s="1"/>
  <c r="E37" i="5"/>
  <c r="C67" i="5" s="1"/>
  <c r="K27" i="5"/>
  <c r="G37" i="5"/>
  <c r="E29" i="5"/>
  <c r="I38" i="5" l="1"/>
  <c r="G40" i="5"/>
  <c r="K37" i="5"/>
  <c r="G67" i="5" s="1"/>
  <c r="G38" i="5"/>
  <c r="H9" i="4"/>
  <c r="H21" i="4" s="1"/>
  <c r="F9" i="4"/>
  <c r="E9" i="4"/>
  <c r="D9" i="4"/>
  <c r="G7" i="4"/>
  <c r="G6" i="4"/>
  <c r="G9" i="4" l="1"/>
</calcChain>
</file>

<file path=xl/sharedStrings.xml><?xml version="1.0" encoding="utf-8"?>
<sst xmlns="http://schemas.openxmlformats.org/spreadsheetml/2006/main" count="605" uniqueCount="166">
  <si>
    <t>HM ALEXANDRE ZAIO</t>
  </si>
  <si>
    <t>HM BENEDICTO MONTENEGRO</t>
  </si>
  <si>
    <t>HM CARMINO CARICCHIO</t>
  </si>
  <si>
    <t>H CRUZ VERMELHA</t>
  </si>
  <si>
    <t>CHM SOROCABANA</t>
  </si>
  <si>
    <t>HM BELA VISTA</t>
  </si>
  <si>
    <t>HM BRASILÂNDIA</t>
  </si>
  <si>
    <t>HM BRIGADEIRO</t>
  </si>
  <si>
    <t>HM CAPELA DO SOCORRO</t>
  </si>
  <si>
    <t>HM CARMEN PRUDENTE</t>
  </si>
  <si>
    <t>HM GILSON DE CASSIA MARQUES DE CARVALHO</t>
  </si>
  <si>
    <t>HM GUARAPIRANGA</t>
  </si>
  <si>
    <t>HM INFANTIL MENINO JESUS</t>
  </si>
  <si>
    <t>HM JOSANIAS CASTANHA BRAGA (PARELHEIROS)</t>
  </si>
  <si>
    <t>HM MOYSES DEUTSCH (M BOI MIRIM)</t>
  </si>
  <si>
    <t>HM SÃO LUIZ GONZAGA</t>
  </si>
  <si>
    <t>HM VEREADOR JOSÉ STORÓPOLLI</t>
  </si>
  <si>
    <t>HOSPITAL SERVIDOR PÚBLICO MUNICIPAL</t>
  </si>
  <si>
    <t>HOSPITAL CANTAREIRA</t>
  </si>
  <si>
    <t>HM DR. ALIPIO CORREA NETTO</t>
  </si>
  <si>
    <t xml:space="preserve">HM ARTHUR RIBEIRO DE SABOYA </t>
  </si>
  <si>
    <t xml:space="preserve">HM DR. FERNANDO MAURO PIRES DA ROCHA </t>
  </si>
  <si>
    <t xml:space="preserve">HM DR. INACIO PROENÇA DE GOUVEIA </t>
  </si>
  <si>
    <t xml:space="preserve">HM JOSÉ SOARES HUNGRIA </t>
  </si>
  <si>
    <t xml:space="preserve">HM MARIO DEGNI </t>
  </si>
  <si>
    <t xml:space="preserve">HM TIDE SETUBAL </t>
  </si>
  <si>
    <t xml:space="preserve">HM WALDOMIRO DE PAULA </t>
  </si>
  <si>
    <t xml:space="preserve">HMM MARIO M DE ALTENFELDER SILVA </t>
  </si>
  <si>
    <t>HOSPITAL SANTA CASA DE SANTO AMARO</t>
  </si>
  <si>
    <t>HOSPITAL SANTA ISABEL</t>
  </si>
  <si>
    <t>HOSPITAL SANTA MARCELINA</t>
  </si>
  <si>
    <t>Total</t>
  </si>
  <si>
    <t>Total Geral</t>
  </si>
  <si>
    <t>H PROFº LYDIA SOTOROPOLLI</t>
  </si>
  <si>
    <t>SMS</t>
  </si>
  <si>
    <t>oss</t>
  </si>
  <si>
    <t>Contratualizados</t>
  </si>
  <si>
    <t>OUTRO</t>
  </si>
  <si>
    <t>ABERTURA</t>
  </si>
  <si>
    <t>CAPACIDADE DE LEITOS</t>
  </si>
  <si>
    <t>LEITOS OPERACIONALIZADOS</t>
  </si>
  <si>
    <t>PACIENTES ATENDIDOS</t>
  </si>
  <si>
    <t>ENFERMARIA</t>
  </si>
  <si>
    <t>UTI</t>
  </si>
  <si>
    <t>TOTAL</t>
  </si>
  <si>
    <t>HOSPITAL MUNICIPAL DE CAMPANHA PACAEMBU</t>
  </si>
  <si>
    <t>Nº de Leitos UTI</t>
  </si>
  <si>
    <t>Nº de leitos Clínicos</t>
  </si>
  <si>
    <t>Total de Leitos por Hospital</t>
  </si>
  <si>
    <t xml:space="preserve">Nº de Leitos UTI </t>
  </si>
  <si>
    <t>ADM</t>
  </si>
  <si>
    <t xml:space="preserve">Legenda </t>
  </si>
  <si>
    <t>Nº de Leitos UTI - Leitos exclusivamente UTI</t>
  </si>
  <si>
    <t>Total de Leitos por Hospital - Total de leitos da Unidade</t>
  </si>
  <si>
    <t>Nº de Leitos UTI COVID - Leitos de UTI Exclusivamente COVID-19</t>
  </si>
  <si>
    <t>Nº de leitos Clínicos COVID - Leitos Não UTI exclusivamente COVID-19</t>
  </si>
  <si>
    <t>HOSPITAIS</t>
  </si>
  <si>
    <t>HOSPITAIS COM ATIVIDADES JÁ ENCERRADAS</t>
  </si>
  <si>
    <t xml:space="preserve">Real e Bem. Assoc. Portuguesa de Beneficência - BP </t>
  </si>
  <si>
    <t xml:space="preserve">Soc. Bras.e Japonesa de Benef. Santa Cruz - Hosp. Santa Cruz </t>
  </si>
  <si>
    <t>Hospital Leforte Liberdade</t>
  </si>
  <si>
    <t xml:space="preserve">Hosp. Alemão Oswaldo Cruz </t>
  </si>
  <si>
    <t>Hosp. Salvalus - Notre Dame</t>
  </si>
  <si>
    <t>Hosp. Next Butantã - AMIL</t>
  </si>
  <si>
    <t>Hospital São Cristovão</t>
  </si>
  <si>
    <t>Hospital Sagrada Família</t>
  </si>
  <si>
    <t>ENCERRAMENTO</t>
  </si>
  <si>
    <t>Fonte: Boletim COVID-19 SMS/ Relatório Gerencial</t>
  </si>
  <si>
    <t>Total por Hospital</t>
  </si>
  <si>
    <t>Leitos - Rede Hospitalar Municipal - Comparação Antes e Durante Pandemia - Consolidado</t>
  </si>
  <si>
    <t>Número de Pacientes Atendidos em Internação nos Leitos dos Hospitais Municipais por COVID-19</t>
  </si>
  <si>
    <t>Fonte: SGH/Boletim COVID-19 SMS/ Relatório Gerencial</t>
  </si>
  <si>
    <t>Fonte: CNES/SGH/Boletim de Leitos/ Boletim COVID-19 SMS/ Relatório Gerencial</t>
  </si>
  <si>
    <t>mai/21
até 13/05</t>
  </si>
  <si>
    <r>
      <t xml:space="preserve">Nº de Leitos </t>
    </r>
    <r>
      <rPr>
        <b/>
        <sz val="9"/>
        <color rgb="FFFF0000"/>
        <rFont val="Calibri"/>
        <family val="2"/>
        <scheme val="minor"/>
      </rPr>
      <t>UTI COVID</t>
    </r>
  </si>
  <si>
    <r>
      <t xml:space="preserve">Nº de Leitos </t>
    </r>
    <r>
      <rPr>
        <b/>
        <sz val="9"/>
        <color rgb="FFFF0000"/>
        <rFont val="Calibri"/>
        <family val="2"/>
        <scheme val="minor"/>
      </rPr>
      <t>Clínicos COVID</t>
    </r>
  </si>
  <si>
    <r>
      <t>Leitos de UTI X Taxa de Ocupação</t>
    </r>
    <r>
      <rPr>
        <sz val="11"/>
        <color theme="1"/>
        <rFont val="Calibri"/>
        <family val="2"/>
        <scheme val="minor"/>
      </rPr>
      <t xml:space="preserve"> (MÉDIA MÊS)</t>
    </r>
    <r>
      <rPr>
        <b/>
        <sz val="16"/>
        <color theme="1"/>
        <rFont val="Calibri"/>
        <family val="2"/>
        <scheme val="minor"/>
      </rPr>
      <t xml:space="preserve">
Série Histórica - Dezembro de 2019 á abril de 2021
</t>
    </r>
    <r>
      <rPr>
        <b/>
        <sz val="8"/>
        <color theme="1"/>
        <rFont val="Calibri"/>
        <family val="2"/>
        <scheme val="minor"/>
      </rPr>
      <t>Fontes: REM OnLine / Boletim de Leitos - CETIC / CENSO COVID-19 SES / Sistema de Monitoramento COVID-19 SMS</t>
    </r>
  </si>
  <si>
    <t>Unidade</t>
  </si>
  <si>
    <t>Tipo de Leito</t>
  </si>
  <si>
    <t>L Oper</t>
  </si>
  <si>
    <t>Tx Ocupação 
%</t>
  </si>
  <si>
    <t>HM Infantil Menino Jesus</t>
  </si>
  <si>
    <t>UTI PEDIATRICA -COVID-19</t>
  </si>
  <si>
    <t>UTI Infantil</t>
  </si>
  <si>
    <t>HM Mario Degni</t>
  </si>
  <si>
    <t>UTI Adulto</t>
  </si>
  <si>
    <t>UTI II ADULTO - COVID-19</t>
  </si>
  <si>
    <t>UTI Neonatal</t>
  </si>
  <si>
    <t> HM Alipio Corrêa Netto</t>
  </si>
  <si>
    <t> HM Tide Setubal</t>
  </si>
  <si>
    <t>66.5</t>
  </si>
  <si>
    <t>HM Waldomiro de Paula</t>
  </si>
  <si>
    <t>HM Carmen Prudente</t>
  </si>
  <si>
    <t>HM José Soares Hungria</t>
  </si>
  <si>
    <t>HM Moyses Deutsch</t>
  </si>
  <si>
    <t>HM Mário de Moraes Altenfelder Silva</t>
  </si>
  <si>
    <t>HM Vereador José Storópolli</t>
  </si>
  <si>
    <t>HM São Luiz Gonzaga</t>
  </si>
  <si>
    <t>HM Ignácio Proença de Gouvêa</t>
  </si>
  <si>
    <t>HM Carmino Caricchio</t>
  </si>
  <si>
    <t>UTI Queimados</t>
  </si>
  <si>
    <t>HM Arthur Ribeiro de Saboya</t>
  </si>
  <si>
    <t> HM Alexandre Zaio</t>
  </si>
  <si>
    <t>UTI ADULTO</t>
  </si>
  <si>
    <t> HM Benedicto Montenegro</t>
  </si>
  <si>
    <t>HM Fernando Mauro P. da Rocha</t>
  </si>
  <si>
    <t>HM Gilson Marques de Carvalho</t>
  </si>
  <si>
    <t> HM Josanias Castanha Braga</t>
  </si>
  <si>
    <t> HM Brasilândia</t>
  </si>
  <si>
    <t> HM Bela Vista</t>
  </si>
  <si>
    <t> HM Capela do Socorro</t>
  </si>
  <si>
    <t>CHM Sorocabana</t>
  </si>
  <si>
    <t> HM Brigadeiro</t>
  </si>
  <si>
    <t> HM Lydia Storopolli</t>
  </si>
  <si>
    <t>HM Guarapiranga</t>
  </si>
  <si>
    <t>H Cantareira</t>
  </si>
  <si>
    <t>HSPM</t>
  </si>
  <si>
    <r>
      <t xml:space="preserve">Leitos de UTI X Taxa de Ocupação </t>
    </r>
    <r>
      <rPr>
        <sz val="11"/>
        <color theme="1"/>
        <rFont val="Calibri"/>
        <family val="2"/>
        <scheme val="minor"/>
      </rPr>
      <t>(MÉDIA MÊS)</t>
    </r>
    <r>
      <rPr>
        <b/>
        <sz val="16"/>
        <color theme="1"/>
        <rFont val="Calibri"/>
        <family val="2"/>
        <scheme val="minor"/>
      </rPr>
      <t xml:space="preserve">
Série Histórica - Dezembro de 2019 á abril de 2021
</t>
    </r>
    <r>
      <rPr>
        <b/>
        <sz val="8"/>
        <color theme="1"/>
        <rFont val="Calibri"/>
        <family val="2"/>
        <scheme val="minor"/>
      </rPr>
      <t>Fontes: REM OnLine / Boletim de Leitos - CETIC / CENSO COVID-19 SES / Sistema de Monitoramento COVID-19 SMS</t>
    </r>
  </si>
  <si>
    <t>Consolidado por Mês</t>
  </si>
  <si>
    <t>UTI Pediátrica-COVID-19</t>
  </si>
  <si>
    <t>1º trimestre 2020</t>
  </si>
  <si>
    <t>2º trimestre 2020</t>
  </si>
  <si>
    <t>3º trimestre 2020</t>
  </si>
  <si>
    <t>4º trimestre 2020</t>
  </si>
  <si>
    <t>1º quadrimestre 2021</t>
  </si>
  <si>
    <t>Consolidado por Trimestre</t>
  </si>
  <si>
    <t xml:space="preserve"> PACIENTES ATENDIDOS
(fev/20 á 13/5/21)</t>
  </si>
  <si>
    <t>Situação na Vigência da Pandemia (posição maio 2021)</t>
  </si>
  <si>
    <t>Nº de leitos Clínicos - todos os leitos não UTI, incluindo maternidades</t>
  </si>
  <si>
    <t xml:space="preserve">REAL E BEM. ASSOC. PORTUGUESA DE BENEFICÊNCIA - BP </t>
  </si>
  <si>
    <t xml:space="preserve">SOC. BRAS.E JAPONESA DE BENEF. SANTA CRUZ - HOSP. SANTA CRUZ </t>
  </si>
  <si>
    <t>HOSPITAL LEFORTE LIBERDADE</t>
  </si>
  <si>
    <t xml:space="preserve">HOSP. ALEMÃO OSWALDO CRUZ </t>
  </si>
  <si>
    <t>HOSP. SALVALUS - NOTRE DAME</t>
  </si>
  <si>
    <t>HOSP. NEXT BUTANTÃ - AMIL</t>
  </si>
  <si>
    <t>HOSPITAL SÃO CRISTOVÃO</t>
  </si>
  <si>
    <t>HOSPITAL SAGRADA FAMÍLIA</t>
  </si>
  <si>
    <t>CONTRATUALIZADOS</t>
  </si>
  <si>
    <t>Número de Pacientes Atendidos em Internação em Leitos Contratualizados para COVID-19 - Hospitais com atividade encerrada</t>
  </si>
  <si>
    <t>HMCampanha Pacaembu</t>
  </si>
  <si>
    <t>UTI II ADULTO - COVID-20</t>
  </si>
  <si>
    <t>Hospital Albert Einstein - Morumbi</t>
  </si>
  <si>
    <t xml:space="preserve">HOSPITAL ALBERT EINSTEIN - MORUMBI </t>
  </si>
  <si>
    <t>HOSPITAL ALBERT EINSTEIN - MORUMBI</t>
  </si>
  <si>
    <t>H Cruz Vermelha</t>
  </si>
  <si>
    <t>H Santa Casa de Santo Amaro</t>
  </si>
  <si>
    <t>H Santa Isabel</t>
  </si>
  <si>
    <t>H Santa Marcelina</t>
  </si>
  <si>
    <r>
      <t>Leitos de UTI X Taxa de Ocupação</t>
    </r>
    <r>
      <rPr>
        <sz val="11"/>
        <color theme="1"/>
        <rFont val="Calibri"/>
        <family val="2"/>
        <scheme val="minor"/>
      </rPr>
      <t xml:space="preserve"> (MÉDIA MÊS) - </t>
    </r>
    <r>
      <rPr>
        <b/>
        <sz val="11"/>
        <color theme="1"/>
        <rFont val="Calibri"/>
        <family val="2"/>
        <scheme val="minor"/>
      </rPr>
      <t>Leitos Contratualizados</t>
    </r>
    <r>
      <rPr>
        <b/>
        <sz val="16"/>
        <color theme="1"/>
        <rFont val="Calibri"/>
        <family val="2"/>
        <scheme val="minor"/>
      </rPr>
      <t xml:space="preserve">
Série Histórica - Janeiro de 2020 á abril de 2021
</t>
    </r>
    <r>
      <rPr>
        <b/>
        <sz val="8"/>
        <color theme="1"/>
        <rFont val="Calibri"/>
        <family val="2"/>
        <scheme val="minor"/>
      </rPr>
      <t>Fontes: REM OnLine / Sistema de Monitoramento COVID-19 SMS / Relatório Gerencial</t>
    </r>
  </si>
  <si>
    <r>
      <t xml:space="preserve">Leitos de UTI X Taxa de Ocupação </t>
    </r>
    <r>
      <rPr>
        <sz val="11"/>
        <color theme="1"/>
        <rFont val="Calibri"/>
        <family val="2"/>
        <scheme val="minor"/>
      </rPr>
      <t>(MÉDIA MÊS) -</t>
    </r>
    <r>
      <rPr>
        <b/>
        <sz val="11"/>
        <color theme="1"/>
        <rFont val="Calibri"/>
        <family val="2"/>
        <scheme val="minor"/>
      </rPr>
      <t xml:space="preserve"> Leitos Contratualizados</t>
    </r>
    <r>
      <rPr>
        <b/>
        <sz val="16"/>
        <color theme="1"/>
        <rFont val="Calibri"/>
        <family val="2"/>
        <scheme val="minor"/>
      </rPr>
      <t xml:space="preserve">
Série Histórica -  Janeiro de 2020 á abril de 2021
</t>
    </r>
    <r>
      <rPr>
        <b/>
        <sz val="8"/>
        <color theme="1"/>
        <rFont val="Calibri"/>
        <family val="2"/>
        <scheme val="minor"/>
      </rPr>
      <t>Fontes: REM OnLine / Sistema de Monitoramento COVID-19 SMS / Relatório Gerencial</t>
    </r>
  </si>
  <si>
    <t>HOSPITAL MUNICIPAL DE CAMPANHA ANHEMBI - SPDM</t>
  </si>
  <si>
    <t>HOSPITAL MUNICIPAL DE CAMPANHA ANHEMBI - IABAS</t>
  </si>
  <si>
    <t xml:space="preserve">Total Geral </t>
  </si>
  <si>
    <t>OBS: Levar em consideração que os quantitativos totais de leitos não foram necessariamento concomitantes pois sua abertura e fechamento variavam de acordo com a necessidade vigente em cada período</t>
  </si>
  <si>
    <t>HMCampanha Anhembi IABAS</t>
  </si>
  <si>
    <t>HMCampanha Anhembi SPDM</t>
  </si>
  <si>
    <t>Atendido com Quadro Respiratório</t>
  </si>
  <si>
    <t>Suspeitos</t>
  </si>
  <si>
    <t>Nº Atendimentos de Pronto Socorro Hospitalar - COVID-19
Abril de 2020 a Maio de 2021 - Consolidaddo</t>
  </si>
  <si>
    <t>Situação Pré-Pandemia 
(Posição Fevereiro de 2020)</t>
  </si>
  <si>
    <t>Total COVID</t>
  </si>
  <si>
    <t>Total por tipo de Leito</t>
  </si>
  <si>
    <t>Total Não COVID</t>
  </si>
  <si>
    <t>Situação na Vigência da Pandemia (posição 25/jun-2021)</t>
  </si>
  <si>
    <r>
      <t xml:space="preserve">Nº de Leitos </t>
    </r>
    <r>
      <rPr>
        <b/>
        <sz val="10.5"/>
        <color rgb="FFFF0000"/>
        <rFont val="Calibri"/>
        <family val="2"/>
        <scheme val="minor"/>
      </rPr>
      <t>UTI COVID</t>
    </r>
  </si>
  <si>
    <r>
      <t xml:space="preserve">Nº de Leitos </t>
    </r>
    <r>
      <rPr>
        <b/>
        <sz val="10.5"/>
        <color rgb="FFFF0000"/>
        <rFont val="Calibri"/>
        <family val="2"/>
        <scheme val="minor"/>
      </rPr>
      <t>Clínicos COVID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</si>
</sst>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873D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36">
    <xf numFmtId="0" fontId="0" fillId="0" borderId="0" xfId="0"/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1" fillId="0" borderId="7" xfId="3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1" fillId="0" borderId="3" xfId="3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3" xfId="3" applyFont="1" applyBorder="1" applyAlignment="1">
      <alignment vertical="center" wrapText="1"/>
    </xf>
    <xf numFmtId="0" fontId="11" fillId="0" borderId="15" xfId="3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vertical="top"/>
    </xf>
    <xf numFmtId="3" fontId="6" fillId="4" borderId="9" xfId="0" applyNumberFormat="1" applyFont="1" applyFill="1" applyBorder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164" fontId="2" fillId="5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2" xfId="3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0" fontId="11" fillId="0" borderId="2" xfId="3" applyFont="1" applyBorder="1" applyAlignment="1">
      <alignment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17" fontId="7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" fontId="12" fillId="3" borderId="16" xfId="0" applyNumberFormat="1" applyFont="1" applyFill="1" applyBorder="1" applyAlignment="1">
      <alignment horizontal="center" vertical="center" wrapText="1"/>
    </xf>
    <xf numFmtId="17" fontId="12" fillId="3" borderId="17" xfId="0" applyNumberFormat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17" fontId="22" fillId="6" borderId="24" xfId="0" applyNumberFormat="1" applyFont="1" applyFill="1" applyBorder="1" applyAlignment="1">
      <alignment horizontal="center" vertical="center" wrapText="1"/>
    </xf>
    <xf numFmtId="17" fontId="22" fillId="6" borderId="2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7" fontId="4" fillId="6" borderId="24" xfId="0" applyNumberFormat="1" applyFont="1" applyFill="1" applyBorder="1" applyAlignment="1">
      <alignment horizontal="center" vertical="center" wrapText="1"/>
    </xf>
    <xf numFmtId="17" fontId="4" fillId="6" borderId="21" xfId="0" applyNumberFormat="1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17" fontId="23" fillId="6" borderId="24" xfId="0" applyNumberFormat="1" applyFont="1" applyFill="1" applyBorder="1" applyAlignment="1">
      <alignment horizontal="center" vertical="center" wrapText="1"/>
    </xf>
    <xf numFmtId="17" fontId="23" fillId="6" borderId="2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1" fontId="24" fillId="0" borderId="5" xfId="0" applyNumberFormat="1" applyFont="1" applyBorder="1" applyAlignment="1">
      <alignment horizontal="center" vertical="center" wrapText="1"/>
    </xf>
    <xf numFmtId="165" fontId="24" fillId="0" borderId="6" xfId="0" applyNumberFormat="1" applyFont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165" fontId="24" fillId="0" borderId="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" fontId="22" fillId="0" borderId="0" xfId="0" applyNumberFormat="1" applyFont="1" applyAlignment="1">
      <alignment horizontal="center" vertical="center" wrapText="1"/>
    </xf>
    <xf numFmtId="17" fontId="22" fillId="0" borderId="12" xfId="0" applyNumberFormat="1" applyFont="1" applyBorder="1" applyAlignment="1">
      <alignment horizontal="center" vertical="center" wrapText="1"/>
    </xf>
    <xf numFmtId="17" fontId="22" fillId="0" borderId="20" xfId="0" applyNumberFormat="1" applyFont="1" applyBorder="1" applyAlignment="1">
      <alignment horizontal="center" vertical="center" wrapText="1"/>
    </xf>
    <xf numFmtId="17" fontId="12" fillId="3" borderId="2" xfId="0" applyNumberFormat="1" applyFont="1" applyFill="1" applyBorder="1" applyAlignment="1">
      <alignment horizontal="center" vertical="center" wrapText="1"/>
    </xf>
    <xf numFmtId="17" fontId="12" fillId="3" borderId="1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7" fontId="12" fillId="3" borderId="15" xfId="0" applyNumberFormat="1" applyFont="1" applyFill="1" applyBorder="1" applyAlignment="1">
      <alignment horizontal="center" vertical="center" wrapText="1"/>
    </xf>
    <xf numFmtId="17" fontId="12" fillId="3" borderId="19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0" fontId="4" fillId="5" borderId="2" xfId="0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7" borderId="2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5" borderId="14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2" xfId="0" applyFill="1" applyBorder="1"/>
    <xf numFmtId="3" fontId="0" fillId="0" borderId="14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/>
    </xf>
    <xf numFmtId="3" fontId="6" fillId="6" borderId="9" xfId="0" applyNumberFormat="1" applyFont="1" applyFill="1" applyBorder="1"/>
    <xf numFmtId="0" fontId="6" fillId="8" borderId="2" xfId="0" applyFont="1" applyFill="1" applyBorder="1" applyAlignment="1">
      <alignment horizontal="right" vertical="center"/>
    </xf>
    <xf numFmtId="3" fontId="6" fillId="8" borderId="2" xfId="0" applyNumberFormat="1" applyFont="1" applyFill="1" applyBorder="1" applyAlignment="1">
      <alignment horizontal="center"/>
    </xf>
    <xf numFmtId="3" fontId="14" fillId="8" borderId="2" xfId="0" applyNumberFormat="1" applyFont="1" applyFill="1" applyBorder="1" applyAlignment="1">
      <alignment horizontal="center"/>
    </xf>
    <xf numFmtId="3" fontId="2" fillId="8" borderId="2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/>
    </xf>
    <xf numFmtId="3" fontId="14" fillId="8" borderId="2" xfId="0" applyNumberFormat="1" applyFont="1" applyFill="1" applyBorder="1" applyAlignment="1">
      <alignment horizontal="center" vertical="center"/>
    </xf>
    <xf numFmtId="3" fontId="0" fillId="0" borderId="2" xfId="1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28" fillId="0" borderId="0" xfId="0" applyFont="1"/>
    <xf numFmtId="0" fontId="9" fillId="0" borderId="15" xfId="0" applyFont="1" applyBorder="1" applyAlignment="1">
      <alignment horizontal="center" vertical="center" wrapText="1"/>
    </xf>
    <xf numFmtId="17" fontId="22" fillId="6" borderId="13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" fontId="4" fillId="6" borderId="13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7" fontId="4" fillId="6" borderId="27" xfId="0" applyNumberFormat="1" applyFont="1" applyFill="1" applyBorder="1" applyAlignment="1">
      <alignment horizontal="center" vertical="center" wrapText="1"/>
    </xf>
    <xf numFmtId="17" fontId="4" fillId="6" borderId="28" xfId="0" applyNumberFormat="1" applyFont="1" applyFill="1" applyBorder="1" applyAlignment="1">
      <alignment horizontal="center" vertical="center" wrapText="1"/>
    </xf>
    <xf numFmtId="17" fontId="4" fillId="6" borderId="29" xfId="0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3" fontId="0" fillId="6" borderId="18" xfId="0" applyNumberFormat="1" applyFill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3" fontId="4" fillId="8" borderId="2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 wrapText="1"/>
    </xf>
    <xf numFmtId="0" fontId="29" fillId="0" borderId="0" xfId="0" applyFont="1" applyAlignment="1">
      <alignment vertical="top"/>
    </xf>
    <xf numFmtId="0" fontId="31" fillId="0" borderId="2" xfId="0" applyFont="1" applyBorder="1" applyAlignment="1">
      <alignment vertical="center"/>
    </xf>
    <xf numFmtId="3" fontId="31" fillId="0" borderId="2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1" fillId="6" borderId="18" xfId="0" applyNumberFormat="1" applyFont="1" applyFill="1" applyBorder="1" applyAlignment="1">
      <alignment vertical="center"/>
    </xf>
    <xf numFmtId="3" fontId="31" fillId="0" borderId="14" xfId="0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30" fillId="0" borderId="2" xfId="1" applyNumberFormat="1" applyFont="1" applyFill="1" applyBorder="1" applyAlignment="1">
      <alignment horizontal="center" vertical="center"/>
    </xf>
    <xf numFmtId="0" fontId="31" fillId="0" borderId="0" xfId="0" applyFont="1"/>
    <xf numFmtId="3" fontId="30" fillId="0" borderId="2" xfId="1" applyNumberFormat="1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3" fontId="30" fillId="4" borderId="2" xfId="0" applyNumberFormat="1" applyFont="1" applyFill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/>
    </xf>
    <xf numFmtId="3" fontId="30" fillId="6" borderId="9" xfId="0" applyNumberFormat="1" applyFont="1" applyFill="1" applyBorder="1"/>
    <xf numFmtId="3" fontId="30" fillId="4" borderId="2" xfId="0" applyNumberFormat="1" applyFont="1" applyFill="1" applyBorder="1" applyAlignment="1">
      <alignment horizontal="center"/>
    </xf>
    <xf numFmtId="3" fontId="33" fillId="4" borderId="2" xfId="0" applyNumberFormat="1" applyFont="1" applyFill="1" applyBorder="1" applyAlignment="1">
      <alignment horizontal="center" vertical="center"/>
    </xf>
    <xf numFmtId="3" fontId="31" fillId="6" borderId="9" xfId="0" applyNumberFormat="1" applyFont="1" applyFill="1" applyBorder="1"/>
    <xf numFmtId="0" fontId="31" fillId="6" borderId="2" xfId="0" applyFont="1" applyFill="1" applyBorder="1"/>
    <xf numFmtId="0" fontId="30" fillId="0" borderId="1" xfId="0" applyFont="1" applyBorder="1" applyAlignment="1">
      <alignment vertical="center"/>
    </xf>
    <xf numFmtId="0" fontId="30" fillId="6" borderId="11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4" fillId="0" borderId="7" xfId="3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1" fillId="6" borderId="22" xfId="0" applyFont="1" applyFill="1" applyBorder="1" applyAlignment="1">
      <alignment horizontal="center" vertical="center"/>
    </xf>
    <xf numFmtId="3" fontId="34" fillId="0" borderId="2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4" fillId="0" borderId="3" xfId="3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4" fillId="0" borderId="3" xfId="3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4" fillId="0" borderId="15" xfId="3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4" fillId="0" borderId="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/>
    </xf>
    <xf numFmtId="3" fontId="31" fillId="0" borderId="0" xfId="0" applyNumberFormat="1" applyFont="1"/>
    <xf numFmtId="3" fontId="30" fillId="4" borderId="9" xfId="0" applyNumberFormat="1" applyFont="1" applyFill="1" applyBorder="1" applyAlignment="1">
      <alignment horizontal="center" vertical="center"/>
    </xf>
    <xf numFmtId="3" fontId="33" fillId="4" borderId="3" xfId="0" applyNumberFormat="1" applyFont="1" applyFill="1" applyBorder="1" applyAlignment="1">
      <alignment horizontal="center" vertical="center"/>
    </xf>
    <xf numFmtId="3" fontId="31" fillId="6" borderId="9" xfId="0" applyNumberFormat="1" applyFont="1" applyFill="1" applyBorder="1" applyAlignment="1">
      <alignment horizontal="center" vertical="center"/>
    </xf>
    <xf numFmtId="3" fontId="31" fillId="6" borderId="7" xfId="0" applyNumberFormat="1" applyFont="1" applyFill="1" applyBorder="1" applyAlignment="1">
      <alignment horizontal="center" vertical="center"/>
    </xf>
    <xf numFmtId="0" fontId="30" fillId="0" borderId="0" xfId="0" applyFont="1"/>
    <xf numFmtId="3" fontId="33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vertical="center" wrapText="1"/>
    </xf>
    <xf numFmtId="0" fontId="30" fillId="0" borderId="0" xfId="0" applyFont="1" applyAlignment="1">
      <alignment horizontal="center"/>
    </xf>
    <xf numFmtId="0" fontId="30" fillId="6" borderId="18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right"/>
    </xf>
    <xf numFmtId="0" fontId="31" fillId="0" borderId="0" xfId="0" applyFont="1" applyAlignment="1">
      <alignment wrapText="1"/>
    </xf>
    <xf numFmtId="3" fontId="34" fillId="8" borderId="2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textRotation="45"/>
    </xf>
    <xf numFmtId="3" fontId="30" fillId="4" borderId="2" xfId="0" applyNumberFormat="1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3" fontId="33" fillId="4" borderId="2" xfId="0" applyNumberFormat="1" applyFont="1" applyFill="1" applyBorder="1" applyAlignment="1">
      <alignment horizontal="center"/>
    </xf>
    <xf numFmtId="3" fontId="30" fillId="4" borderId="2" xfId="0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right"/>
    </xf>
    <xf numFmtId="0" fontId="30" fillId="0" borderId="0" xfId="0" applyFont="1" applyAlignment="1">
      <alignment horizontal="right"/>
    </xf>
    <xf numFmtId="0" fontId="30" fillId="2" borderId="1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right"/>
    </xf>
    <xf numFmtId="3" fontId="33" fillId="4" borderId="2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textRotation="90"/>
    </xf>
    <xf numFmtId="0" fontId="30" fillId="2" borderId="18" xfId="0" applyFont="1" applyFill="1" applyBorder="1" applyAlignment="1">
      <alignment horizontal="center" vertical="center" textRotation="90"/>
    </xf>
    <xf numFmtId="0" fontId="30" fillId="2" borderId="9" xfId="0" applyFont="1" applyFill="1" applyBorder="1" applyAlignment="1">
      <alignment horizontal="center" vertical="center" textRotation="90"/>
    </xf>
    <xf numFmtId="0" fontId="31" fillId="0" borderId="2" xfId="0" applyFont="1" applyBorder="1" applyAlignment="1">
      <alignment horizontal="left" vertical="center"/>
    </xf>
    <xf numFmtId="3" fontId="30" fillId="0" borderId="11" xfId="0" applyNumberFormat="1" applyFont="1" applyBorder="1" applyAlignment="1">
      <alignment horizontal="center" vertical="center"/>
    </xf>
    <xf numFmtId="3" fontId="30" fillId="0" borderId="9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3" fontId="33" fillId="8" borderId="3" xfId="0" applyNumberFormat="1" applyFont="1" applyFill="1" applyBorder="1" applyAlignment="1">
      <alignment horizontal="center" vertical="center"/>
    </xf>
    <xf numFmtId="3" fontId="33" fillId="8" borderId="14" xfId="0" applyNumberFormat="1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right" vertical="center"/>
    </xf>
    <xf numFmtId="3" fontId="34" fillId="8" borderId="3" xfId="0" applyNumberFormat="1" applyFont="1" applyFill="1" applyBorder="1" applyAlignment="1">
      <alignment horizontal="right" vertical="center"/>
    </xf>
    <xf numFmtId="3" fontId="34" fillId="8" borderId="13" xfId="0" applyNumberFormat="1" applyFont="1" applyFill="1" applyBorder="1" applyAlignment="1">
      <alignment horizontal="right" vertical="center"/>
    </xf>
    <xf numFmtId="3" fontId="34" fillId="8" borderId="14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18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3" fontId="0" fillId="0" borderId="2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3" fontId="14" fillId="8" borderId="3" xfId="0" applyNumberFormat="1" applyFont="1" applyFill="1" applyBorder="1" applyAlignment="1">
      <alignment horizontal="center" vertical="center"/>
    </xf>
    <xf numFmtId="3" fontId="14" fillId="8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2" xfId="0" applyFont="1" applyFill="1" applyBorder="1" applyAlignment="1">
      <alignment horizontal="right" vertical="center"/>
    </xf>
    <xf numFmtId="3" fontId="14" fillId="8" borderId="3" xfId="0" applyNumberFormat="1" applyFont="1" applyFill="1" applyBorder="1" applyAlignment="1">
      <alignment horizontal="right" vertical="center"/>
    </xf>
    <xf numFmtId="3" fontId="14" fillId="8" borderId="13" xfId="0" applyNumberFormat="1" applyFont="1" applyFill="1" applyBorder="1" applyAlignment="1">
      <alignment horizontal="right" vertical="center"/>
    </xf>
    <xf numFmtId="3" fontId="14" fillId="8" borderId="14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3" fontId="14" fillId="4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textRotation="45"/>
    </xf>
    <xf numFmtId="0" fontId="6" fillId="2" borderId="2" xfId="0" applyFont="1" applyFill="1" applyBorder="1" applyAlignment="1">
      <alignment horizontal="right"/>
    </xf>
    <xf numFmtId="3" fontId="14" fillId="4" borderId="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right"/>
    </xf>
    <xf numFmtId="3" fontId="6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0" fillId="0" borderId="11" xfId="1" applyNumberFormat="1" applyFont="1" applyFill="1" applyBorder="1" applyAlignment="1">
      <alignment horizontal="center" vertical="center"/>
    </xf>
    <xf numFmtId="3" fontId="0" fillId="0" borderId="9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5" borderId="2" xfId="0" applyFont="1" applyFill="1" applyBorder="1" applyAlignment="1">
      <alignment horizontal="right"/>
    </xf>
    <xf numFmtId="3" fontId="8" fillId="0" borderId="11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3" fontId="0" fillId="0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" fontId="5" fillId="3" borderId="4" xfId="0" applyNumberFormat="1" applyFont="1" applyFill="1" applyBorder="1" applyAlignment="1">
      <alignment horizontal="center" vertical="center" wrapText="1"/>
    </xf>
    <xf numFmtId="17" fontId="5" fillId="3" borderId="23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17" fontId="5" fillId="3" borderId="26" xfId="0" applyNumberFormat="1" applyFont="1" applyFill="1" applyBorder="1" applyAlignment="1">
      <alignment horizontal="center" vertical="center" wrapText="1"/>
    </xf>
    <xf numFmtId="17" fontId="5" fillId="3" borderId="25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7C3833AF-7D2E-48CC-8F4B-34CE6A966389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3030-98F3-4B09-BAAE-4CCCA0C8BAD2}">
  <dimension ref="A1:R76"/>
  <sheetViews>
    <sheetView topLeftCell="A13" zoomScale="90" zoomScaleNormal="90" zoomScaleSheetLayoutView="90" workbookViewId="0">
      <selection activeCell="M14" sqref="M14"/>
    </sheetView>
  </sheetViews>
  <sheetFormatPr defaultRowHeight="14.25" x14ac:dyDescent="0.25"/>
  <cols>
    <col min="1" max="1" width="9.140625" style="176"/>
    <col min="2" max="2" width="44.5703125" style="176" customWidth="1"/>
    <col min="3" max="3" width="11.140625" style="176" customWidth="1"/>
    <col min="4" max="4" width="10.7109375" style="176" customWidth="1"/>
    <col min="5" max="5" width="9.140625" style="176" customWidth="1"/>
    <col min="6" max="6" width="1.42578125" style="176" customWidth="1"/>
    <col min="7" max="7" width="9.28515625" style="176" bestFit="1" customWidth="1"/>
    <col min="8" max="8" width="11.28515625" style="176" bestFit="1" customWidth="1"/>
    <col min="9" max="10" width="10.7109375" style="176" customWidth="1"/>
    <col min="11" max="11" width="11.28515625" style="176" bestFit="1" customWidth="1"/>
    <col min="12" max="12" width="1.42578125" style="176" customWidth="1"/>
    <col min="13" max="13" width="15" style="176" customWidth="1"/>
    <col min="14" max="16384" width="9.140625" style="176"/>
  </cols>
  <sheetData>
    <row r="1" spans="1:13" ht="31.5" customHeight="1" thickBot="1" x14ac:dyDescent="0.3">
      <c r="A1" s="232" t="s">
        <v>69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192"/>
      <c r="M1" s="192"/>
    </row>
    <row r="2" spans="1:13" ht="15" thickTop="1" x14ac:dyDescent="0.25"/>
    <row r="3" spans="1:13" ht="24.75" customHeight="1" x14ac:dyDescent="0.25">
      <c r="A3" s="245" t="s">
        <v>50</v>
      </c>
      <c r="B3" s="245" t="s">
        <v>56</v>
      </c>
      <c r="C3" s="249" t="s">
        <v>159</v>
      </c>
      <c r="D3" s="250"/>
      <c r="E3" s="250"/>
      <c r="F3" s="193"/>
      <c r="G3" s="246" t="s">
        <v>127</v>
      </c>
      <c r="H3" s="246"/>
      <c r="I3" s="246"/>
      <c r="J3" s="246"/>
      <c r="K3" s="246"/>
      <c r="L3" s="193"/>
      <c r="M3" s="234" t="s">
        <v>126</v>
      </c>
    </row>
    <row r="4" spans="1:13" ht="57" x14ac:dyDescent="0.25">
      <c r="A4" s="236"/>
      <c r="B4" s="236"/>
      <c r="C4" s="194" t="s">
        <v>46</v>
      </c>
      <c r="D4" s="194" t="s">
        <v>47</v>
      </c>
      <c r="E4" s="195" t="s">
        <v>48</v>
      </c>
      <c r="F4" s="196"/>
      <c r="G4" s="194" t="s">
        <v>49</v>
      </c>
      <c r="H4" s="194" t="s">
        <v>164</v>
      </c>
      <c r="I4" s="194" t="s">
        <v>47</v>
      </c>
      <c r="J4" s="194" t="s">
        <v>165</v>
      </c>
      <c r="K4" s="194" t="s">
        <v>48</v>
      </c>
      <c r="L4" s="196"/>
      <c r="M4" s="235"/>
    </row>
    <row r="5" spans="1:13" x14ac:dyDescent="0.25">
      <c r="A5" s="236" t="s">
        <v>34</v>
      </c>
      <c r="B5" s="197" t="s">
        <v>0</v>
      </c>
      <c r="C5" s="198">
        <v>0</v>
      </c>
      <c r="D5" s="198">
        <v>48</v>
      </c>
      <c r="E5" s="199">
        <f>SUM(C5:D5)</f>
        <v>48</v>
      </c>
      <c r="F5" s="200"/>
      <c r="G5" s="201">
        <v>0</v>
      </c>
      <c r="H5" s="202">
        <v>0</v>
      </c>
      <c r="I5" s="202">
        <v>48</v>
      </c>
      <c r="J5" s="202">
        <v>0</v>
      </c>
      <c r="K5" s="203">
        <f>SUM(G5:J5)</f>
        <v>48</v>
      </c>
      <c r="L5" s="204"/>
      <c r="M5" s="205">
        <v>426</v>
      </c>
    </row>
    <row r="6" spans="1:13" x14ac:dyDescent="0.25">
      <c r="A6" s="237"/>
      <c r="B6" s="207" t="s">
        <v>19</v>
      </c>
      <c r="C6" s="201">
        <v>24</v>
      </c>
      <c r="D6" s="201">
        <v>256</v>
      </c>
      <c r="E6" s="208">
        <f t="shared" ref="E6:E37" si="0">SUM(C6:D6)</f>
        <v>280</v>
      </c>
      <c r="F6" s="200"/>
      <c r="G6" s="201">
        <v>40</v>
      </c>
      <c r="H6" s="202">
        <v>10</v>
      </c>
      <c r="I6" s="202">
        <v>248</v>
      </c>
      <c r="J6" s="202">
        <v>0</v>
      </c>
      <c r="K6" s="203">
        <f t="shared" ref="K6:K37" si="1">SUM(G6:J6)</f>
        <v>298</v>
      </c>
      <c r="L6" s="204"/>
      <c r="M6" s="205">
        <v>657</v>
      </c>
    </row>
    <row r="7" spans="1:13" x14ac:dyDescent="0.25">
      <c r="A7" s="237"/>
      <c r="B7" s="207" t="s">
        <v>20</v>
      </c>
      <c r="C7" s="201">
        <v>33</v>
      </c>
      <c r="D7" s="201">
        <v>170</v>
      </c>
      <c r="E7" s="208">
        <f t="shared" si="0"/>
        <v>203</v>
      </c>
      <c r="F7" s="200"/>
      <c r="G7" s="201">
        <v>25</v>
      </c>
      <c r="H7" s="202">
        <v>10</v>
      </c>
      <c r="I7" s="202">
        <v>145</v>
      </c>
      <c r="J7" s="202">
        <v>15</v>
      </c>
      <c r="K7" s="203">
        <f t="shared" si="1"/>
        <v>195</v>
      </c>
      <c r="L7" s="204"/>
      <c r="M7" s="205">
        <v>1242</v>
      </c>
    </row>
    <row r="8" spans="1:13" x14ac:dyDescent="0.25">
      <c r="A8" s="237"/>
      <c r="B8" s="207" t="s">
        <v>1</v>
      </c>
      <c r="C8" s="201">
        <v>0</v>
      </c>
      <c r="D8" s="201">
        <v>50</v>
      </c>
      <c r="E8" s="208">
        <f t="shared" si="0"/>
        <v>50</v>
      </c>
      <c r="F8" s="200"/>
      <c r="G8" s="201">
        <v>9</v>
      </c>
      <c r="H8" s="202">
        <v>0</v>
      </c>
      <c r="I8" s="202">
        <v>41</v>
      </c>
      <c r="J8" s="202">
        <v>0</v>
      </c>
      <c r="K8" s="203">
        <f t="shared" si="1"/>
        <v>50</v>
      </c>
      <c r="L8" s="204"/>
      <c r="M8" s="205">
        <v>319</v>
      </c>
    </row>
    <row r="9" spans="1:13" x14ac:dyDescent="0.25">
      <c r="A9" s="237"/>
      <c r="B9" s="207" t="s">
        <v>2</v>
      </c>
      <c r="C9" s="201">
        <v>54</v>
      </c>
      <c r="D9" s="201">
        <v>338</v>
      </c>
      <c r="E9" s="208">
        <f t="shared" si="0"/>
        <v>392</v>
      </c>
      <c r="F9" s="200"/>
      <c r="G9" s="201">
        <v>74</v>
      </c>
      <c r="H9" s="202">
        <v>10</v>
      </c>
      <c r="I9" s="202">
        <v>308</v>
      </c>
      <c r="J9" s="202">
        <v>0</v>
      </c>
      <c r="K9" s="203">
        <f t="shared" si="1"/>
        <v>392</v>
      </c>
      <c r="L9" s="204"/>
      <c r="M9" s="205">
        <v>969</v>
      </c>
    </row>
    <row r="10" spans="1:13" x14ac:dyDescent="0.25">
      <c r="A10" s="237"/>
      <c r="B10" s="207" t="s">
        <v>21</v>
      </c>
      <c r="C10" s="201">
        <v>47</v>
      </c>
      <c r="D10" s="201">
        <v>232</v>
      </c>
      <c r="E10" s="208">
        <f t="shared" si="0"/>
        <v>279</v>
      </c>
      <c r="F10" s="200"/>
      <c r="G10" s="201">
        <v>67</v>
      </c>
      <c r="H10" s="202">
        <v>0</v>
      </c>
      <c r="I10" s="202">
        <v>232</v>
      </c>
      <c r="J10" s="202">
        <v>0</v>
      </c>
      <c r="K10" s="203">
        <f t="shared" si="1"/>
        <v>299</v>
      </c>
      <c r="L10" s="204"/>
      <c r="M10" s="205">
        <v>137</v>
      </c>
    </row>
    <row r="11" spans="1:13" x14ac:dyDescent="0.25">
      <c r="A11" s="237"/>
      <c r="B11" s="207" t="s">
        <v>22</v>
      </c>
      <c r="C11" s="201">
        <v>16</v>
      </c>
      <c r="D11" s="201">
        <v>81</v>
      </c>
      <c r="E11" s="208">
        <f t="shared" si="0"/>
        <v>97</v>
      </c>
      <c r="F11" s="200"/>
      <c r="G11" s="209">
        <v>4</v>
      </c>
      <c r="H11" s="202">
        <v>30</v>
      </c>
      <c r="I11" s="202">
        <v>30</v>
      </c>
      <c r="J11" s="202">
        <v>52</v>
      </c>
      <c r="K11" s="203">
        <f t="shared" si="1"/>
        <v>116</v>
      </c>
      <c r="L11" s="204"/>
      <c r="M11" s="205">
        <v>1620</v>
      </c>
    </row>
    <row r="12" spans="1:13" x14ac:dyDescent="0.25">
      <c r="A12" s="237"/>
      <c r="B12" s="207" t="s">
        <v>23</v>
      </c>
      <c r="C12" s="201">
        <v>13</v>
      </c>
      <c r="D12" s="201">
        <v>80</v>
      </c>
      <c r="E12" s="208">
        <f t="shared" si="0"/>
        <v>93</v>
      </c>
      <c r="F12" s="200"/>
      <c r="G12" s="209">
        <v>0</v>
      </c>
      <c r="H12" s="202">
        <v>71</v>
      </c>
      <c r="I12" s="202">
        <v>0</v>
      </c>
      <c r="J12" s="202">
        <v>9</v>
      </c>
      <c r="K12" s="203">
        <f t="shared" si="1"/>
        <v>80</v>
      </c>
      <c r="L12" s="204"/>
      <c r="M12" s="205">
        <v>1820</v>
      </c>
    </row>
    <row r="13" spans="1:13" x14ac:dyDescent="0.25">
      <c r="A13" s="237"/>
      <c r="B13" s="207" t="s">
        <v>24</v>
      </c>
      <c r="C13" s="201">
        <v>11</v>
      </c>
      <c r="D13" s="201">
        <v>43</v>
      </c>
      <c r="E13" s="208">
        <f t="shared" si="0"/>
        <v>54</v>
      </c>
      <c r="F13" s="200"/>
      <c r="G13" s="209">
        <v>6</v>
      </c>
      <c r="H13" s="202">
        <v>10</v>
      </c>
      <c r="I13" s="202">
        <v>40</v>
      </c>
      <c r="J13" s="202">
        <v>0</v>
      </c>
      <c r="K13" s="203">
        <f t="shared" si="1"/>
        <v>56</v>
      </c>
      <c r="L13" s="204"/>
      <c r="M13" s="205">
        <v>90</v>
      </c>
    </row>
    <row r="14" spans="1:13" x14ac:dyDescent="0.25">
      <c r="A14" s="237"/>
      <c r="B14" s="207" t="s">
        <v>25</v>
      </c>
      <c r="C14" s="201">
        <v>12</v>
      </c>
      <c r="D14" s="201">
        <v>150</v>
      </c>
      <c r="E14" s="208">
        <f t="shared" si="0"/>
        <v>162</v>
      </c>
      <c r="F14" s="200"/>
      <c r="G14" s="209">
        <v>5</v>
      </c>
      <c r="H14" s="202">
        <v>94</v>
      </c>
      <c r="I14" s="202">
        <v>38</v>
      </c>
      <c r="J14" s="202">
        <v>75</v>
      </c>
      <c r="K14" s="203">
        <f t="shared" si="1"/>
        <v>212</v>
      </c>
      <c r="L14" s="204"/>
      <c r="M14" s="205">
        <v>3880</v>
      </c>
    </row>
    <row r="15" spans="1:13" x14ac:dyDescent="0.25">
      <c r="A15" s="237"/>
      <c r="B15" s="207" t="s">
        <v>26</v>
      </c>
      <c r="C15" s="201">
        <v>16</v>
      </c>
      <c r="D15" s="201">
        <v>155</v>
      </c>
      <c r="E15" s="208">
        <f t="shared" si="0"/>
        <v>171</v>
      </c>
      <c r="F15" s="200"/>
      <c r="G15" s="209">
        <v>0</v>
      </c>
      <c r="H15" s="202">
        <v>80</v>
      </c>
      <c r="I15" s="202">
        <v>34</v>
      </c>
      <c r="J15" s="202">
        <v>62</v>
      </c>
      <c r="K15" s="203">
        <f t="shared" si="1"/>
        <v>176</v>
      </c>
      <c r="L15" s="204"/>
      <c r="M15" s="205">
        <v>2268</v>
      </c>
    </row>
    <row r="16" spans="1:13" x14ac:dyDescent="0.25">
      <c r="A16" s="237"/>
      <c r="B16" s="207" t="s">
        <v>27</v>
      </c>
      <c r="C16" s="201">
        <v>40</v>
      </c>
      <c r="D16" s="201">
        <v>150</v>
      </c>
      <c r="E16" s="208">
        <f t="shared" si="0"/>
        <v>190</v>
      </c>
      <c r="F16" s="200"/>
      <c r="G16" s="209">
        <v>35</v>
      </c>
      <c r="H16" s="202">
        <v>11</v>
      </c>
      <c r="I16" s="202">
        <v>185</v>
      </c>
      <c r="J16" s="202">
        <v>6</v>
      </c>
      <c r="K16" s="203">
        <f t="shared" si="1"/>
        <v>237</v>
      </c>
      <c r="L16" s="204"/>
      <c r="M16" s="205">
        <v>392</v>
      </c>
    </row>
    <row r="17" spans="1:13" x14ac:dyDescent="0.25">
      <c r="A17" s="237" t="s">
        <v>35</v>
      </c>
      <c r="B17" s="207" t="s">
        <v>4</v>
      </c>
      <c r="C17" s="201">
        <v>0</v>
      </c>
      <c r="D17" s="201">
        <v>0</v>
      </c>
      <c r="E17" s="208">
        <f t="shared" si="0"/>
        <v>0</v>
      </c>
      <c r="F17" s="200"/>
      <c r="G17" s="209">
        <v>0</v>
      </c>
      <c r="H17" s="202">
        <v>12</v>
      </c>
      <c r="I17" s="202">
        <v>0</v>
      </c>
      <c r="J17" s="202">
        <v>43</v>
      </c>
      <c r="K17" s="203">
        <f t="shared" si="1"/>
        <v>55</v>
      </c>
      <c r="L17" s="204"/>
      <c r="M17" s="205">
        <v>1036</v>
      </c>
    </row>
    <row r="18" spans="1:13" x14ac:dyDescent="0.25">
      <c r="A18" s="237"/>
      <c r="B18" s="207" t="s">
        <v>5</v>
      </c>
      <c r="C18" s="201">
        <v>0</v>
      </c>
      <c r="D18" s="201">
        <v>0</v>
      </c>
      <c r="E18" s="208">
        <f t="shared" si="0"/>
        <v>0</v>
      </c>
      <c r="F18" s="200"/>
      <c r="G18" s="209">
        <v>0</v>
      </c>
      <c r="H18" s="202">
        <v>50</v>
      </c>
      <c r="I18" s="202">
        <v>0</v>
      </c>
      <c r="J18" s="202">
        <v>68</v>
      </c>
      <c r="K18" s="203">
        <f t="shared" si="1"/>
        <v>118</v>
      </c>
      <c r="L18" s="204"/>
      <c r="M18" s="205">
        <v>2442</v>
      </c>
    </row>
    <row r="19" spans="1:13" x14ac:dyDescent="0.25">
      <c r="A19" s="237"/>
      <c r="B19" s="207" t="s">
        <v>6</v>
      </c>
      <c r="C19" s="201">
        <v>0</v>
      </c>
      <c r="D19" s="201">
        <v>0</v>
      </c>
      <c r="E19" s="208">
        <f t="shared" si="0"/>
        <v>0</v>
      </c>
      <c r="F19" s="200"/>
      <c r="G19" s="209">
        <v>0</v>
      </c>
      <c r="H19" s="202">
        <v>188</v>
      </c>
      <c r="I19" s="202">
        <v>0</v>
      </c>
      <c r="J19" s="202">
        <v>218</v>
      </c>
      <c r="K19" s="203">
        <f t="shared" si="1"/>
        <v>406</v>
      </c>
      <c r="L19" s="204"/>
      <c r="M19" s="205">
        <v>6174</v>
      </c>
    </row>
    <row r="20" spans="1:13" x14ac:dyDescent="0.25">
      <c r="A20" s="237"/>
      <c r="B20" s="210" t="s">
        <v>7</v>
      </c>
      <c r="C20" s="201">
        <v>0</v>
      </c>
      <c r="D20" s="201">
        <v>0</v>
      </c>
      <c r="E20" s="208">
        <f t="shared" si="0"/>
        <v>0</v>
      </c>
      <c r="F20" s="200"/>
      <c r="G20" s="209">
        <v>0</v>
      </c>
      <c r="H20" s="202">
        <v>10</v>
      </c>
      <c r="I20" s="202">
        <v>0</v>
      </c>
      <c r="J20" s="202">
        <v>100</v>
      </c>
      <c r="K20" s="203">
        <f t="shared" si="1"/>
        <v>110</v>
      </c>
      <c r="L20" s="204"/>
      <c r="M20" s="205">
        <v>540</v>
      </c>
    </row>
    <row r="21" spans="1:13" x14ac:dyDescent="0.25">
      <c r="A21" s="237"/>
      <c r="B21" s="210" t="s">
        <v>8</v>
      </c>
      <c r="C21" s="201">
        <v>0</v>
      </c>
      <c r="D21" s="201">
        <v>0</v>
      </c>
      <c r="E21" s="208">
        <f t="shared" si="0"/>
        <v>0</v>
      </c>
      <c r="F21" s="200"/>
      <c r="G21" s="209">
        <v>0</v>
      </c>
      <c r="H21" s="202">
        <v>25</v>
      </c>
      <c r="I21" s="202">
        <v>0</v>
      </c>
      <c r="J21" s="202">
        <v>100</v>
      </c>
      <c r="K21" s="203">
        <f t="shared" si="1"/>
        <v>125</v>
      </c>
      <c r="L21" s="204"/>
      <c r="M21" s="205">
        <v>1729</v>
      </c>
    </row>
    <row r="22" spans="1:13" x14ac:dyDescent="0.25">
      <c r="A22" s="237"/>
      <c r="B22" s="210" t="s">
        <v>9</v>
      </c>
      <c r="C22" s="201">
        <v>34</v>
      </c>
      <c r="D22" s="201">
        <v>194</v>
      </c>
      <c r="E22" s="208">
        <f t="shared" si="0"/>
        <v>228</v>
      </c>
      <c r="F22" s="200"/>
      <c r="G22" s="209">
        <v>34</v>
      </c>
      <c r="H22" s="202">
        <v>60</v>
      </c>
      <c r="I22" s="202">
        <v>159</v>
      </c>
      <c r="J22" s="202">
        <v>33</v>
      </c>
      <c r="K22" s="203">
        <f t="shared" si="1"/>
        <v>286</v>
      </c>
      <c r="L22" s="204"/>
      <c r="M22" s="205">
        <v>2988</v>
      </c>
    </row>
    <row r="23" spans="1:13" ht="15.75" customHeight="1" x14ac:dyDescent="0.25">
      <c r="A23" s="237"/>
      <c r="B23" s="210" t="s">
        <v>10</v>
      </c>
      <c r="C23" s="201">
        <v>40</v>
      </c>
      <c r="D23" s="201">
        <v>145</v>
      </c>
      <c r="E23" s="208">
        <f t="shared" si="0"/>
        <v>185</v>
      </c>
      <c r="F23" s="200"/>
      <c r="G23" s="209">
        <v>38</v>
      </c>
      <c r="H23" s="201">
        <v>30</v>
      </c>
      <c r="I23" s="201">
        <v>166</v>
      </c>
      <c r="J23" s="201">
        <v>22</v>
      </c>
      <c r="K23" s="211">
        <f t="shared" si="1"/>
        <v>256</v>
      </c>
      <c r="L23" s="204"/>
      <c r="M23" s="205">
        <v>1787</v>
      </c>
    </row>
    <row r="24" spans="1:13" x14ac:dyDescent="0.25">
      <c r="A24" s="237"/>
      <c r="B24" s="207" t="s">
        <v>11</v>
      </c>
      <c r="C24" s="201">
        <v>0</v>
      </c>
      <c r="D24" s="201">
        <v>0</v>
      </c>
      <c r="E24" s="208">
        <f t="shared" si="0"/>
        <v>0</v>
      </c>
      <c r="F24" s="200"/>
      <c r="G24" s="209">
        <v>0</v>
      </c>
      <c r="H24" s="202">
        <v>190</v>
      </c>
      <c r="I24" s="202">
        <v>0</v>
      </c>
      <c r="J24" s="202">
        <v>69</v>
      </c>
      <c r="K24" s="203">
        <f t="shared" si="1"/>
        <v>259</v>
      </c>
      <c r="L24" s="204"/>
      <c r="M24" s="205">
        <v>2683</v>
      </c>
    </row>
    <row r="25" spans="1:13" x14ac:dyDescent="0.25">
      <c r="A25" s="237"/>
      <c r="B25" s="207" t="s">
        <v>12</v>
      </c>
      <c r="C25" s="201">
        <v>20</v>
      </c>
      <c r="D25" s="201">
        <v>55</v>
      </c>
      <c r="E25" s="208">
        <f t="shared" si="0"/>
        <v>75</v>
      </c>
      <c r="F25" s="200"/>
      <c r="G25" s="209">
        <v>18</v>
      </c>
      <c r="H25" s="202">
        <v>2</v>
      </c>
      <c r="I25" s="202">
        <v>80</v>
      </c>
      <c r="J25" s="202">
        <v>3</v>
      </c>
      <c r="K25" s="203">
        <f t="shared" si="1"/>
        <v>103</v>
      </c>
      <c r="L25" s="204"/>
      <c r="M25" s="205">
        <v>55</v>
      </c>
    </row>
    <row r="26" spans="1:13" x14ac:dyDescent="0.25">
      <c r="A26" s="237"/>
      <c r="B26" s="207" t="s">
        <v>13</v>
      </c>
      <c r="C26" s="201">
        <v>0</v>
      </c>
      <c r="D26" s="201">
        <v>0</v>
      </c>
      <c r="E26" s="208">
        <f t="shared" si="0"/>
        <v>0</v>
      </c>
      <c r="F26" s="200"/>
      <c r="G26" s="209">
        <v>0</v>
      </c>
      <c r="H26" s="201">
        <v>169</v>
      </c>
      <c r="I26" s="201">
        <v>0</v>
      </c>
      <c r="J26" s="201">
        <v>79</v>
      </c>
      <c r="K26" s="211">
        <f t="shared" si="1"/>
        <v>248</v>
      </c>
      <c r="L26" s="204"/>
      <c r="M26" s="205">
        <v>5550</v>
      </c>
    </row>
    <row r="27" spans="1:13" x14ac:dyDescent="0.25">
      <c r="A27" s="237"/>
      <c r="B27" s="207" t="s">
        <v>14</v>
      </c>
      <c r="C27" s="201">
        <v>40</v>
      </c>
      <c r="D27" s="201">
        <v>205</v>
      </c>
      <c r="E27" s="208">
        <f t="shared" si="0"/>
        <v>245</v>
      </c>
      <c r="F27" s="200"/>
      <c r="G27" s="209">
        <v>10</v>
      </c>
      <c r="H27" s="202">
        <v>180</v>
      </c>
      <c r="I27" s="202">
        <v>48</v>
      </c>
      <c r="J27" s="202">
        <v>80</v>
      </c>
      <c r="K27" s="203">
        <f t="shared" si="1"/>
        <v>318</v>
      </c>
      <c r="L27" s="204"/>
      <c r="M27" s="205">
        <v>4619</v>
      </c>
    </row>
    <row r="28" spans="1:13" x14ac:dyDescent="0.25">
      <c r="A28" s="237"/>
      <c r="B28" s="207" t="s">
        <v>15</v>
      </c>
      <c r="C28" s="201">
        <v>6</v>
      </c>
      <c r="D28" s="201">
        <v>165</v>
      </c>
      <c r="E28" s="208">
        <f t="shared" si="0"/>
        <v>171</v>
      </c>
      <c r="F28" s="200"/>
      <c r="G28" s="209">
        <v>6</v>
      </c>
      <c r="H28" s="202">
        <v>14</v>
      </c>
      <c r="I28" s="202">
        <v>159</v>
      </c>
      <c r="J28" s="202">
        <v>6</v>
      </c>
      <c r="K28" s="203">
        <f t="shared" si="1"/>
        <v>185</v>
      </c>
      <c r="L28" s="204"/>
      <c r="M28" s="205">
        <v>1471</v>
      </c>
    </row>
    <row r="29" spans="1:13" x14ac:dyDescent="0.25">
      <c r="A29" s="237"/>
      <c r="B29" s="207" t="s">
        <v>16</v>
      </c>
      <c r="C29" s="201">
        <v>24</v>
      </c>
      <c r="D29" s="201">
        <f>205-24</f>
        <v>181</v>
      </c>
      <c r="E29" s="208">
        <f t="shared" si="0"/>
        <v>205</v>
      </c>
      <c r="F29" s="200"/>
      <c r="G29" s="209">
        <v>10</v>
      </c>
      <c r="H29" s="202">
        <v>30</v>
      </c>
      <c r="I29" s="202">
        <f>181-48</f>
        <v>133</v>
      </c>
      <c r="J29" s="202">
        <v>48</v>
      </c>
      <c r="K29" s="203">
        <f t="shared" si="1"/>
        <v>221</v>
      </c>
      <c r="L29" s="204"/>
      <c r="M29" s="205">
        <v>1340</v>
      </c>
    </row>
    <row r="30" spans="1:13" x14ac:dyDescent="0.25">
      <c r="A30" s="237"/>
      <c r="B30" s="212" t="s">
        <v>18</v>
      </c>
      <c r="C30" s="201">
        <v>0</v>
      </c>
      <c r="D30" s="201">
        <v>100</v>
      </c>
      <c r="E30" s="208">
        <f t="shared" si="0"/>
        <v>100</v>
      </c>
      <c r="F30" s="200"/>
      <c r="G30" s="209">
        <v>0</v>
      </c>
      <c r="H30" s="202">
        <v>0</v>
      </c>
      <c r="I30" s="202">
        <v>0</v>
      </c>
      <c r="J30" s="202">
        <v>80</v>
      </c>
      <c r="K30" s="203">
        <f t="shared" si="1"/>
        <v>80</v>
      </c>
      <c r="L30" s="204"/>
      <c r="M30" s="205">
        <v>618</v>
      </c>
    </row>
    <row r="31" spans="1:13" x14ac:dyDescent="0.25">
      <c r="A31" s="237"/>
      <c r="B31" s="212" t="s">
        <v>33</v>
      </c>
      <c r="C31" s="201">
        <v>0</v>
      </c>
      <c r="D31" s="213">
        <v>0</v>
      </c>
      <c r="E31" s="208">
        <f t="shared" si="0"/>
        <v>0</v>
      </c>
      <c r="F31" s="200"/>
      <c r="G31" s="209">
        <v>0</v>
      </c>
      <c r="H31" s="202">
        <v>30</v>
      </c>
      <c r="I31" s="214">
        <v>0</v>
      </c>
      <c r="J31" s="214">
        <v>180</v>
      </c>
      <c r="K31" s="203">
        <f t="shared" si="1"/>
        <v>210</v>
      </c>
      <c r="L31" s="204"/>
      <c r="M31" s="205">
        <v>137</v>
      </c>
    </row>
    <row r="32" spans="1:13" x14ac:dyDescent="0.25">
      <c r="A32" s="206" t="s">
        <v>37</v>
      </c>
      <c r="B32" s="212" t="s">
        <v>17</v>
      </c>
      <c r="C32" s="201">
        <v>34</v>
      </c>
      <c r="D32" s="213">
        <v>240</v>
      </c>
      <c r="E32" s="208">
        <f t="shared" si="0"/>
        <v>274</v>
      </c>
      <c r="F32" s="200"/>
      <c r="G32" s="209">
        <v>22</v>
      </c>
      <c r="H32" s="202">
        <v>30</v>
      </c>
      <c r="I32" s="214">
        <v>202</v>
      </c>
      <c r="J32" s="214">
        <v>20</v>
      </c>
      <c r="K32" s="203">
        <f t="shared" si="1"/>
        <v>274</v>
      </c>
      <c r="L32" s="204"/>
      <c r="M32" s="205">
        <v>1120</v>
      </c>
    </row>
    <row r="33" spans="1:18" x14ac:dyDescent="0.25">
      <c r="A33" s="238" t="s">
        <v>36</v>
      </c>
      <c r="B33" s="215" t="s">
        <v>3</v>
      </c>
      <c r="C33" s="201">
        <v>0</v>
      </c>
      <c r="D33" s="201">
        <v>0</v>
      </c>
      <c r="E33" s="208">
        <f t="shared" si="0"/>
        <v>0</v>
      </c>
      <c r="F33" s="200"/>
      <c r="G33" s="209">
        <v>0</v>
      </c>
      <c r="H33" s="202">
        <v>20</v>
      </c>
      <c r="I33" s="202">
        <v>0</v>
      </c>
      <c r="J33" s="202">
        <v>40</v>
      </c>
      <c r="K33" s="203">
        <f t="shared" si="1"/>
        <v>60</v>
      </c>
      <c r="L33" s="204"/>
      <c r="M33" s="205">
        <v>1553</v>
      </c>
    </row>
    <row r="34" spans="1:18" x14ac:dyDescent="0.25">
      <c r="A34" s="238"/>
      <c r="B34" s="215" t="s">
        <v>28</v>
      </c>
      <c r="C34" s="201">
        <v>0</v>
      </c>
      <c r="D34" s="201">
        <v>0</v>
      </c>
      <c r="E34" s="208">
        <f t="shared" si="0"/>
        <v>0</v>
      </c>
      <c r="F34" s="200"/>
      <c r="G34" s="209">
        <v>0</v>
      </c>
      <c r="H34" s="202">
        <v>20</v>
      </c>
      <c r="I34" s="202">
        <v>0</v>
      </c>
      <c r="J34" s="202">
        <v>30</v>
      </c>
      <c r="K34" s="203">
        <f t="shared" si="1"/>
        <v>50</v>
      </c>
      <c r="L34" s="204"/>
      <c r="M34" s="205">
        <v>902</v>
      </c>
      <c r="N34" s="216"/>
      <c r="O34" s="217"/>
    </row>
    <row r="35" spans="1:18" x14ac:dyDescent="0.25">
      <c r="A35" s="238"/>
      <c r="B35" s="215" t="s">
        <v>29</v>
      </c>
      <c r="C35" s="201">
        <v>0</v>
      </c>
      <c r="D35" s="201">
        <v>0</v>
      </c>
      <c r="E35" s="208">
        <f t="shared" si="0"/>
        <v>0</v>
      </c>
      <c r="F35" s="200"/>
      <c r="G35" s="209">
        <v>0</v>
      </c>
      <c r="H35" s="202">
        <v>10</v>
      </c>
      <c r="I35" s="202">
        <v>0</v>
      </c>
      <c r="J35" s="202">
        <v>0</v>
      </c>
      <c r="K35" s="203">
        <f t="shared" si="1"/>
        <v>10</v>
      </c>
      <c r="L35" s="204"/>
      <c r="M35" s="205">
        <v>240</v>
      </c>
    </row>
    <row r="36" spans="1:18" x14ac:dyDescent="0.25">
      <c r="A36" s="238"/>
      <c r="B36" s="215" t="s">
        <v>30</v>
      </c>
      <c r="C36" s="201">
        <v>0</v>
      </c>
      <c r="D36" s="201">
        <v>0</v>
      </c>
      <c r="E36" s="208">
        <f t="shared" si="0"/>
        <v>0</v>
      </c>
      <c r="F36" s="200"/>
      <c r="G36" s="209">
        <v>0</v>
      </c>
      <c r="H36" s="202">
        <v>35</v>
      </c>
      <c r="I36" s="202">
        <v>0</v>
      </c>
      <c r="J36" s="202">
        <v>20</v>
      </c>
      <c r="K36" s="203">
        <f t="shared" si="1"/>
        <v>55</v>
      </c>
      <c r="L36" s="204"/>
      <c r="M36" s="205">
        <v>1356</v>
      </c>
      <c r="N36" s="216"/>
      <c r="O36" s="217"/>
    </row>
    <row r="37" spans="1:18" x14ac:dyDescent="0.25">
      <c r="A37" s="247" t="s">
        <v>32</v>
      </c>
      <c r="B37" s="247"/>
      <c r="C37" s="218">
        <f>SUM(C5:C36)</f>
        <v>464</v>
      </c>
      <c r="D37" s="218">
        <f>SUM(D5:D36)</f>
        <v>3038</v>
      </c>
      <c r="E37" s="219">
        <f t="shared" si="0"/>
        <v>3502</v>
      </c>
      <c r="F37" s="220"/>
      <c r="G37" s="218">
        <f>SUM(G5:G36)</f>
        <v>403</v>
      </c>
      <c r="H37" s="218">
        <f>SUM(H5:H36)</f>
        <v>1431</v>
      </c>
      <c r="I37" s="218">
        <f t="shared" ref="I37" si="2">SUM(I5:I36)</f>
        <v>2296</v>
      </c>
      <c r="J37" s="218">
        <f>SUM(J5:J36)</f>
        <v>1458</v>
      </c>
      <c r="K37" s="248">
        <f t="shared" si="1"/>
        <v>5588</v>
      </c>
      <c r="L37" s="221"/>
      <c r="M37" s="188">
        <f>SUM(M5:M36)</f>
        <v>52160</v>
      </c>
      <c r="P37" s="217"/>
    </row>
    <row r="38" spans="1:18" x14ac:dyDescent="0.25">
      <c r="A38" s="184" t="s">
        <v>72</v>
      </c>
      <c r="B38" s="222"/>
      <c r="C38" s="230"/>
      <c r="D38" s="243" t="s">
        <v>161</v>
      </c>
      <c r="E38" s="243"/>
      <c r="G38" s="239">
        <f>G37+H37</f>
        <v>1834</v>
      </c>
      <c r="H38" s="240"/>
      <c r="I38" s="239">
        <f>I37+J37</f>
        <v>3754</v>
      </c>
      <c r="J38" s="240"/>
      <c r="K38" s="248"/>
    </row>
    <row r="39" spans="1:18" x14ac:dyDescent="0.25">
      <c r="A39" s="184"/>
      <c r="B39" s="222"/>
      <c r="D39" s="244" t="s">
        <v>160</v>
      </c>
      <c r="E39" s="244"/>
      <c r="G39" s="241">
        <f>H37+J37</f>
        <v>2889</v>
      </c>
      <c r="H39" s="241"/>
      <c r="I39" s="241"/>
      <c r="J39" s="241"/>
      <c r="K39" s="223"/>
    </row>
    <row r="40" spans="1:18" x14ac:dyDescent="0.25">
      <c r="A40" s="222" t="s">
        <v>51</v>
      </c>
      <c r="D40" s="244" t="s">
        <v>162</v>
      </c>
      <c r="E40" s="244"/>
      <c r="G40" s="242">
        <f>G37+I37</f>
        <v>2699</v>
      </c>
      <c r="H40" s="242"/>
      <c r="I40" s="242"/>
      <c r="J40" s="242"/>
      <c r="K40" s="224"/>
    </row>
    <row r="41" spans="1:18" x14ac:dyDescent="0.25">
      <c r="A41" s="222" t="s">
        <v>52</v>
      </c>
    </row>
    <row r="42" spans="1:18" x14ac:dyDescent="0.25">
      <c r="A42" s="222" t="s">
        <v>128</v>
      </c>
    </row>
    <row r="43" spans="1:18" x14ac:dyDescent="0.25">
      <c r="A43" s="222" t="s">
        <v>53</v>
      </c>
    </row>
    <row r="44" spans="1:18" x14ac:dyDescent="0.25">
      <c r="A44" s="222" t="s">
        <v>54</v>
      </c>
    </row>
    <row r="45" spans="1:18" x14ac:dyDescent="0.25">
      <c r="A45" s="222" t="s">
        <v>55</v>
      </c>
    </row>
    <row r="47" spans="1:18" ht="15" thickBot="1" x14ac:dyDescent="0.3">
      <c r="A47" s="233" t="s">
        <v>70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22"/>
      <c r="O47" s="222"/>
      <c r="P47" s="222"/>
      <c r="Q47" s="222"/>
      <c r="R47" s="222"/>
    </row>
    <row r="48" spans="1:18" ht="15" thickTop="1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2"/>
      <c r="O48" s="222"/>
      <c r="P48" s="222"/>
      <c r="Q48" s="222"/>
      <c r="R48" s="222"/>
    </row>
    <row r="49" spans="1:13" ht="25.5" customHeight="1" x14ac:dyDescent="0.25">
      <c r="A49" s="245" t="s">
        <v>50</v>
      </c>
      <c r="B49" s="237" t="s">
        <v>56</v>
      </c>
      <c r="C49" s="249" t="s">
        <v>159</v>
      </c>
      <c r="D49" s="250"/>
      <c r="E49" s="250"/>
      <c r="F49" s="193"/>
      <c r="G49" s="255" t="s">
        <v>127</v>
      </c>
      <c r="H49" s="246"/>
      <c r="I49" s="246"/>
      <c r="J49" s="246"/>
      <c r="K49" s="249"/>
      <c r="L49" s="193"/>
      <c r="M49" s="251" t="s">
        <v>126</v>
      </c>
    </row>
    <row r="50" spans="1:13" ht="57" x14ac:dyDescent="0.25">
      <c r="A50" s="236"/>
      <c r="B50" s="237"/>
      <c r="C50" s="194" t="s">
        <v>46</v>
      </c>
      <c r="D50" s="194" t="s">
        <v>47</v>
      </c>
      <c r="E50" s="195" t="s">
        <v>48</v>
      </c>
      <c r="F50" s="226"/>
      <c r="G50" s="227" t="s">
        <v>49</v>
      </c>
      <c r="H50" s="194" t="s">
        <v>164</v>
      </c>
      <c r="I50" s="194" t="s">
        <v>47</v>
      </c>
      <c r="J50" s="194" t="s">
        <v>165</v>
      </c>
      <c r="K50" s="195" t="s">
        <v>48</v>
      </c>
      <c r="L50" s="226"/>
      <c r="M50" s="252"/>
    </row>
    <row r="51" spans="1:13" ht="15" customHeight="1" x14ac:dyDescent="0.25">
      <c r="A51" s="256" t="s">
        <v>137</v>
      </c>
      <c r="B51" s="169" t="s">
        <v>45</v>
      </c>
      <c r="C51" s="170">
        <v>0</v>
      </c>
      <c r="D51" s="170">
        <v>0</v>
      </c>
      <c r="E51" s="171">
        <f>SUM(C51:D51)</f>
        <v>0</v>
      </c>
      <c r="F51" s="172"/>
      <c r="G51" s="173">
        <v>0</v>
      </c>
      <c r="H51" s="170">
        <v>16</v>
      </c>
      <c r="I51" s="170">
        <v>0</v>
      </c>
      <c r="J51" s="170">
        <v>184</v>
      </c>
      <c r="K51" s="174">
        <f>SUM(G51:J51)</f>
        <v>200</v>
      </c>
      <c r="L51" s="172"/>
      <c r="M51" s="175">
        <v>1515</v>
      </c>
    </row>
    <row r="52" spans="1:13" x14ac:dyDescent="0.25">
      <c r="A52" s="257"/>
      <c r="B52" s="169" t="s">
        <v>151</v>
      </c>
      <c r="C52" s="170">
        <v>0</v>
      </c>
      <c r="D52" s="170">
        <v>0</v>
      </c>
      <c r="E52" s="171">
        <f t="shared" ref="E52:E53" si="3">SUM(C52:D52)</f>
        <v>0</v>
      </c>
      <c r="F52" s="172"/>
      <c r="G52" s="173">
        <v>0</v>
      </c>
      <c r="H52" s="253">
        <v>64</v>
      </c>
      <c r="I52" s="253">
        <v>0</v>
      </c>
      <c r="J52" s="253">
        <v>807</v>
      </c>
      <c r="K52" s="254">
        <f>SUM(G52:J52)</f>
        <v>871</v>
      </c>
      <c r="L52" s="172"/>
      <c r="M52" s="177">
        <v>3276</v>
      </c>
    </row>
    <row r="53" spans="1:13" x14ac:dyDescent="0.25">
      <c r="A53" s="257"/>
      <c r="B53" s="169" t="s">
        <v>150</v>
      </c>
      <c r="C53" s="170">
        <v>0</v>
      </c>
      <c r="D53" s="170">
        <v>0</v>
      </c>
      <c r="E53" s="171">
        <f t="shared" si="3"/>
        <v>0</v>
      </c>
      <c r="F53" s="172"/>
      <c r="G53" s="173">
        <v>0</v>
      </c>
      <c r="H53" s="253"/>
      <c r="I53" s="253"/>
      <c r="J53" s="253"/>
      <c r="K53" s="254"/>
      <c r="L53" s="172"/>
      <c r="M53" s="177">
        <v>3077</v>
      </c>
    </row>
    <row r="54" spans="1:13" ht="28.5" x14ac:dyDescent="0.25">
      <c r="A54" s="257"/>
      <c r="B54" s="178" t="s">
        <v>129</v>
      </c>
      <c r="C54" s="170">
        <v>0</v>
      </c>
      <c r="D54" s="170">
        <v>0</v>
      </c>
      <c r="E54" s="171">
        <f t="shared" ref="E54:E63" si="4">SUM(C54:D54)</f>
        <v>0</v>
      </c>
      <c r="F54" s="172"/>
      <c r="G54" s="173">
        <v>0</v>
      </c>
      <c r="H54" s="170">
        <v>5</v>
      </c>
      <c r="I54" s="170">
        <v>0</v>
      </c>
      <c r="J54" s="170">
        <v>20</v>
      </c>
      <c r="K54" s="174">
        <f>H54+J54</f>
        <v>25</v>
      </c>
      <c r="L54" s="172"/>
      <c r="M54" s="174">
        <v>148</v>
      </c>
    </row>
    <row r="55" spans="1:13" ht="28.5" x14ac:dyDescent="0.25">
      <c r="A55" s="257"/>
      <c r="B55" s="178" t="s">
        <v>130</v>
      </c>
      <c r="C55" s="170">
        <v>0</v>
      </c>
      <c r="D55" s="170">
        <v>0</v>
      </c>
      <c r="E55" s="171">
        <f t="shared" si="4"/>
        <v>0</v>
      </c>
      <c r="F55" s="172"/>
      <c r="G55" s="173">
        <v>0</v>
      </c>
      <c r="H55" s="170">
        <v>0</v>
      </c>
      <c r="I55" s="170">
        <v>0</v>
      </c>
      <c r="J55" s="170">
        <v>2</v>
      </c>
      <c r="K55" s="174">
        <f t="shared" ref="K55:K63" si="5">H55+J55</f>
        <v>2</v>
      </c>
      <c r="L55" s="172"/>
      <c r="M55" s="174">
        <v>33</v>
      </c>
    </row>
    <row r="56" spans="1:13" x14ac:dyDescent="0.25">
      <c r="A56" s="257"/>
      <c r="B56" s="179" t="s">
        <v>131</v>
      </c>
      <c r="C56" s="170">
        <v>0</v>
      </c>
      <c r="D56" s="170">
        <v>0</v>
      </c>
      <c r="E56" s="171">
        <f t="shared" si="4"/>
        <v>0</v>
      </c>
      <c r="F56" s="172"/>
      <c r="G56" s="173">
        <v>0</v>
      </c>
      <c r="H56" s="170">
        <v>0</v>
      </c>
      <c r="I56" s="170">
        <v>0</v>
      </c>
      <c r="J56" s="170">
        <v>2</v>
      </c>
      <c r="K56" s="174">
        <f t="shared" si="5"/>
        <v>2</v>
      </c>
      <c r="L56" s="172"/>
      <c r="M56" s="174">
        <v>10</v>
      </c>
    </row>
    <row r="57" spans="1:13" x14ac:dyDescent="0.25">
      <c r="A57" s="257"/>
      <c r="B57" s="179" t="s">
        <v>132</v>
      </c>
      <c r="C57" s="170">
        <v>0</v>
      </c>
      <c r="D57" s="170">
        <v>0</v>
      </c>
      <c r="E57" s="171">
        <f t="shared" si="4"/>
        <v>0</v>
      </c>
      <c r="F57" s="172"/>
      <c r="G57" s="173">
        <v>0</v>
      </c>
      <c r="H57" s="170">
        <v>4</v>
      </c>
      <c r="I57" s="170">
        <v>0</v>
      </c>
      <c r="J57" s="170">
        <v>20</v>
      </c>
      <c r="K57" s="174">
        <f t="shared" si="5"/>
        <v>24</v>
      </c>
      <c r="L57" s="172"/>
      <c r="M57" s="174">
        <v>119</v>
      </c>
    </row>
    <row r="58" spans="1:13" x14ac:dyDescent="0.25">
      <c r="A58" s="257"/>
      <c r="B58" s="179" t="s">
        <v>142</v>
      </c>
      <c r="C58" s="170">
        <v>0</v>
      </c>
      <c r="D58" s="170">
        <v>0</v>
      </c>
      <c r="E58" s="171">
        <f t="shared" si="4"/>
        <v>0</v>
      </c>
      <c r="F58" s="172"/>
      <c r="G58" s="173">
        <v>0</v>
      </c>
      <c r="H58" s="170">
        <v>0</v>
      </c>
      <c r="I58" s="170">
        <v>0</v>
      </c>
      <c r="J58" s="170">
        <v>20</v>
      </c>
      <c r="K58" s="174">
        <f t="shared" si="5"/>
        <v>20</v>
      </c>
      <c r="L58" s="172"/>
      <c r="M58" s="174">
        <v>29</v>
      </c>
    </row>
    <row r="59" spans="1:13" x14ac:dyDescent="0.25">
      <c r="A59" s="257"/>
      <c r="B59" s="180" t="s">
        <v>133</v>
      </c>
      <c r="C59" s="170">
        <v>0</v>
      </c>
      <c r="D59" s="170">
        <v>0</v>
      </c>
      <c r="E59" s="171">
        <f t="shared" si="4"/>
        <v>0</v>
      </c>
      <c r="F59" s="172"/>
      <c r="G59" s="173">
        <v>0</v>
      </c>
      <c r="H59" s="170">
        <v>0</v>
      </c>
      <c r="I59" s="170">
        <v>0</v>
      </c>
      <c r="J59" s="170">
        <v>10</v>
      </c>
      <c r="K59" s="174">
        <f t="shared" si="5"/>
        <v>10</v>
      </c>
      <c r="L59" s="172"/>
      <c r="M59" s="174">
        <v>4</v>
      </c>
    </row>
    <row r="60" spans="1:13" x14ac:dyDescent="0.25">
      <c r="A60" s="257"/>
      <c r="B60" s="178" t="s">
        <v>134</v>
      </c>
      <c r="C60" s="170">
        <v>0</v>
      </c>
      <c r="D60" s="170">
        <v>0</v>
      </c>
      <c r="E60" s="171">
        <f t="shared" si="4"/>
        <v>0</v>
      </c>
      <c r="F60" s="172"/>
      <c r="G60" s="173">
        <v>0</v>
      </c>
      <c r="H60" s="170">
        <v>0</v>
      </c>
      <c r="I60" s="170">
        <v>0</v>
      </c>
      <c r="J60" s="170">
        <v>16</v>
      </c>
      <c r="K60" s="174">
        <f t="shared" si="5"/>
        <v>16</v>
      </c>
      <c r="L60" s="172"/>
      <c r="M60" s="174">
        <v>77</v>
      </c>
    </row>
    <row r="61" spans="1:13" x14ac:dyDescent="0.25">
      <c r="A61" s="257"/>
      <c r="B61" s="181" t="s">
        <v>135</v>
      </c>
      <c r="C61" s="170">
        <v>0</v>
      </c>
      <c r="D61" s="170">
        <v>0</v>
      </c>
      <c r="E61" s="171">
        <f t="shared" si="4"/>
        <v>0</v>
      </c>
      <c r="F61" s="172"/>
      <c r="G61" s="173">
        <v>0</v>
      </c>
      <c r="H61" s="170">
        <v>0</v>
      </c>
      <c r="I61" s="170">
        <v>0</v>
      </c>
      <c r="J61" s="170">
        <v>5</v>
      </c>
      <c r="K61" s="174">
        <f t="shared" si="5"/>
        <v>5</v>
      </c>
      <c r="L61" s="172"/>
      <c r="M61" s="174">
        <v>80</v>
      </c>
    </row>
    <row r="62" spans="1:13" x14ac:dyDescent="0.25">
      <c r="A62" s="257"/>
      <c r="B62" s="259" t="s">
        <v>136</v>
      </c>
      <c r="C62" s="170">
        <v>0</v>
      </c>
      <c r="D62" s="170">
        <v>0</v>
      </c>
      <c r="E62" s="171">
        <f t="shared" si="4"/>
        <v>0</v>
      </c>
      <c r="F62" s="172"/>
      <c r="G62" s="173"/>
      <c r="H62" s="170">
        <v>0</v>
      </c>
      <c r="I62" s="170">
        <v>0</v>
      </c>
      <c r="J62" s="170">
        <v>10</v>
      </c>
      <c r="K62" s="182">
        <f t="shared" si="5"/>
        <v>10</v>
      </c>
      <c r="L62" s="172"/>
      <c r="M62" s="260">
        <v>80</v>
      </c>
    </row>
    <row r="63" spans="1:13" x14ac:dyDescent="0.25">
      <c r="A63" s="258"/>
      <c r="B63" s="259"/>
      <c r="C63" s="170">
        <v>0</v>
      </c>
      <c r="D63" s="170">
        <v>0</v>
      </c>
      <c r="E63" s="171">
        <f t="shared" si="4"/>
        <v>0</v>
      </c>
      <c r="F63" s="172"/>
      <c r="G63" s="173">
        <v>0</v>
      </c>
      <c r="H63" s="170">
        <v>40</v>
      </c>
      <c r="I63" s="170">
        <v>0</v>
      </c>
      <c r="J63" s="183">
        <v>10</v>
      </c>
      <c r="K63" s="174">
        <f t="shared" si="5"/>
        <v>50</v>
      </c>
      <c r="L63" s="172"/>
      <c r="M63" s="261"/>
    </row>
    <row r="64" spans="1:13" x14ac:dyDescent="0.25">
      <c r="A64" s="184" t="s">
        <v>67</v>
      </c>
      <c r="C64" s="185">
        <v>0</v>
      </c>
      <c r="D64" s="185">
        <v>0</v>
      </c>
      <c r="E64" s="186">
        <f>SUM(E51:E63)</f>
        <v>0</v>
      </c>
      <c r="F64" s="187"/>
      <c r="G64" s="188">
        <f>SUM(G51:G63)</f>
        <v>0</v>
      </c>
      <c r="H64" s="188">
        <f t="shared" ref="H64:J64" si="6">SUM(H51:H63)</f>
        <v>129</v>
      </c>
      <c r="I64" s="188">
        <f t="shared" si="6"/>
        <v>0</v>
      </c>
      <c r="J64" s="188">
        <f t="shared" si="6"/>
        <v>1106</v>
      </c>
      <c r="K64" s="189">
        <f>SUM(K51:K63)</f>
        <v>1235</v>
      </c>
      <c r="L64" s="190"/>
      <c r="M64" s="185">
        <f>SUM(M51:M63)</f>
        <v>8448</v>
      </c>
    </row>
    <row r="65" spans="1:13" x14ac:dyDescent="0.25">
      <c r="G65" s="269"/>
      <c r="H65" s="269"/>
    </row>
    <row r="67" spans="1:13" x14ac:dyDescent="0.25">
      <c r="A67" s="265" t="s">
        <v>152</v>
      </c>
      <c r="B67" s="265"/>
      <c r="C67" s="266">
        <f>E37+E64</f>
        <v>3502</v>
      </c>
      <c r="D67" s="267"/>
      <c r="E67" s="268"/>
      <c r="F67" s="191"/>
      <c r="G67" s="266">
        <f>K37+K64</f>
        <v>6823</v>
      </c>
      <c r="H67" s="267"/>
      <c r="I67" s="267"/>
      <c r="J67" s="267"/>
      <c r="K67" s="268"/>
      <c r="L67" s="191"/>
      <c r="M67" s="231">
        <f>M37+M64</f>
        <v>60608</v>
      </c>
    </row>
    <row r="68" spans="1:13" s="147" customFormat="1" ht="11.25" x14ac:dyDescent="0.2">
      <c r="A68" s="147" t="s">
        <v>153</v>
      </c>
    </row>
    <row r="71" spans="1:13" ht="40.5" customHeight="1" x14ac:dyDescent="0.25"/>
    <row r="73" spans="1:13" ht="38.25" customHeight="1" thickBot="1" x14ac:dyDescent="0.3">
      <c r="B73" s="262" t="s">
        <v>158</v>
      </c>
      <c r="C73" s="262"/>
      <c r="D73" s="262"/>
    </row>
    <row r="74" spans="1:13" ht="15" thickTop="1" x14ac:dyDescent="0.25">
      <c r="B74" s="228"/>
      <c r="C74" s="228"/>
      <c r="D74" s="228"/>
    </row>
    <row r="75" spans="1:13" x14ac:dyDescent="0.25">
      <c r="B75" s="229" t="s">
        <v>156</v>
      </c>
      <c r="C75" s="263">
        <v>306735</v>
      </c>
      <c r="D75" s="264"/>
    </row>
    <row r="76" spans="1:13" x14ac:dyDescent="0.25">
      <c r="B76" s="229" t="s">
        <v>157</v>
      </c>
      <c r="C76" s="263">
        <v>136745</v>
      </c>
      <c r="D76" s="264"/>
    </row>
  </sheetData>
  <mergeCells count="38">
    <mergeCell ref="G67:K67"/>
    <mergeCell ref="G65:H65"/>
    <mergeCell ref="B73:D73"/>
    <mergeCell ref="C75:D75"/>
    <mergeCell ref="C76:D76"/>
    <mergeCell ref="A67:B67"/>
    <mergeCell ref="C67:E67"/>
    <mergeCell ref="A37:B37"/>
    <mergeCell ref="K37:K38"/>
    <mergeCell ref="C3:E3"/>
    <mergeCell ref="M49:M50"/>
    <mergeCell ref="H52:H53"/>
    <mergeCell ref="J52:J53"/>
    <mergeCell ref="K52:K53"/>
    <mergeCell ref="I52:I53"/>
    <mergeCell ref="A49:A50"/>
    <mergeCell ref="C49:E49"/>
    <mergeCell ref="G49:K49"/>
    <mergeCell ref="A51:A63"/>
    <mergeCell ref="B62:B63"/>
    <mergeCell ref="M62:M63"/>
    <mergeCell ref="B49:B50"/>
    <mergeCell ref="A1:K1"/>
    <mergeCell ref="A47:M47"/>
    <mergeCell ref="M3:M4"/>
    <mergeCell ref="A5:A16"/>
    <mergeCell ref="A17:A31"/>
    <mergeCell ref="A33:A36"/>
    <mergeCell ref="G38:H38"/>
    <mergeCell ref="I38:J38"/>
    <mergeCell ref="G39:J39"/>
    <mergeCell ref="G40:J40"/>
    <mergeCell ref="D38:E38"/>
    <mergeCell ref="D39:E39"/>
    <mergeCell ref="D40:E40"/>
    <mergeCell ref="B3:B4"/>
    <mergeCell ref="A3:A4"/>
    <mergeCell ref="G3:K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orientation="landscape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BE8A-C3E4-4647-A575-52449942ABC0}">
  <dimension ref="A1:P76"/>
  <sheetViews>
    <sheetView zoomScaleNormal="100" zoomScaleSheetLayoutView="90" workbookViewId="0">
      <selection activeCell="G3" sqref="G3:K3"/>
    </sheetView>
  </sheetViews>
  <sheetFormatPr defaultRowHeight="15" x14ac:dyDescent="0.25"/>
  <cols>
    <col min="2" max="2" width="44.5703125" customWidth="1"/>
    <col min="3" max="3" width="11.140625" customWidth="1"/>
    <col min="4" max="4" width="10.7109375" customWidth="1"/>
    <col min="6" max="6" width="1.42578125" customWidth="1"/>
    <col min="7" max="7" width="9.28515625" bestFit="1" customWidth="1"/>
    <col min="8" max="8" width="11.28515625" bestFit="1" customWidth="1"/>
    <col min="9" max="10" width="10.7109375" customWidth="1"/>
    <col min="11" max="11" width="11.28515625" bestFit="1" customWidth="1"/>
  </cols>
  <sheetData>
    <row r="1" spans="1:11" ht="31.5" customHeight="1" thickBot="1" x14ac:dyDescent="0.3">
      <c r="A1" s="302" t="s">
        <v>69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5.75" thickTop="1" x14ac:dyDescent="0.25"/>
    <row r="3" spans="1:11" ht="24.75" customHeight="1" x14ac:dyDescent="0.25">
      <c r="A3" s="284" t="s">
        <v>50</v>
      </c>
      <c r="B3" s="284" t="s">
        <v>56</v>
      </c>
      <c r="C3" s="287" t="s">
        <v>159</v>
      </c>
      <c r="D3" s="288"/>
      <c r="E3" s="288"/>
      <c r="F3" s="3"/>
      <c r="G3" s="290" t="s">
        <v>163</v>
      </c>
      <c r="H3" s="290"/>
      <c r="I3" s="290"/>
      <c r="J3" s="290"/>
      <c r="K3" s="290"/>
    </row>
    <row r="4" spans="1:11" ht="36" x14ac:dyDescent="0.25">
      <c r="A4" s="285"/>
      <c r="B4" s="285"/>
      <c r="C4" s="6" t="s">
        <v>46</v>
      </c>
      <c r="D4" s="6" t="s">
        <v>47</v>
      </c>
      <c r="E4" s="7" t="s">
        <v>48</v>
      </c>
      <c r="F4" s="4"/>
      <c r="G4" s="6" t="s">
        <v>49</v>
      </c>
      <c r="H4" s="6" t="s">
        <v>74</v>
      </c>
      <c r="I4" s="6" t="s">
        <v>47</v>
      </c>
      <c r="J4" s="6" t="s">
        <v>75</v>
      </c>
      <c r="K4" s="6" t="s">
        <v>48</v>
      </c>
    </row>
    <row r="5" spans="1:11" x14ac:dyDescent="0.25">
      <c r="A5" s="285" t="s">
        <v>34</v>
      </c>
      <c r="B5" s="9" t="s">
        <v>0</v>
      </c>
      <c r="C5" s="10">
        <v>0</v>
      </c>
      <c r="D5" s="10">
        <v>48</v>
      </c>
      <c r="E5" s="98">
        <f>SUM(C5:D5)</f>
        <v>48</v>
      </c>
      <c r="F5" s="11"/>
      <c r="G5" s="13">
        <v>0</v>
      </c>
      <c r="H5" s="15">
        <v>0</v>
      </c>
      <c r="I5" s="15">
        <v>48</v>
      </c>
      <c r="J5" s="15">
        <v>0</v>
      </c>
      <c r="K5" s="100">
        <f>SUM(G5:J5)</f>
        <v>48</v>
      </c>
    </row>
    <row r="6" spans="1:11" x14ac:dyDescent="0.25">
      <c r="A6" s="286"/>
      <c r="B6" s="12" t="s">
        <v>19</v>
      </c>
      <c r="C6" s="13">
        <v>24</v>
      </c>
      <c r="D6" s="13">
        <v>256</v>
      </c>
      <c r="E6" s="99">
        <f t="shared" ref="E6:E37" si="0">SUM(C6:D6)</f>
        <v>280</v>
      </c>
      <c r="F6" s="11"/>
      <c r="G6" s="13">
        <v>40</v>
      </c>
      <c r="H6" s="15">
        <v>10</v>
      </c>
      <c r="I6" s="15">
        <v>248</v>
      </c>
      <c r="J6" s="15">
        <v>0</v>
      </c>
      <c r="K6" s="100">
        <f t="shared" ref="K6:K37" si="1">SUM(G6:J6)</f>
        <v>298</v>
      </c>
    </row>
    <row r="7" spans="1:11" x14ac:dyDescent="0.25">
      <c r="A7" s="286"/>
      <c r="B7" s="12" t="s">
        <v>20</v>
      </c>
      <c r="C7" s="13">
        <v>33</v>
      </c>
      <c r="D7" s="13">
        <v>170</v>
      </c>
      <c r="E7" s="99">
        <f t="shared" si="0"/>
        <v>203</v>
      </c>
      <c r="F7" s="11"/>
      <c r="G7" s="13">
        <v>25</v>
      </c>
      <c r="H7" s="15">
        <v>10</v>
      </c>
      <c r="I7" s="15">
        <v>145</v>
      </c>
      <c r="J7" s="15">
        <v>15</v>
      </c>
      <c r="K7" s="100">
        <f t="shared" si="1"/>
        <v>195</v>
      </c>
    </row>
    <row r="8" spans="1:11" x14ac:dyDescent="0.25">
      <c r="A8" s="286"/>
      <c r="B8" s="12" t="s">
        <v>1</v>
      </c>
      <c r="C8" s="13">
        <v>0</v>
      </c>
      <c r="D8" s="13">
        <v>50</v>
      </c>
      <c r="E8" s="99">
        <f t="shared" si="0"/>
        <v>50</v>
      </c>
      <c r="F8" s="11"/>
      <c r="G8" s="13">
        <v>9</v>
      </c>
      <c r="H8" s="15">
        <v>0</v>
      </c>
      <c r="I8" s="15">
        <v>41</v>
      </c>
      <c r="J8" s="15">
        <v>0</v>
      </c>
      <c r="K8" s="100">
        <f t="shared" si="1"/>
        <v>50</v>
      </c>
    </row>
    <row r="9" spans="1:11" x14ac:dyDescent="0.25">
      <c r="A9" s="286"/>
      <c r="B9" s="12" t="s">
        <v>2</v>
      </c>
      <c r="C9" s="13">
        <v>54</v>
      </c>
      <c r="D9" s="13">
        <v>338</v>
      </c>
      <c r="E9" s="99">
        <f t="shared" si="0"/>
        <v>392</v>
      </c>
      <c r="F9" s="11"/>
      <c r="G9" s="13">
        <v>74</v>
      </c>
      <c r="H9" s="15">
        <v>10</v>
      </c>
      <c r="I9" s="15">
        <v>308</v>
      </c>
      <c r="J9" s="15">
        <v>0</v>
      </c>
      <c r="K9" s="100">
        <f t="shared" si="1"/>
        <v>392</v>
      </c>
    </row>
    <row r="10" spans="1:11" x14ac:dyDescent="0.25">
      <c r="A10" s="286"/>
      <c r="B10" s="12" t="s">
        <v>21</v>
      </c>
      <c r="C10" s="13">
        <v>47</v>
      </c>
      <c r="D10" s="13">
        <v>232</v>
      </c>
      <c r="E10" s="99">
        <f t="shared" si="0"/>
        <v>279</v>
      </c>
      <c r="F10" s="11"/>
      <c r="G10" s="13">
        <v>67</v>
      </c>
      <c r="H10" s="15">
        <v>0</v>
      </c>
      <c r="I10" s="15">
        <v>232</v>
      </c>
      <c r="J10" s="15">
        <v>0</v>
      </c>
      <c r="K10" s="100">
        <f t="shared" si="1"/>
        <v>299</v>
      </c>
    </row>
    <row r="11" spans="1:11" x14ac:dyDescent="0.25">
      <c r="A11" s="286"/>
      <c r="B11" s="12" t="s">
        <v>22</v>
      </c>
      <c r="C11" s="13">
        <v>16</v>
      </c>
      <c r="D11" s="13">
        <v>81</v>
      </c>
      <c r="E11" s="99">
        <f t="shared" si="0"/>
        <v>97</v>
      </c>
      <c r="F11" s="11"/>
      <c r="G11" s="14">
        <v>4</v>
      </c>
      <c r="H11" s="15">
        <v>30</v>
      </c>
      <c r="I11" s="15">
        <v>30</v>
      </c>
      <c r="J11" s="15">
        <v>52</v>
      </c>
      <c r="K11" s="100">
        <f t="shared" si="1"/>
        <v>116</v>
      </c>
    </row>
    <row r="12" spans="1:11" x14ac:dyDescent="0.25">
      <c r="A12" s="286"/>
      <c r="B12" s="12" t="s">
        <v>23</v>
      </c>
      <c r="C12" s="13">
        <v>13</v>
      </c>
      <c r="D12" s="13">
        <v>80</v>
      </c>
      <c r="E12" s="99">
        <f t="shared" si="0"/>
        <v>93</v>
      </c>
      <c r="F12" s="11"/>
      <c r="G12" s="14">
        <v>0</v>
      </c>
      <c r="H12" s="15">
        <v>71</v>
      </c>
      <c r="I12" s="15">
        <v>0</v>
      </c>
      <c r="J12" s="15">
        <v>9</v>
      </c>
      <c r="K12" s="100">
        <f t="shared" si="1"/>
        <v>80</v>
      </c>
    </row>
    <row r="13" spans="1:11" x14ac:dyDescent="0.25">
      <c r="A13" s="286"/>
      <c r="B13" s="12" t="s">
        <v>24</v>
      </c>
      <c r="C13" s="13">
        <v>11</v>
      </c>
      <c r="D13" s="13">
        <v>43</v>
      </c>
      <c r="E13" s="99">
        <f t="shared" si="0"/>
        <v>54</v>
      </c>
      <c r="F13" s="11"/>
      <c r="G13" s="14">
        <v>6</v>
      </c>
      <c r="H13" s="15">
        <v>10</v>
      </c>
      <c r="I13" s="15">
        <v>40</v>
      </c>
      <c r="J13" s="15">
        <v>0</v>
      </c>
      <c r="K13" s="100">
        <f t="shared" si="1"/>
        <v>56</v>
      </c>
    </row>
    <row r="14" spans="1:11" x14ac:dyDescent="0.25">
      <c r="A14" s="286"/>
      <c r="B14" s="12" t="s">
        <v>25</v>
      </c>
      <c r="C14" s="13">
        <v>12</v>
      </c>
      <c r="D14" s="13">
        <v>150</v>
      </c>
      <c r="E14" s="99">
        <f t="shared" si="0"/>
        <v>162</v>
      </c>
      <c r="F14" s="11"/>
      <c r="G14" s="14">
        <v>5</v>
      </c>
      <c r="H14" s="15">
        <v>94</v>
      </c>
      <c r="I14" s="15">
        <v>38</v>
      </c>
      <c r="J14" s="15">
        <v>75</v>
      </c>
      <c r="K14" s="100">
        <f t="shared" si="1"/>
        <v>212</v>
      </c>
    </row>
    <row r="15" spans="1:11" x14ac:dyDescent="0.25">
      <c r="A15" s="286"/>
      <c r="B15" s="12" t="s">
        <v>26</v>
      </c>
      <c r="C15" s="13">
        <v>16</v>
      </c>
      <c r="D15" s="13">
        <v>155</v>
      </c>
      <c r="E15" s="99">
        <f t="shared" si="0"/>
        <v>171</v>
      </c>
      <c r="F15" s="11"/>
      <c r="G15" s="14">
        <v>0</v>
      </c>
      <c r="H15" s="15">
        <v>80</v>
      </c>
      <c r="I15" s="15">
        <v>34</v>
      </c>
      <c r="J15" s="15">
        <v>62</v>
      </c>
      <c r="K15" s="100">
        <f t="shared" si="1"/>
        <v>176</v>
      </c>
    </row>
    <row r="16" spans="1:11" x14ac:dyDescent="0.25">
      <c r="A16" s="286"/>
      <c r="B16" s="12" t="s">
        <v>27</v>
      </c>
      <c r="C16" s="13">
        <v>40</v>
      </c>
      <c r="D16" s="13">
        <v>150</v>
      </c>
      <c r="E16" s="99">
        <f t="shared" si="0"/>
        <v>190</v>
      </c>
      <c r="F16" s="11"/>
      <c r="G16" s="14">
        <v>35</v>
      </c>
      <c r="H16" s="15">
        <v>11</v>
      </c>
      <c r="I16" s="15">
        <v>185</v>
      </c>
      <c r="J16" s="15">
        <v>6</v>
      </c>
      <c r="K16" s="100">
        <f t="shared" si="1"/>
        <v>237</v>
      </c>
    </row>
    <row r="17" spans="1:11" x14ac:dyDescent="0.25">
      <c r="A17" s="295" t="s">
        <v>35</v>
      </c>
      <c r="B17" s="12" t="s">
        <v>4</v>
      </c>
      <c r="C17" s="13">
        <v>0</v>
      </c>
      <c r="D17" s="13">
        <v>0</v>
      </c>
      <c r="E17" s="99">
        <f t="shared" si="0"/>
        <v>0</v>
      </c>
      <c r="F17" s="11"/>
      <c r="G17" s="14">
        <v>0</v>
      </c>
      <c r="H17" s="15">
        <v>12</v>
      </c>
      <c r="I17" s="15">
        <v>0</v>
      </c>
      <c r="J17" s="15">
        <v>43</v>
      </c>
      <c r="K17" s="100">
        <f t="shared" si="1"/>
        <v>55</v>
      </c>
    </row>
    <row r="18" spans="1:11" x14ac:dyDescent="0.25">
      <c r="A18" s="295"/>
      <c r="B18" s="12" t="s">
        <v>5</v>
      </c>
      <c r="C18" s="13">
        <v>0</v>
      </c>
      <c r="D18" s="13">
        <v>0</v>
      </c>
      <c r="E18" s="99">
        <f t="shared" si="0"/>
        <v>0</v>
      </c>
      <c r="F18" s="11"/>
      <c r="G18" s="14">
        <v>0</v>
      </c>
      <c r="H18" s="15">
        <v>50</v>
      </c>
      <c r="I18" s="15">
        <v>0</v>
      </c>
      <c r="J18" s="15">
        <v>68</v>
      </c>
      <c r="K18" s="100">
        <f t="shared" si="1"/>
        <v>118</v>
      </c>
    </row>
    <row r="19" spans="1:11" x14ac:dyDescent="0.25">
      <c r="A19" s="295"/>
      <c r="B19" s="12" t="s">
        <v>6</v>
      </c>
      <c r="C19" s="13">
        <v>0</v>
      </c>
      <c r="D19" s="13">
        <v>0</v>
      </c>
      <c r="E19" s="99">
        <f t="shared" si="0"/>
        <v>0</v>
      </c>
      <c r="F19" s="11"/>
      <c r="G19" s="14">
        <v>0</v>
      </c>
      <c r="H19" s="15">
        <v>188</v>
      </c>
      <c r="I19" s="15">
        <v>0</v>
      </c>
      <c r="J19" s="15">
        <v>218</v>
      </c>
      <c r="K19" s="100">
        <f t="shared" si="1"/>
        <v>406</v>
      </c>
    </row>
    <row r="20" spans="1:11" x14ac:dyDescent="0.25">
      <c r="A20" s="295"/>
      <c r="B20" s="16" t="s">
        <v>7</v>
      </c>
      <c r="C20" s="13">
        <v>0</v>
      </c>
      <c r="D20" s="13">
        <v>0</v>
      </c>
      <c r="E20" s="99">
        <f t="shared" si="0"/>
        <v>0</v>
      </c>
      <c r="F20" s="11"/>
      <c r="G20" s="14">
        <v>0</v>
      </c>
      <c r="H20" s="15">
        <v>10</v>
      </c>
      <c r="I20" s="15">
        <v>0</v>
      </c>
      <c r="J20" s="15">
        <v>100</v>
      </c>
      <c r="K20" s="100">
        <f t="shared" si="1"/>
        <v>110</v>
      </c>
    </row>
    <row r="21" spans="1:11" x14ac:dyDescent="0.25">
      <c r="A21" s="295"/>
      <c r="B21" s="16" t="s">
        <v>8</v>
      </c>
      <c r="C21" s="13">
        <v>0</v>
      </c>
      <c r="D21" s="13">
        <v>0</v>
      </c>
      <c r="E21" s="99">
        <f t="shared" si="0"/>
        <v>0</v>
      </c>
      <c r="F21" s="11"/>
      <c r="G21" s="14">
        <v>0</v>
      </c>
      <c r="H21" s="15">
        <v>25</v>
      </c>
      <c r="I21" s="15">
        <v>0</v>
      </c>
      <c r="J21" s="15">
        <v>100</v>
      </c>
      <c r="K21" s="100">
        <f t="shared" si="1"/>
        <v>125</v>
      </c>
    </row>
    <row r="22" spans="1:11" x14ac:dyDescent="0.25">
      <c r="A22" s="295"/>
      <c r="B22" s="16" t="s">
        <v>9</v>
      </c>
      <c r="C22" s="13">
        <v>34</v>
      </c>
      <c r="D22" s="13">
        <v>194</v>
      </c>
      <c r="E22" s="99">
        <f t="shared" si="0"/>
        <v>228</v>
      </c>
      <c r="F22" s="11"/>
      <c r="G22" s="14">
        <v>34</v>
      </c>
      <c r="H22" s="15">
        <v>60</v>
      </c>
      <c r="I22" s="15">
        <v>159</v>
      </c>
      <c r="J22" s="15">
        <v>33</v>
      </c>
      <c r="K22" s="100">
        <f t="shared" si="1"/>
        <v>286</v>
      </c>
    </row>
    <row r="23" spans="1:11" ht="15.75" customHeight="1" x14ac:dyDescent="0.25">
      <c r="A23" s="295"/>
      <c r="B23" s="16" t="s">
        <v>10</v>
      </c>
      <c r="C23" s="13">
        <v>40</v>
      </c>
      <c r="D23" s="13">
        <v>145</v>
      </c>
      <c r="E23" s="99">
        <f t="shared" si="0"/>
        <v>185</v>
      </c>
      <c r="F23" s="11"/>
      <c r="G23" s="14">
        <v>17</v>
      </c>
      <c r="H23" s="13">
        <v>58</v>
      </c>
      <c r="I23" s="13">
        <v>116</v>
      </c>
      <c r="J23" s="13">
        <v>36</v>
      </c>
      <c r="K23" s="101">
        <f t="shared" si="1"/>
        <v>227</v>
      </c>
    </row>
    <row r="24" spans="1:11" x14ac:dyDescent="0.25">
      <c r="A24" s="295"/>
      <c r="B24" s="12" t="s">
        <v>11</v>
      </c>
      <c r="C24" s="13">
        <v>0</v>
      </c>
      <c r="D24" s="13">
        <v>0</v>
      </c>
      <c r="E24" s="99">
        <f t="shared" si="0"/>
        <v>0</v>
      </c>
      <c r="F24" s="11"/>
      <c r="G24" s="14">
        <v>0</v>
      </c>
      <c r="H24" s="15">
        <v>190</v>
      </c>
      <c r="I24" s="15">
        <v>0</v>
      </c>
      <c r="J24" s="15">
        <v>69</v>
      </c>
      <c r="K24" s="100">
        <f t="shared" si="1"/>
        <v>259</v>
      </c>
    </row>
    <row r="25" spans="1:11" x14ac:dyDescent="0.25">
      <c r="A25" s="295"/>
      <c r="B25" s="12" t="s">
        <v>12</v>
      </c>
      <c r="C25" s="13">
        <v>20</v>
      </c>
      <c r="D25" s="13">
        <v>55</v>
      </c>
      <c r="E25" s="99">
        <f t="shared" si="0"/>
        <v>75</v>
      </c>
      <c r="F25" s="11"/>
      <c r="G25" s="14">
        <v>18</v>
      </c>
      <c r="H25" s="15">
        <v>2</v>
      </c>
      <c r="I25" s="15">
        <v>80</v>
      </c>
      <c r="J25" s="15">
        <v>3</v>
      </c>
      <c r="K25" s="100">
        <f t="shared" si="1"/>
        <v>103</v>
      </c>
    </row>
    <row r="26" spans="1:11" x14ac:dyDescent="0.25">
      <c r="A26" s="295"/>
      <c r="B26" s="12" t="s">
        <v>13</v>
      </c>
      <c r="C26" s="13">
        <v>0</v>
      </c>
      <c r="D26" s="13">
        <v>0</v>
      </c>
      <c r="E26" s="99">
        <f t="shared" si="0"/>
        <v>0</v>
      </c>
      <c r="F26" s="11"/>
      <c r="G26" s="14">
        <v>0</v>
      </c>
      <c r="H26" s="13">
        <v>169</v>
      </c>
      <c r="I26" s="13">
        <v>0</v>
      </c>
      <c r="J26" s="13">
        <v>79</v>
      </c>
      <c r="K26" s="101">
        <f t="shared" si="1"/>
        <v>248</v>
      </c>
    </row>
    <row r="27" spans="1:11" x14ac:dyDescent="0.25">
      <c r="A27" s="295"/>
      <c r="B27" s="12" t="s">
        <v>14</v>
      </c>
      <c r="C27" s="13">
        <v>40</v>
      </c>
      <c r="D27" s="13">
        <v>205</v>
      </c>
      <c r="E27" s="99">
        <f t="shared" si="0"/>
        <v>245</v>
      </c>
      <c r="F27" s="11"/>
      <c r="G27" s="14">
        <v>30</v>
      </c>
      <c r="H27" s="15">
        <v>170</v>
      </c>
      <c r="I27" s="15">
        <v>134</v>
      </c>
      <c r="J27" s="15">
        <v>50</v>
      </c>
      <c r="K27" s="100">
        <f t="shared" si="1"/>
        <v>384</v>
      </c>
    </row>
    <row r="28" spans="1:11" x14ac:dyDescent="0.25">
      <c r="A28" s="295"/>
      <c r="B28" s="12" t="s">
        <v>15</v>
      </c>
      <c r="C28" s="13">
        <v>6</v>
      </c>
      <c r="D28" s="13">
        <v>165</v>
      </c>
      <c r="E28" s="99">
        <f t="shared" si="0"/>
        <v>171</v>
      </c>
      <c r="F28" s="11"/>
      <c r="G28" s="14">
        <v>10</v>
      </c>
      <c r="H28" s="15">
        <v>10</v>
      </c>
      <c r="I28" s="15">
        <v>159</v>
      </c>
      <c r="J28" s="15">
        <v>6</v>
      </c>
      <c r="K28" s="100">
        <f t="shared" si="1"/>
        <v>185</v>
      </c>
    </row>
    <row r="29" spans="1:11" x14ac:dyDescent="0.25">
      <c r="A29" s="295"/>
      <c r="B29" s="12" t="s">
        <v>16</v>
      </c>
      <c r="C29" s="13">
        <v>24</v>
      </c>
      <c r="D29" s="13">
        <f>205-24</f>
        <v>181</v>
      </c>
      <c r="E29" s="99">
        <f t="shared" si="0"/>
        <v>205</v>
      </c>
      <c r="F29" s="11"/>
      <c r="G29" s="14">
        <v>10</v>
      </c>
      <c r="H29" s="15">
        <v>30</v>
      </c>
      <c r="I29" s="15">
        <f>181-48</f>
        <v>133</v>
      </c>
      <c r="J29" s="15">
        <v>48</v>
      </c>
      <c r="K29" s="100">
        <f t="shared" si="1"/>
        <v>221</v>
      </c>
    </row>
    <row r="30" spans="1:11" x14ac:dyDescent="0.25">
      <c r="A30" s="295"/>
      <c r="B30" s="17" t="s">
        <v>18</v>
      </c>
      <c r="C30" s="13">
        <v>0</v>
      </c>
      <c r="D30" s="13">
        <v>100</v>
      </c>
      <c r="E30" s="99">
        <f t="shared" si="0"/>
        <v>100</v>
      </c>
      <c r="F30" s="11"/>
      <c r="G30" s="14">
        <v>0</v>
      </c>
      <c r="H30" s="15">
        <v>0</v>
      </c>
      <c r="I30" s="15">
        <v>0</v>
      </c>
      <c r="J30" s="15">
        <v>80</v>
      </c>
      <c r="K30" s="100">
        <f t="shared" si="1"/>
        <v>80</v>
      </c>
    </row>
    <row r="31" spans="1:11" x14ac:dyDescent="0.25">
      <c r="A31" s="295"/>
      <c r="B31" s="17" t="s">
        <v>33</v>
      </c>
      <c r="C31" s="13">
        <v>0</v>
      </c>
      <c r="D31" s="18">
        <v>0</v>
      </c>
      <c r="E31" s="99">
        <f t="shared" si="0"/>
        <v>0</v>
      </c>
      <c r="F31" s="11"/>
      <c r="G31" s="14">
        <v>0</v>
      </c>
      <c r="H31" s="15">
        <v>30</v>
      </c>
      <c r="I31" s="19">
        <v>0</v>
      </c>
      <c r="J31" s="19">
        <v>180</v>
      </c>
      <c r="K31" s="100">
        <f t="shared" si="1"/>
        <v>210</v>
      </c>
    </row>
    <row r="32" spans="1:11" x14ac:dyDescent="0.25">
      <c r="A32" s="5" t="s">
        <v>37</v>
      </c>
      <c r="B32" s="17" t="s">
        <v>17</v>
      </c>
      <c r="C32" s="13">
        <v>34</v>
      </c>
      <c r="D32" s="18">
        <v>240</v>
      </c>
      <c r="E32" s="99">
        <f t="shared" si="0"/>
        <v>274</v>
      </c>
      <c r="F32" s="11"/>
      <c r="G32" s="14">
        <v>22</v>
      </c>
      <c r="H32" s="15">
        <v>30</v>
      </c>
      <c r="I32" s="19">
        <v>202</v>
      </c>
      <c r="J32" s="19">
        <v>20</v>
      </c>
      <c r="K32" s="100">
        <f t="shared" si="1"/>
        <v>274</v>
      </c>
    </row>
    <row r="33" spans="1:16" x14ac:dyDescent="0.25">
      <c r="A33" s="296" t="s">
        <v>36</v>
      </c>
      <c r="B33" s="29" t="s">
        <v>3</v>
      </c>
      <c r="C33" s="13">
        <v>0</v>
      </c>
      <c r="D33" s="13">
        <v>0</v>
      </c>
      <c r="E33" s="99">
        <f t="shared" si="0"/>
        <v>0</v>
      </c>
      <c r="F33" s="11"/>
      <c r="G33" s="14">
        <v>0</v>
      </c>
      <c r="H33" s="15">
        <v>20</v>
      </c>
      <c r="I33" s="15">
        <v>0</v>
      </c>
      <c r="J33" s="15">
        <v>40</v>
      </c>
      <c r="K33" s="100">
        <f t="shared" si="1"/>
        <v>60</v>
      </c>
    </row>
    <row r="34" spans="1:16" x14ac:dyDescent="0.25">
      <c r="A34" s="296"/>
      <c r="B34" s="29" t="s">
        <v>28</v>
      </c>
      <c r="C34" s="13">
        <v>0</v>
      </c>
      <c r="D34" s="13">
        <v>0</v>
      </c>
      <c r="E34" s="99">
        <f t="shared" si="0"/>
        <v>0</v>
      </c>
      <c r="F34" s="11"/>
      <c r="G34" s="14">
        <v>0</v>
      </c>
      <c r="H34" s="15">
        <v>20</v>
      </c>
      <c r="I34" s="15">
        <v>0</v>
      </c>
      <c r="J34" s="15">
        <v>30</v>
      </c>
      <c r="K34" s="100">
        <f t="shared" si="1"/>
        <v>50</v>
      </c>
      <c r="L34" s="35"/>
      <c r="M34" s="38"/>
    </row>
    <row r="35" spans="1:16" x14ac:dyDescent="0.25">
      <c r="A35" s="296"/>
      <c r="B35" s="29" t="s">
        <v>29</v>
      </c>
      <c r="C35" s="13">
        <v>0</v>
      </c>
      <c r="D35" s="13">
        <v>0</v>
      </c>
      <c r="E35" s="99">
        <f t="shared" si="0"/>
        <v>0</v>
      </c>
      <c r="F35" s="11"/>
      <c r="G35" s="14">
        <v>0</v>
      </c>
      <c r="H35" s="15">
        <v>10</v>
      </c>
      <c r="I35" s="15">
        <v>0</v>
      </c>
      <c r="J35" s="15">
        <v>0</v>
      </c>
      <c r="K35" s="100">
        <f t="shared" si="1"/>
        <v>10</v>
      </c>
    </row>
    <row r="36" spans="1:16" x14ac:dyDescent="0.25">
      <c r="A36" s="296"/>
      <c r="B36" s="29" t="s">
        <v>30</v>
      </c>
      <c r="C36" s="13">
        <v>0</v>
      </c>
      <c r="D36" s="13">
        <v>0</v>
      </c>
      <c r="E36" s="99">
        <f t="shared" si="0"/>
        <v>0</v>
      </c>
      <c r="F36" s="11"/>
      <c r="G36" s="14">
        <v>0</v>
      </c>
      <c r="H36" s="15">
        <v>35</v>
      </c>
      <c r="I36" s="15">
        <v>0</v>
      </c>
      <c r="J36" s="15">
        <v>20</v>
      </c>
      <c r="K36" s="100">
        <f t="shared" si="1"/>
        <v>55</v>
      </c>
      <c r="L36" s="35"/>
      <c r="M36" s="38"/>
    </row>
    <row r="37" spans="1:16" ht="18.75" x14ac:dyDescent="0.3">
      <c r="A37" s="297" t="s">
        <v>32</v>
      </c>
      <c r="B37" s="297"/>
      <c r="C37" s="23">
        <f>SUM(C5:C36)</f>
        <v>464</v>
      </c>
      <c r="D37" s="23">
        <f>SUM(D5:D36)</f>
        <v>3038</v>
      </c>
      <c r="E37" s="24">
        <f t="shared" si="0"/>
        <v>3502</v>
      </c>
      <c r="F37" s="25"/>
      <c r="G37" s="23">
        <f>SUM(G5:G36)</f>
        <v>406</v>
      </c>
      <c r="H37" s="23">
        <f>SUM(H5:H36)</f>
        <v>1445</v>
      </c>
      <c r="I37" s="23">
        <f t="shared" ref="I37:J37" si="2">SUM(I5:I36)</f>
        <v>2332</v>
      </c>
      <c r="J37" s="23">
        <f t="shared" si="2"/>
        <v>1442</v>
      </c>
      <c r="K37" s="298">
        <f t="shared" si="1"/>
        <v>5625</v>
      </c>
      <c r="N37" s="38"/>
    </row>
    <row r="38" spans="1:16" ht="18.75" x14ac:dyDescent="0.3">
      <c r="A38" s="168" t="s">
        <v>72</v>
      </c>
      <c r="B38" s="21"/>
      <c r="D38" s="299" t="s">
        <v>161</v>
      </c>
      <c r="E38" s="299"/>
      <c r="G38" s="300">
        <f>G37+H37</f>
        <v>1851</v>
      </c>
      <c r="H38" s="301"/>
      <c r="I38" s="300">
        <f>I37+J37</f>
        <v>3774</v>
      </c>
      <c r="J38" s="301"/>
      <c r="K38" s="298"/>
    </row>
    <row r="39" spans="1:16" ht="18.75" x14ac:dyDescent="0.3">
      <c r="A39" s="22"/>
      <c r="B39" s="21"/>
      <c r="D39" s="291" t="s">
        <v>160</v>
      </c>
      <c r="E39" s="291"/>
      <c r="G39" s="292">
        <f>H37+J37</f>
        <v>2887</v>
      </c>
      <c r="H39" s="292"/>
      <c r="I39" s="292"/>
      <c r="J39" s="292"/>
      <c r="K39" s="166"/>
    </row>
    <row r="40" spans="1:16" ht="18.75" x14ac:dyDescent="0.25">
      <c r="A40" s="20" t="s">
        <v>51</v>
      </c>
      <c r="D40" s="291" t="s">
        <v>162</v>
      </c>
      <c r="E40" s="291"/>
      <c r="G40" s="293">
        <f>G37+I37</f>
        <v>2738</v>
      </c>
      <c r="H40" s="293"/>
      <c r="I40" s="293"/>
      <c r="J40" s="293"/>
      <c r="K40" s="167"/>
    </row>
    <row r="41" spans="1:16" x14ac:dyDescent="0.25">
      <c r="A41" s="20" t="s">
        <v>52</v>
      </c>
    </row>
    <row r="42" spans="1:16" x14ac:dyDescent="0.25">
      <c r="A42" s="20" t="s">
        <v>128</v>
      </c>
    </row>
    <row r="43" spans="1:16" x14ac:dyDescent="0.25">
      <c r="A43" s="20" t="s">
        <v>53</v>
      </c>
    </row>
    <row r="44" spans="1:16" x14ac:dyDescent="0.25">
      <c r="A44" s="20" t="s">
        <v>54</v>
      </c>
    </row>
    <row r="45" spans="1:16" x14ac:dyDescent="0.25">
      <c r="A45" s="20" t="s">
        <v>55</v>
      </c>
    </row>
    <row r="47" spans="1:16" ht="19.5" thickBot="1" x14ac:dyDescent="0.35">
      <c r="A47" s="294" t="s">
        <v>70</v>
      </c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109"/>
      <c r="M47" s="109"/>
      <c r="N47" s="109"/>
      <c r="O47" s="109"/>
      <c r="P47" s="109"/>
    </row>
    <row r="48" spans="1:16" ht="19.5" thickTop="1" x14ac:dyDescent="0.3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09"/>
      <c r="M48" s="109"/>
      <c r="N48" s="109"/>
      <c r="O48" s="109"/>
      <c r="P48" s="109"/>
    </row>
    <row r="49" spans="1:11" ht="25.5" customHeight="1" x14ac:dyDescent="0.25">
      <c r="A49" s="284" t="s">
        <v>50</v>
      </c>
      <c r="B49" s="286" t="s">
        <v>56</v>
      </c>
      <c r="C49" s="287" t="s">
        <v>159</v>
      </c>
      <c r="D49" s="288"/>
      <c r="E49" s="288"/>
      <c r="F49" s="3"/>
      <c r="G49" s="289" t="s">
        <v>127</v>
      </c>
      <c r="H49" s="290"/>
      <c r="I49" s="290"/>
      <c r="J49" s="290"/>
      <c r="K49" s="287"/>
    </row>
    <row r="50" spans="1:11" ht="36" x14ac:dyDescent="0.25">
      <c r="A50" s="285"/>
      <c r="B50" s="286"/>
      <c r="C50" s="6" t="s">
        <v>46</v>
      </c>
      <c r="D50" s="6" t="s">
        <v>47</v>
      </c>
      <c r="E50" s="7" t="s">
        <v>48</v>
      </c>
      <c r="F50" s="112"/>
      <c r="G50" s="111" t="s">
        <v>49</v>
      </c>
      <c r="H50" s="6" t="s">
        <v>74</v>
      </c>
      <c r="I50" s="6" t="s">
        <v>47</v>
      </c>
      <c r="J50" s="6" t="s">
        <v>75</v>
      </c>
      <c r="K50" s="7" t="s">
        <v>48</v>
      </c>
    </row>
    <row r="51" spans="1:11" ht="15" customHeight="1" x14ac:dyDescent="0.25">
      <c r="A51" s="270" t="s">
        <v>137</v>
      </c>
      <c r="B51" s="104" t="s">
        <v>45</v>
      </c>
      <c r="C51" s="40">
        <v>0</v>
      </c>
      <c r="D51" s="40">
        <v>0</v>
      </c>
      <c r="E51" s="159">
        <f>SUM(C51:D51)</f>
        <v>0</v>
      </c>
      <c r="F51" s="160"/>
      <c r="G51" s="115">
        <v>0</v>
      </c>
      <c r="H51" s="40">
        <v>16</v>
      </c>
      <c r="I51" s="40">
        <v>0</v>
      </c>
      <c r="J51" s="40">
        <v>184</v>
      </c>
      <c r="K51" s="116">
        <f>SUM(G51:J51)</f>
        <v>200</v>
      </c>
    </row>
    <row r="52" spans="1:11" x14ac:dyDescent="0.25">
      <c r="A52" s="271"/>
      <c r="B52" s="104" t="s">
        <v>151</v>
      </c>
      <c r="C52" s="40">
        <v>0</v>
      </c>
      <c r="D52" s="40">
        <v>0</v>
      </c>
      <c r="E52" s="159">
        <f t="shared" ref="E52:E63" si="3">SUM(C52:D52)</f>
        <v>0</v>
      </c>
      <c r="F52" s="160"/>
      <c r="G52" s="115">
        <v>0</v>
      </c>
      <c r="H52" s="273">
        <v>64</v>
      </c>
      <c r="I52" s="273">
        <v>0</v>
      </c>
      <c r="J52" s="273">
        <v>807</v>
      </c>
      <c r="K52" s="274">
        <f>SUM(G52:J52)</f>
        <v>871</v>
      </c>
    </row>
    <row r="53" spans="1:11" x14ac:dyDescent="0.25">
      <c r="A53" s="271"/>
      <c r="B53" s="104" t="s">
        <v>150</v>
      </c>
      <c r="C53" s="40">
        <v>0</v>
      </c>
      <c r="D53" s="40">
        <v>0</v>
      </c>
      <c r="E53" s="159">
        <f t="shared" si="3"/>
        <v>0</v>
      </c>
      <c r="F53" s="160"/>
      <c r="G53" s="115">
        <v>0</v>
      </c>
      <c r="H53" s="273"/>
      <c r="I53" s="273"/>
      <c r="J53" s="273"/>
      <c r="K53" s="274"/>
    </row>
    <row r="54" spans="1:11" x14ac:dyDescent="0.25">
      <c r="A54" s="271"/>
      <c r="B54" s="105" t="s">
        <v>129</v>
      </c>
      <c r="C54" s="40">
        <v>0</v>
      </c>
      <c r="D54" s="40">
        <v>0</v>
      </c>
      <c r="E54" s="159">
        <f t="shared" si="3"/>
        <v>0</v>
      </c>
      <c r="F54" s="160"/>
      <c r="G54" s="115">
        <v>0</v>
      </c>
      <c r="H54" s="40">
        <v>5</v>
      </c>
      <c r="I54" s="40">
        <v>0</v>
      </c>
      <c r="J54" s="40">
        <v>20</v>
      </c>
      <c r="K54" s="116">
        <f>H54+J54</f>
        <v>25</v>
      </c>
    </row>
    <row r="55" spans="1:11" ht="24" x14ac:dyDescent="0.25">
      <c r="A55" s="271"/>
      <c r="B55" s="105" t="s">
        <v>130</v>
      </c>
      <c r="C55" s="40">
        <v>0</v>
      </c>
      <c r="D55" s="40">
        <v>0</v>
      </c>
      <c r="E55" s="159">
        <f t="shared" si="3"/>
        <v>0</v>
      </c>
      <c r="F55" s="160"/>
      <c r="G55" s="115">
        <v>0</v>
      </c>
      <c r="H55" s="40">
        <v>0</v>
      </c>
      <c r="I55" s="40">
        <v>0</v>
      </c>
      <c r="J55" s="40">
        <v>2</v>
      </c>
      <c r="K55" s="116">
        <f t="shared" ref="K55:K63" si="4">H55+J55</f>
        <v>2</v>
      </c>
    </row>
    <row r="56" spans="1:11" x14ac:dyDescent="0.25">
      <c r="A56" s="271"/>
      <c r="B56" s="106" t="s">
        <v>131</v>
      </c>
      <c r="C56" s="40">
        <v>0</v>
      </c>
      <c r="D56" s="40">
        <v>0</v>
      </c>
      <c r="E56" s="159">
        <f t="shared" si="3"/>
        <v>0</v>
      </c>
      <c r="F56" s="160"/>
      <c r="G56" s="115">
        <v>0</v>
      </c>
      <c r="H56" s="40">
        <v>0</v>
      </c>
      <c r="I56" s="40">
        <v>0</v>
      </c>
      <c r="J56" s="40">
        <v>2</v>
      </c>
      <c r="K56" s="116">
        <f t="shared" si="4"/>
        <v>2</v>
      </c>
    </row>
    <row r="57" spans="1:11" x14ac:dyDescent="0.25">
      <c r="A57" s="271"/>
      <c r="B57" s="106" t="s">
        <v>132</v>
      </c>
      <c r="C57" s="40">
        <v>0</v>
      </c>
      <c r="D57" s="40">
        <v>0</v>
      </c>
      <c r="E57" s="159">
        <f t="shared" si="3"/>
        <v>0</v>
      </c>
      <c r="F57" s="160"/>
      <c r="G57" s="115">
        <v>0</v>
      </c>
      <c r="H57" s="40">
        <v>4</v>
      </c>
      <c r="I57" s="40">
        <v>0</v>
      </c>
      <c r="J57" s="40">
        <v>20</v>
      </c>
      <c r="K57" s="116">
        <f t="shared" si="4"/>
        <v>24</v>
      </c>
    </row>
    <row r="58" spans="1:11" x14ac:dyDescent="0.25">
      <c r="A58" s="271"/>
      <c r="B58" s="106" t="s">
        <v>142</v>
      </c>
      <c r="C58" s="40">
        <v>0</v>
      </c>
      <c r="D58" s="40">
        <v>0</v>
      </c>
      <c r="E58" s="159">
        <f t="shared" si="3"/>
        <v>0</v>
      </c>
      <c r="F58" s="160"/>
      <c r="G58" s="115">
        <v>0</v>
      </c>
      <c r="H58" s="40">
        <v>0</v>
      </c>
      <c r="I58" s="40">
        <v>0</v>
      </c>
      <c r="J58" s="40">
        <v>20</v>
      </c>
      <c r="K58" s="116">
        <f t="shared" si="4"/>
        <v>20</v>
      </c>
    </row>
    <row r="59" spans="1:11" x14ac:dyDescent="0.25">
      <c r="A59" s="271"/>
      <c r="B59" s="107" t="s">
        <v>133</v>
      </c>
      <c r="C59" s="40">
        <v>0</v>
      </c>
      <c r="D59" s="40">
        <v>0</v>
      </c>
      <c r="E59" s="159">
        <f t="shared" si="3"/>
        <v>0</v>
      </c>
      <c r="F59" s="160"/>
      <c r="G59" s="115">
        <v>0</v>
      </c>
      <c r="H59" s="40">
        <v>0</v>
      </c>
      <c r="I59" s="40">
        <v>0</v>
      </c>
      <c r="J59" s="40">
        <v>10</v>
      </c>
      <c r="K59" s="116">
        <f t="shared" si="4"/>
        <v>10</v>
      </c>
    </row>
    <row r="60" spans="1:11" x14ac:dyDescent="0.25">
      <c r="A60" s="271"/>
      <c r="B60" s="105" t="s">
        <v>134</v>
      </c>
      <c r="C60" s="40">
        <v>0</v>
      </c>
      <c r="D60" s="40">
        <v>0</v>
      </c>
      <c r="E60" s="159">
        <f t="shared" si="3"/>
        <v>0</v>
      </c>
      <c r="F60" s="160"/>
      <c r="G60" s="115">
        <v>0</v>
      </c>
      <c r="H60" s="40">
        <v>0</v>
      </c>
      <c r="I60" s="40">
        <v>0</v>
      </c>
      <c r="J60" s="40">
        <v>16</v>
      </c>
      <c r="K60" s="116">
        <f t="shared" si="4"/>
        <v>16</v>
      </c>
    </row>
    <row r="61" spans="1:11" x14ac:dyDescent="0.25">
      <c r="A61" s="271"/>
      <c r="B61" s="108" t="s">
        <v>135</v>
      </c>
      <c r="C61" s="40">
        <v>0</v>
      </c>
      <c r="D61" s="40">
        <v>0</v>
      </c>
      <c r="E61" s="159">
        <f t="shared" si="3"/>
        <v>0</v>
      </c>
      <c r="F61" s="160"/>
      <c r="G61" s="115">
        <v>0</v>
      </c>
      <c r="H61" s="40">
        <v>0</v>
      </c>
      <c r="I61" s="40">
        <v>0</v>
      </c>
      <c r="J61" s="40">
        <v>5</v>
      </c>
      <c r="K61" s="116">
        <f t="shared" si="4"/>
        <v>5</v>
      </c>
    </row>
    <row r="62" spans="1:11" x14ac:dyDescent="0.25">
      <c r="A62" s="271"/>
      <c r="B62" s="275" t="s">
        <v>136</v>
      </c>
      <c r="C62" s="40">
        <v>0</v>
      </c>
      <c r="D62" s="40">
        <v>0</v>
      </c>
      <c r="E62" s="159">
        <f t="shared" si="3"/>
        <v>0</v>
      </c>
      <c r="F62" s="160"/>
      <c r="G62" s="115"/>
      <c r="H62" s="40">
        <v>0</v>
      </c>
      <c r="I62" s="40">
        <v>0</v>
      </c>
      <c r="J62" s="40">
        <v>10</v>
      </c>
      <c r="K62" s="117">
        <f t="shared" si="4"/>
        <v>10</v>
      </c>
    </row>
    <row r="63" spans="1:11" x14ac:dyDescent="0.25">
      <c r="A63" s="272"/>
      <c r="B63" s="275"/>
      <c r="C63" s="40">
        <v>0</v>
      </c>
      <c r="D63" s="40">
        <v>0</v>
      </c>
      <c r="E63" s="159">
        <f t="shared" si="3"/>
        <v>0</v>
      </c>
      <c r="F63" s="160"/>
      <c r="G63" s="115">
        <v>0</v>
      </c>
      <c r="H63" s="40">
        <v>40</v>
      </c>
      <c r="I63" s="40">
        <v>0</v>
      </c>
      <c r="J63" s="161">
        <v>10</v>
      </c>
      <c r="K63" s="116">
        <f t="shared" si="4"/>
        <v>50</v>
      </c>
    </row>
    <row r="64" spans="1:11" ht="18.75" x14ac:dyDescent="0.3">
      <c r="A64" s="22" t="s">
        <v>67</v>
      </c>
      <c r="C64" s="130">
        <v>0</v>
      </c>
      <c r="D64" s="130">
        <v>0</v>
      </c>
      <c r="E64" s="118">
        <f>SUM(E51:E63)</f>
        <v>0</v>
      </c>
      <c r="F64" s="119"/>
      <c r="G64" s="36">
        <f>SUM(G51:G63)</f>
        <v>0</v>
      </c>
      <c r="H64" s="36">
        <f t="shared" ref="H64:J64" si="5">SUM(H51:H63)</f>
        <v>129</v>
      </c>
      <c r="I64" s="36">
        <f t="shared" si="5"/>
        <v>0</v>
      </c>
      <c r="J64" s="36">
        <f t="shared" si="5"/>
        <v>1106</v>
      </c>
      <c r="K64" s="26">
        <f>SUM(K51:K63)</f>
        <v>1235</v>
      </c>
    </row>
    <row r="65" spans="1:11" x14ac:dyDescent="0.25">
      <c r="G65" s="278"/>
      <c r="H65" s="278"/>
    </row>
    <row r="67" spans="1:11" ht="18.75" x14ac:dyDescent="0.25">
      <c r="A67" s="279" t="s">
        <v>152</v>
      </c>
      <c r="B67" s="279"/>
      <c r="C67" s="280">
        <f>E37+E64</f>
        <v>3502</v>
      </c>
      <c r="D67" s="281"/>
      <c r="E67" s="282"/>
      <c r="F67" s="114"/>
      <c r="G67" s="280">
        <f>K37+K64</f>
        <v>6860</v>
      </c>
      <c r="H67" s="281"/>
      <c r="I67" s="281"/>
      <c r="J67" s="281"/>
      <c r="K67" s="282"/>
    </row>
    <row r="68" spans="1:11" x14ac:dyDescent="0.25">
      <c r="A68" s="147" t="s">
        <v>153</v>
      </c>
    </row>
    <row r="71" spans="1:11" ht="40.5" customHeight="1" x14ac:dyDescent="0.25"/>
    <row r="73" spans="1:11" ht="38.25" customHeight="1" thickBot="1" x14ac:dyDescent="0.3">
      <c r="B73" s="283" t="s">
        <v>158</v>
      </c>
      <c r="C73" s="283"/>
      <c r="D73" s="283"/>
    </row>
    <row r="74" spans="1:11" ht="19.5" thickTop="1" x14ac:dyDescent="0.25">
      <c r="B74" s="163"/>
      <c r="C74" s="163"/>
      <c r="D74" s="163"/>
    </row>
    <row r="75" spans="1:11" ht="18.75" x14ac:dyDescent="0.3">
      <c r="B75" s="164" t="s">
        <v>156</v>
      </c>
      <c r="C75" s="276">
        <v>306735</v>
      </c>
      <c r="D75" s="277"/>
    </row>
    <row r="76" spans="1:11" ht="18.75" x14ac:dyDescent="0.3">
      <c r="B76" s="164" t="s">
        <v>157</v>
      </c>
      <c r="C76" s="276">
        <v>136745</v>
      </c>
      <c r="D76" s="277"/>
    </row>
  </sheetData>
  <mergeCells count="35">
    <mergeCell ref="A1:K1"/>
    <mergeCell ref="A3:A4"/>
    <mergeCell ref="B3:B4"/>
    <mergeCell ref="C3:E3"/>
    <mergeCell ref="G3:K3"/>
    <mergeCell ref="A5:A16"/>
    <mergeCell ref="A17:A31"/>
    <mergeCell ref="A33:A36"/>
    <mergeCell ref="A37:B37"/>
    <mergeCell ref="K37:K38"/>
    <mergeCell ref="D38:E38"/>
    <mergeCell ref="G38:H38"/>
    <mergeCell ref="I38:J38"/>
    <mergeCell ref="A49:A50"/>
    <mergeCell ref="B49:B50"/>
    <mergeCell ref="C49:E49"/>
    <mergeCell ref="G49:K49"/>
    <mergeCell ref="D39:E39"/>
    <mergeCell ref="G39:J39"/>
    <mergeCell ref="D40:E40"/>
    <mergeCell ref="G40:J40"/>
    <mergeCell ref="A47:K47"/>
    <mergeCell ref="C75:D75"/>
    <mergeCell ref="C76:D76"/>
    <mergeCell ref="G65:H65"/>
    <mergeCell ref="A67:B67"/>
    <mergeCell ref="C67:E67"/>
    <mergeCell ref="G67:K67"/>
    <mergeCell ref="B73:D73"/>
    <mergeCell ref="A51:A63"/>
    <mergeCell ref="H52:H53"/>
    <mergeCell ref="I52:I53"/>
    <mergeCell ref="J52:J53"/>
    <mergeCell ref="K52:K53"/>
    <mergeCell ref="B62:B6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0540-1002-4678-9A0D-9B06F40E0339}">
  <dimension ref="A1:BB66"/>
  <sheetViews>
    <sheetView zoomScale="90" zoomScaleNormal="90" workbookViewId="0">
      <pane ySplit="3" topLeftCell="A4" activePane="bottomLeft" state="frozen"/>
      <selection pane="bottomLeft" activeCell="Q3" sqref="Q3"/>
    </sheetView>
  </sheetViews>
  <sheetFormatPr defaultRowHeight="15" x14ac:dyDescent="0.25"/>
  <cols>
    <col min="1" max="1" width="50" customWidth="1"/>
    <col min="2" max="2" width="9.28515625" bestFit="1" customWidth="1"/>
    <col min="3" max="3" width="11" bestFit="1" customWidth="1"/>
    <col min="4" max="7" width="11.28515625" bestFit="1" customWidth="1"/>
    <col min="8" max="17" width="9.28515625" bestFit="1" customWidth="1"/>
    <col min="18" max="18" width="11.28515625" bestFit="1" customWidth="1"/>
  </cols>
  <sheetData>
    <row r="1" spans="1:54" ht="19.5" thickBot="1" x14ac:dyDescent="0.35">
      <c r="A1" s="294" t="s">
        <v>70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54" ht="15.75" thickTop="1" x14ac:dyDescent="0.25"/>
    <row r="3" spans="1:54" ht="25.5" x14ac:dyDescent="0.25">
      <c r="A3" s="5" t="s">
        <v>56</v>
      </c>
      <c r="B3" s="42">
        <v>43862</v>
      </c>
      <c r="C3" s="42">
        <v>43891</v>
      </c>
      <c r="D3" s="42">
        <v>43922</v>
      </c>
      <c r="E3" s="42">
        <v>43952</v>
      </c>
      <c r="F3" s="42">
        <v>43983</v>
      </c>
      <c r="G3" s="42">
        <v>44013</v>
      </c>
      <c r="H3" s="42">
        <v>44044</v>
      </c>
      <c r="I3" s="42">
        <v>44075</v>
      </c>
      <c r="J3" s="42">
        <v>44105</v>
      </c>
      <c r="K3" s="42">
        <v>44136</v>
      </c>
      <c r="L3" s="42">
        <v>44166</v>
      </c>
      <c r="M3" s="42">
        <v>44197</v>
      </c>
      <c r="N3" s="42">
        <v>44228</v>
      </c>
      <c r="O3" s="42">
        <v>44256</v>
      </c>
      <c r="P3" s="42">
        <v>44287</v>
      </c>
      <c r="Q3" s="45" t="s">
        <v>73</v>
      </c>
      <c r="R3" s="43" t="s">
        <v>68</v>
      </c>
      <c r="BB3" t="s">
        <v>32</v>
      </c>
    </row>
    <row r="4" spans="1:54" x14ac:dyDescent="0.25">
      <c r="A4" s="39" t="s">
        <v>0</v>
      </c>
      <c r="B4" s="40">
        <v>0</v>
      </c>
      <c r="C4" s="2">
        <v>0</v>
      </c>
      <c r="D4" s="40">
        <v>21</v>
      </c>
      <c r="E4" s="40">
        <v>16</v>
      </c>
      <c r="F4" s="40">
        <v>28</v>
      </c>
      <c r="G4" s="40">
        <v>22</v>
      </c>
      <c r="H4" s="40">
        <v>20</v>
      </c>
      <c r="I4" s="40">
        <v>15</v>
      </c>
      <c r="J4" s="40">
        <v>9</v>
      </c>
      <c r="K4" s="40">
        <v>10</v>
      </c>
      <c r="L4" s="40">
        <v>17</v>
      </c>
      <c r="M4" s="40">
        <v>35</v>
      </c>
      <c r="N4" s="40">
        <v>21</v>
      </c>
      <c r="O4" s="40">
        <v>129</v>
      </c>
      <c r="P4" s="40">
        <v>70</v>
      </c>
      <c r="Q4" s="40">
        <v>13</v>
      </c>
      <c r="R4" s="97">
        <f>SUM(B4:Q4)</f>
        <v>426</v>
      </c>
      <c r="BB4">
        <v>12013</v>
      </c>
    </row>
    <row r="5" spans="1:54" x14ac:dyDescent="0.25">
      <c r="A5" s="39" t="s">
        <v>19</v>
      </c>
      <c r="B5" s="40">
        <v>1</v>
      </c>
      <c r="C5" s="40">
        <v>31</v>
      </c>
      <c r="D5" s="40">
        <v>117</v>
      </c>
      <c r="E5" s="40">
        <v>118</v>
      </c>
      <c r="F5" s="40">
        <v>84</v>
      </c>
      <c r="G5" s="40">
        <v>43</v>
      </c>
      <c r="H5" s="40">
        <v>29</v>
      </c>
      <c r="I5" s="40">
        <v>28</v>
      </c>
      <c r="J5" s="40">
        <v>20</v>
      </c>
      <c r="K5" s="40">
        <v>30</v>
      </c>
      <c r="L5" s="40">
        <v>32</v>
      </c>
      <c r="M5" s="40">
        <v>25</v>
      </c>
      <c r="N5" s="40">
        <v>13</v>
      </c>
      <c r="O5" s="40">
        <v>40</v>
      </c>
      <c r="P5" s="40">
        <v>38</v>
      </c>
      <c r="Q5" s="40">
        <v>8</v>
      </c>
      <c r="R5" s="97">
        <f t="shared" ref="R5:R35" si="0">SUM(B5:Q5)</f>
        <v>657</v>
      </c>
    </row>
    <row r="6" spans="1:54" x14ac:dyDescent="0.25">
      <c r="A6" s="39" t="s">
        <v>20</v>
      </c>
      <c r="B6" s="40">
        <v>69</v>
      </c>
      <c r="C6" s="40">
        <v>68</v>
      </c>
      <c r="D6" s="40">
        <v>99</v>
      </c>
      <c r="E6" s="40">
        <v>88</v>
      </c>
      <c r="F6" s="40">
        <v>90</v>
      </c>
      <c r="G6" s="40">
        <v>78</v>
      </c>
      <c r="H6" s="40">
        <v>90</v>
      </c>
      <c r="I6" s="40">
        <v>87</v>
      </c>
      <c r="J6" s="40">
        <v>77</v>
      </c>
      <c r="K6" s="40">
        <v>64</v>
      </c>
      <c r="L6" s="40">
        <v>71</v>
      </c>
      <c r="M6" s="40">
        <v>67</v>
      </c>
      <c r="N6" s="40">
        <v>58</v>
      </c>
      <c r="O6" s="40">
        <v>112</v>
      </c>
      <c r="P6" s="40">
        <v>108</v>
      </c>
      <c r="Q6" s="40">
        <v>16</v>
      </c>
      <c r="R6" s="97">
        <f t="shared" si="0"/>
        <v>1242</v>
      </c>
    </row>
    <row r="7" spans="1:54" x14ac:dyDescent="0.25">
      <c r="A7" s="39" t="s">
        <v>1</v>
      </c>
      <c r="B7" s="40">
        <v>0</v>
      </c>
      <c r="C7" s="40">
        <v>11</v>
      </c>
      <c r="D7" s="40">
        <v>69</v>
      </c>
      <c r="E7" s="40">
        <v>94</v>
      </c>
      <c r="F7" s="40">
        <v>72</v>
      </c>
      <c r="G7" s="40">
        <v>37</v>
      </c>
      <c r="H7" s="40">
        <v>2</v>
      </c>
      <c r="I7" s="40">
        <v>1</v>
      </c>
      <c r="J7" s="40">
        <v>2</v>
      </c>
      <c r="K7" s="40">
        <v>1</v>
      </c>
      <c r="L7" s="40">
        <v>14</v>
      </c>
      <c r="M7" s="40">
        <v>16</v>
      </c>
      <c r="N7" s="40">
        <v>0</v>
      </c>
      <c r="O7" s="40">
        <v>0</v>
      </c>
      <c r="P7" s="40">
        <v>0</v>
      </c>
      <c r="Q7" s="40">
        <v>0</v>
      </c>
      <c r="R7" s="97">
        <f t="shared" si="0"/>
        <v>319</v>
      </c>
    </row>
    <row r="8" spans="1:54" x14ac:dyDescent="0.25">
      <c r="A8" s="39" t="s">
        <v>2</v>
      </c>
      <c r="B8" s="40">
        <v>1</v>
      </c>
      <c r="C8" s="40">
        <v>23</v>
      </c>
      <c r="D8" s="40">
        <v>117</v>
      </c>
      <c r="E8" s="40">
        <v>158</v>
      </c>
      <c r="F8" s="40">
        <v>108</v>
      </c>
      <c r="G8" s="40">
        <v>53</v>
      </c>
      <c r="H8" s="40">
        <v>87</v>
      </c>
      <c r="I8" s="40">
        <v>88</v>
      </c>
      <c r="J8" s="40">
        <v>39</v>
      </c>
      <c r="K8" s="40">
        <v>55</v>
      </c>
      <c r="L8" s="40">
        <v>49</v>
      </c>
      <c r="M8" s="40">
        <v>45</v>
      </c>
      <c r="N8" s="40">
        <v>39</v>
      </c>
      <c r="O8" s="40">
        <v>61</v>
      </c>
      <c r="P8" s="40">
        <v>31</v>
      </c>
      <c r="Q8" s="40">
        <v>15</v>
      </c>
      <c r="R8" s="97">
        <f t="shared" si="0"/>
        <v>969</v>
      </c>
    </row>
    <row r="9" spans="1:54" x14ac:dyDescent="0.25">
      <c r="A9" s="39" t="s">
        <v>21</v>
      </c>
      <c r="B9" s="40">
        <v>0</v>
      </c>
      <c r="C9" s="40">
        <v>4</v>
      </c>
      <c r="D9" s="40">
        <v>14</v>
      </c>
      <c r="E9" s="40">
        <v>20</v>
      </c>
      <c r="F9" s="40">
        <v>22</v>
      </c>
      <c r="G9" s="40">
        <v>26</v>
      </c>
      <c r="H9" s="40">
        <v>10</v>
      </c>
      <c r="I9" s="40">
        <v>0</v>
      </c>
      <c r="J9" s="40">
        <v>2</v>
      </c>
      <c r="K9" s="40">
        <v>1</v>
      </c>
      <c r="L9" s="40">
        <v>3</v>
      </c>
      <c r="M9" s="40">
        <v>1</v>
      </c>
      <c r="N9" s="40">
        <v>2</v>
      </c>
      <c r="O9" s="40">
        <v>10</v>
      </c>
      <c r="P9" s="40">
        <v>18</v>
      </c>
      <c r="Q9" s="40">
        <v>4</v>
      </c>
      <c r="R9" s="97">
        <f t="shared" si="0"/>
        <v>137</v>
      </c>
    </row>
    <row r="10" spans="1:54" x14ac:dyDescent="0.25">
      <c r="A10" s="39" t="s">
        <v>22</v>
      </c>
      <c r="B10" s="40">
        <v>1</v>
      </c>
      <c r="C10" s="40">
        <v>11</v>
      </c>
      <c r="D10" s="40">
        <v>70</v>
      </c>
      <c r="E10" s="40">
        <v>169</v>
      </c>
      <c r="F10" s="40">
        <v>95</v>
      </c>
      <c r="G10" s="40">
        <v>119</v>
      </c>
      <c r="H10" s="40">
        <v>78</v>
      </c>
      <c r="I10" s="40">
        <v>56</v>
      </c>
      <c r="J10" s="40">
        <v>54</v>
      </c>
      <c r="K10" s="40">
        <v>60</v>
      </c>
      <c r="L10" s="40">
        <v>112</v>
      </c>
      <c r="M10" s="40">
        <v>124</v>
      </c>
      <c r="N10" s="40">
        <v>140</v>
      </c>
      <c r="O10" s="40">
        <v>285</v>
      </c>
      <c r="P10" s="40">
        <v>203</v>
      </c>
      <c r="Q10" s="40">
        <v>43</v>
      </c>
      <c r="R10" s="97">
        <f t="shared" si="0"/>
        <v>1620</v>
      </c>
    </row>
    <row r="11" spans="1:54" x14ac:dyDescent="0.25">
      <c r="A11" s="39" t="s">
        <v>23</v>
      </c>
      <c r="B11" s="40">
        <v>0</v>
      </c>
      <c r="C11" s="40">
        <v>7</v>
      </c>
      <c r="D11" s="40">
        <v>82</v>
      </c>
      <c r="E11" s="40">
        <v>181</v>
      </c>
      <c r="F11" s="40">
        <v>176</v>
      </c>
      <c r="G11" s="40">
        <v>151</v>
      </c>
      <c r="H11" s="40">
        <v>107</v>
      </c>
      <c r="I11" s="40">
        <v>94</v>
      </c>
      <c r="J11" s="40">
        <v>81</v>
      </c>
      <c r="K11" s="40">
        <v>85</v>
      </c>
      <c r="L11" s="40">
        <v>146</v>
      </c>
      <c r="M11" s="40">
        <v>98</v>
      </c>
      <c r="N11" s="40">
        <v>123</v>
      </c>
      <c r="O11" s="40">
        <v>227</v>
      </c>
      <c r="P11" s="40">
        <v>183</v>
      </c>
      <c r="Q11" s="40">
        <v>79</v>
      </c>
      <c r="R11" s="97">
        <f t="shared" si="0"/>
        <v>1820</v>
      </c>
    </row>
    <row r="12" spans="1:54" x14ac:dyDescent="0.25">
      <c r="A12" s="39" t="s">
        <v>24</v>
      </c>
      <c r="B12" s="40">
        <v>0</v>
      </c>
      <c r="C12" s="40">
        <v>0</v>
      </c>
      <c r="D12" s="40">
        <v>1</v>
      </c>
      <c r="E12" s="40">
        <v>2</v>
      </c>
      <c r="F12" s="40">
        <v>0</v>
      </c>
      <c r="G12" s="40">
        <v>0</v>
      </c>
      <c r="H12" s="40">
        <v>1</v>
      </c>
      <c r="I12" s="40">
        <v>0</v>
      </c>
      <c r="J12" s="40">
        <v>0</v>
      </c>
      <c r="K12" s="40">
        <v>0</v>
      </c>
      <c r="L12" s="40">
        <v>1</v>
      </c>
      <c r="M12" s="40">
        <v>5</v>
      </c>
      <c r="N12" s="40">
        <v>3</v>
      </c>
      <c r="O12" s="40">
        <v>36</v>
      </c>
      <c r="P12" s="40">
        <v>28</v>
      </c>
      <c r="Q12" s="40">
        <v>13</v>
      </c>
      <c r="R12" s="97">
        <f t="shared" si="0"/>
        <v>90</v>
      </c>
    </row>
    <row r="13" spans="1:54" x14ac:dyDescent="0.25">
      <c r="A13" s="39" t="s">
        <v>25</v>
      </c>
      <c r="B13" s="40">
        <v>339</v>
      </c>
      <c r="C13" s="40">
        <v>331</v>
      </c>
      <c r="D13" s="40">
        <v>267</v>
      </c>
      <c r="E13" s="40">
        <v>259</v>
      </c>
      <c r="F13" s="40">
        <v>194</v>
      </c>
      <c r="G13" s="40">
        <v>218</v>
      </c>
      <c r="H13" s="40">
        <v>218</v>
      </c>
      <c r="I13" s="40">
        <v>222</v>
      </c>
      <c r="J13" s="40">
        <v>184</v>
      </c>
      <c r="K13" s="40">
        <v>184</v>
      </c>
      <c r="L13" s="40">
        <v>198</v>
      </c>
      <c r="M13" s="40">
        <v>197</v>
      </c>
      <c r="N13" s="40">
        <v>205</v>
      </c>
      <c r="O13" s="40">
        <v>403</v>
      </c>
      <c r="P13" s="40">
        <v>311</v>
      </c>
      <c r="Q13" s="40">
        <v>150</v>
      </c>
      <c r="R13" s="97">
        <f t="shared" si="0"/>
        <v>3880</v>
      </c>
    </row>
    <row r="14" spans="1:54" x14ac:dyDescent="0.25">
      <c r="A14" s="39" t="s">
        <v>26</v>
      </c>
      <c r="B14" s="40">
        <v>0</v>
      </c>
      <c r="C14" s="40">
        <v>12</v>
      </c>
      <c r="D14" s="40">
        <v>65</v>
      </c>
      <c r="E14" s="40">
        <v>176</v>
      </c>
      <c r="F14" s="40">
        <v>171</v>
      </c>
      <c r="G14" s="40">
        <v>142</v>
      </c>
      <c r="H14" s="40">
        <v>97</v>
      </c>
      <c r="I14" s="40">
        <v>147</v>
      </c>
      <c r="J14" s="40">
        <v>84</v>
      </c>
      <c r="K14" s="40">
        <v>106</v>
      </c>
      <c r="L14" s="40">
        <v>129</v>
      </c>
      <c r="M14" s="40">
        <v>122</v>
      </c>
      <c r="N14" s="40">
        <v>98</v>
      </c>
      <c r="O14" s="40">
        <v>409</v>
      </c>
      <c r="P14" s="40">
        <v>387</v>
      </c>
      <c r="Q14" s="40">
        <v>123</v>
      </c>
      <c r="R14" s="97">
        <f t="shared" si="0"/>
        <v>2268</v>
      </c>
    </row>
    <row r="15" spans="1:54" x14ac:dyDescent="0.25">
      <c r="A15" s="39" t="s">
        <v>27</v>
      </c>
      <c r="B15" s="1">
        <v>0</v>
      </c>
      <c r="C15" s="1">
        <v>8</v>
      </c>
      <c r="D15" s="1">
        <v>12</v>
      </c>
      <c r="E15" s="1">
        <v>29</v>
      </c>
      <c r="F15" s="1">
        <v>22</v>
      </c>
      <c r="G15" s="1">
        <v>39</v>
      </c>
      <c r="H15" s="1">
        <v>19</v>
      </c>
      <c r="I15" s="1">
        <v>19</v>
      </c>
      <c r="J15" s="1">
        <v>18</v>
      </c>
      <c r="K15" s="1">
        <v>28</v>
      </c>
      <c r="L15" s="1">
        <v>10</v>
      </c>
      <c r="M15" s="1">
        <v>23</v>
      </c>
      <c r="N15" s="1">
        <v>40</v>
      </c>
      <c r="O15" s="1">
        <v>58</v>
      </c>
      <c r="P15" s="1">
        <v>49</v>
      </c>
      <c r="Q15" s="1">
        <v>18</v>
      </c>
      <c r="R15" s="44">
        <f t="shared" si="0"/>
        <v>392</v>
      </c>
    </row>
    <row r="16" spans="1:54" x14ac:dyDescent="0.25">
      <c r="A16" s="39" t="s">
        <v>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28</v>
      </c>
      <c r="I16" s="1">
        <v>47</v>
      </c>
      <c r="J16" s="1">
        <v>34</v>
      </c>
      <c r="K16" s="1">
        <v>64</v>
      </c>
      <c r="L16" s="1">
        <v>148</v>
      </c>
      <c r="M16" s="1">
        <v>138</v>
      </c>
      <c r="N16" s="1">
        <v>135</v>
      </c>
      <c r="O16" s="1">
        <v>194</v>
      </c>
      <c r="P16" s="1">
        <v>174</v>
      </c>
      <c r="Q16" s="1">
        <v>74</v>
      </c>
      <c r="R16" s="44">
        <f t="shared" si="0"/>
        <v>1036</v>
      </c>
    </row>
    <row r="17" spans="1:18" x14ac:dyDescent="0.25">
      <c r="A17" s="39" t="s">
        <v>5</v>
      </c>
      <c r="B17" s="1">
        <v>0</v>
      </c>
      <c r="C17" s="1">
        <v>0</v>
      </c>
      <c r="D17" s="1">
        <v>19</v>
      </c>
      <c r="E17" s="1">
        <v>152</v>
      </c>
      <c r="F17" s="1">
        <v>209</v>
      </c>
      <c r="G17" s="1">
        <v>200</v>
      </c>
      <c r="H17" s="1">
        <v>200</v>
      </c>
      <c r="I17" s="1">
        <v>136</v>
      </c>
      <c r="J17" s="1">
        <v>146</v>
      </c>
      <c r="K17" s="1">
        <v>165</v>
      </c>
      <c r="L17" s="1">
        <v>209</v>
      </c>
      <c r="M17" s="1">
        <v>228</v>
      </c>
      <c r="N17" s="1">
        <v>189</v>
      </c>
      <c r="O17" s="1">
        <v>269</v>
      </c>
      <c r="P17" s="1">
        <v>228</v>
      </c>
      <c r="Q17" s="102">
        <v>92</v>
      </c>
      <c r="R17" s="44">
        <f t="shared" si="0"/>
        <v>2442</v>
      </c>
    </row>
    <row r="18" spans="1:18" x14ac:dyDescent="0.25">
      <c r="A18" s="39" t="s">
        <v>6</v>
      </c>
      <c r="B18" s="1">
        <v>0</v>
      </c>
      <c r="C18" s="1">
        <v>0</v>
      </c>
      <c r="D18" s="1">
        <v>0</v>
      </c>
      <c r="E18" s="1">
        <v>57</v>
      </c>
      <c r="F18" s="1">
        <v>200</v>
      </c>
      <c r="G18" s="1">
        <v>252</v>
      </c>
      <c r="H18" s="1">
        <v>292</v>
      </c>
      <c r="I18" s="1">
        <v>356</v>
      </c>
      <c r="J18" s="1">
        <v>334</v>
      </c>
      <c r="K18" s="1">
        <v>442</v>
      </c>
      <c r="L18" s="1">
        <v>540</v>
      </c>
      <c r="M18" s="1">
        <v>659</v>
      </c>
      <c r="N18" s="1">
        <v>660</v>
      </c>
      <c r="O18" s="1">
        <v>1030</v>
      </c>
      <c r="P18" s="1">
        <v>932</v>
      </c>
      <c r="Q18" s="1">
        <v>420</v>
      </c>
      <c r="R18" s="44">
        <f t="shared" si="0"/>
        <v>6174</v>
      </c>
    </row>
    <row r="19" spans="1:18" x14ac:dyDescent="0.25">
      <c r="A19" s="41" t="s">
        <v>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47</v>
      </c>
      <c r="O19" s="1">
        <v>220</v>
      </c>
      <c r="P19" s="1">
        <v>196</v>
      </c>
      <c r="Q19" s="1">
        <v>77</v>
      </c>
      <c r="R19" s="44">
        <f t="shared" si="0"/>
        <v>540</v>
      </c>
    </row>
    <row r="20" spans="1:18" x14ac:dyDescent="0.25">
      <c r="A20" s="41" t="s">
        <v>8</v>
      </c>
      <c r="B20" s="1">
        <v>0</v>
      </c>
      <c r="C20" s="1">
        <v>0</v>
      </c>
      <c r="D20" s="1">
        <v>0</v>
      </c>
      <c r="E20" s="1">
        <v>72</v>
      </c>
      <c r="F20" s="1">
        <v>163</v>
      </c>
      <c r="G20" s="1">
        <v>171</v>
      </c>
      <c r="H20" s="1">
        <v>112</v>
      </c>
      <c r="I20" s="1">
        <v>17</v>
      </c>
      <c r="J20" s="1">
        <v>0</v>
      </c>
      <c r="K20" s="1">
        <v>0</v>
      </c>
      <c r="L20" s="1">
        <v>105</v>
      </c>
      <c r="M20" s="1">
        <v>197</v>
      </c>
      <c r="N20" s="1">
        <v>101</v>
      </c>
      <c r="O20" s="1">
        <v>256</v>
      </c>
      <c r="P20" s="1">
        <v>372</v>
      </c>
      <c r="Q20" s="1">
        <v>163</v>
      </c>
      <c r="R20" s="44">
        <f t="shared" si="0"/>
        <v>1729</v>
      </c>
    </row>
    <row r="21" spans="1:18" x14ac:dyDescent="0.25">
      <c r="A21" s="41" t="s">
        <v>9</v>
      </c>
      <c r="B21" s="1">
        <v>0</v>
      </c>
      <c r="C21" s="1">
        <v>0</v>
      </c>
      <c r="D21" s="1">
        <v>243</v>
      </c>
      <c r="E21" s="1">
        <v>238</v>
      </c>
      <c r="F21" s="1">
        <v>304</v>
      </c>
      <c r="G21" s="1">
        <v>233</v>
      </c>
      <c r="H21" s="1">
        <v>180</v>
      </c>
      <c r="I21" s="1">
        <v>130</v>
      </c>
      <c r="J21" s="1">
        <v>94</v>
      </c>
      <c r="K21" s="1">
        <v>77</v>
      </c>
      <c r="L21" s="1">
        <v>134</v>
      </c>
      <c r="M21" s="1">
        <v>184</v>
      </c>
      <c r="N21" s="1">
        <v>204</v>
      </c>
      <c r="O21" s="1">
        <v>507</v>
      </c>
      <c r="P21" s="1">
        <v>357</v>
      </c>
      <c r="Q21" s="1">
        <v>103</v>
      </c>
      <c r="R21" s="44">
        <f t="shared" si="0"/>
        <v>2988</v>
      </c>
    </row>
    <row r="22" spans="1:18" x14ac:dyDescent="0.25">
      <c r="A22" s="41" t="s">
        <v>10</v>
      </c>
      <c r="B22" s="1">
        <v>0</v>
      </c>
      <c r="C22" s="1">
        <v>18</v>
      </c>
      <c r="D22" s="1">
        <v>76</v>
      </c>
      <c r="E22" s="1">
        <v>145</v>
      </c>
      <c r="F22" s="1">
        <v>117</v>
      </c>
      <c r="G22" s="1">
        <v>147</v>
      </c>
      <c r="H22" s="1">
        <v>137</v>
      </c>
      <c r="I22" s="1">
        <v>134</v>
      </c>
      <c r="J22" s="1">
        <v>109</v>
      </c>
      <c r="K22" s="1">
        <v>117</v>
      </c>
      <c r="L22" s="1">
        <v>157</v>
      </c>
      <c r="M22" s="1">
        <v>124</v>
      </c>
      <c r="N22" s="1">
        <v>142</v>
      </c>
      <c r="O22" s="1">
        <v>162</v>
      </c>
      <c r="P22" s="1">
        <v>151</v>
      </c>
      <c r="Q22" s="1">
        <v>51</v>
      </c>
      <c r="R22" s="44">
        <f t="shared" si="0"/>
        <v>1787</v>
      </c>
    </row>
    <row r="23" spans="1:18" x14ac:dyDescent="0.25">
      <c r="A23" s="39" t="s">
        <v>11</v>
      </c>
      <c r="B23" s="1">
        <v>0</v>
      </c>
      <c r="C23" s="1">
        <v>0</v>
      </c>
      <c r="D23" s="1">
        <v>0</v>
      </c>
      <c r="E23" s="1">
        <v>0</v>
      </c>
      <c r="F23" s="1">
        <v>34</v>
      </c>
      <c r="G23" s="1">
        <v>80</v>
      </c>
      <c r="H23" s="1">
        <v>84</v>
      </c>
      <c r="I23" s="1">
        <v>175</v>
      </c>
      <c r="J23" s="1">
        <v>157</v>
      </c>
      <c r="K23" s="1">
        <v>221</v>
      </c>
      <c r="L23" s="1">
        <v>357</v>
      </c>
      <c r="M23" s="1">
        <v>354</v>
      </c>
      <c r="N23" s="1">
        <v>301</v>
      </c>
      <c r="O23" s="1">
        <v>430</v>
      </c>
      <c r="P23" s="1">
        <v>352</v>
      </c>
      <c r="Q23" s="1">
        <v>138</v>
      </c>
      <c r="R23" s="44">
        <f t="shared" si="0"/>
        <v>2683</v>
      </c>
    </row>
    <row r="24" spans="1:18" x14ac:dyDescent="0.25">
      <c r="A24" s="39" t="s">
        <v>12</v>
      </c>
      <c r="B24" s="1">
        <v>0</v>
      </c>
      <c r="C24" s="1">
        <v>1</v>
      </c>
      <c r="D24" s="1">
        <v>2</v>
      </c>
      <c r="E24" s="1">
        <v>10</v>
      </c>
      <c r="F24" s="1">
        <v>3</v>
      </c>
      <c r="G24" s="1">
        <v>6</v>
      </c>
      <c r="H24" s="1">
        <v>4</v>
      </c>
      <c r="I24" s="1">
        <v>2</v>
      </c>
      <c r="J24" s="1">
        <v>2</v>
      </c>
      <c r="K24" s="1">
        <v>3</v>
      </c>
      <c r="L24" s="1">
        <v>3</v>
      </c>
      <c r="M24" s="1">
        <v>3</v>
      </c>
      <c r="N24" s="1">
        <v>1</v>
      </c>
      <c r="O24" s="1">
        <v>11</v>
      </c>
      <c r="P24" s="1">
        <v>3</v>
      </c>
      <c r="Q24" s="1">
        <v>1</v>
      </c>
      <c r="R24" s="44">
        <f t="shared" si="0"/>
        <v>55</v>
      </c>
    </row>
    <row r="25" spans="1:18" x14ac:dyDescent="0.25">
      <c r="A25" s="39" t="s">
        <v>13</v>
      </c>
      <c r="B25" s="1">
        <v>0</v>
      </c>
      <c r="C25" s="1">
        <v>0</v>
      </c>
      <c r="D25" s="1">
        <v>245</v>
      </c>
      <c r="E25" s="1">
        <v>452</v>
      </c>
      <c r="F25" s="1">
        <v>358</v>
      </c>
      <c r="G25" s="1">
        <v>374</v>
      </c>
      <c r="H25" s="1">
        <v>358</v>
      </c>
      <c r="I25" s="1">
        <v>257</v>
      </c>
      <c r="J25" s="1">
        <v>432</v>
      </c>
      <c r="K25" s="1">
        <v>427</v>
      </c>
      <c r="L25" s="1">
        <v>451</v>
      </c>
      <c r="M25" s="1">
        <v>444</v>
      </c>
      <c r="N25" s="1">
        <v>388</v>
      </c>
      <c r="O25" s="1">
        <v>598</v>
      </c>
      <c r="P25" s="1">
        <v>541</v>
      </c>
      <c r="Q25" s="1">
        <v>225</v>
      </c>
      <c r="R25" s="44">
        <f t="shared" si="0"/>
        <v>5550</v>
      </c>
    </row>
    <row r="26" spans="1:18" x14ac:dyDescent="0.25">
      <c r="A26" s="39" t="s">
        <v>14</v>
      </c>
      <c r="B26" s="1">
        <v>0</v>
      </c>
      <c r="C26" s="1">
        <v>67</v>
      </c>
      <c r="D26" s="1">
        <v>674</v>
      </c>
      <c r="E26" s="1">
        <v>794</v>
      </c>
      <c r="F26" s="1">
        <v>539</v>
      </c>
      <c r="G26" s="1">
        <v>320</v>
      </c>
      <c r="H26" s="1">
        <v>220</v>
      </c>
      <c r="I26" s="1">
        <v>158</v>
      </c>
      <c r="J26" s="1">
        <v>92</v>
      </c>
      <c r="K26" s="1">
        <v>59</v>
      </c>
      <c r="L26" s="1">
        <v>125</v>
      </c>
      <c r="M26" s="1">
        <v>104</v>
      </c>
      <c r="N26" s="1">
        <v>69</v>
      </c>
      <c r="O26" s="1">
        <v>745</v>
      </c>
      <c r="P26" s="1">
        <v>505</v>
      </c>
      <c r="Q26" s="1">
        <v>148</v>
      </c>
      <c r="R26" s="44">
        <f t="shared" si="0"/>
        <v>4619</v>
      </c>
    </row>
    <row r="27" spans="1:18" x14ac:dyDescent="0.25">
      <c r="A27" s="39" t="s">
        <v>15</v>
      </c>
      <c r="B27" s="113">
        <v>0</v>
      </c>
      <c r="C27" s="1">
        <v>54</v>
      </c>
      <c r="D27" s="1">
        <v>96</v>
      </c>
      <c r="E27" s="1">
        <v>75</v>
      </c>
      <c r="F27" s="1">
        <v>114</v>
      </c>
      <c r="G27" s="1">
        <v>170</v>
      </c>
      <c r="H27" s="1">
        <v>124</v>
      </c>
      <c r="I27" s="1">
        <v>82</v>
      </c>
      <c r="J27" s="1">
        <v>56</v>
      </c>
      <c r="K27" s="1">
        <v>52</v>
      </c>
      <c r="L27" s="1">
        <v>75</v>
      </c>
      <c r="M27" s="1">
        <v>96</v>
      </c>
      <c r="N27" s="1">
        <v>104</v>
      </c>
      <c r="O27" s="1">
        <v>179</v>
      </c>
      <c r="P27" s="1">
        <v>137</v>
      </c>
      <c r="Q27" s="1">
        <v>57</v>
      </c>
      <c r="R27" s="44">
        <f>SUM(C27:Q27)</f>
        <v>1471</v>
      </c>
    </row>
    <row r="28" spans="1:18" x14ac:dyDescent="0.25">
      <c r="A28" s="39" t="s">
        <v>16</v>
      </c>
      <c r="B28" s="1">
        <v>0</v>
      </c>
      <c r="C28" s="1">
        <v>0</v>
      </c>
      <c r="D28" s="1">
        <v>65</v>
      </c>
      <c r="E28" s="1">
        <v>88</v>
      </c>
      <c r="F28" s="1">
        <v>174</v>
      </c>
      <c r="G28" s="1">
        <v>161</v>
      </c>
      <c r="H28" s="1">
        <v>77</v>
      </c>
      <c r="I28" s="1">
        <v>0</v>
      </c>
      <c r="J28" s="1">
        <v>0</v>
      </c>
      <c r="K28" s="1">
        <v>71</v>
      </c>
      <c r="L28" s="1">
        <v>60</v>
      </c>
      <c r="M28" s="1">
        <v>127</v>
      </c>
      <c r="N28" s="1">
        <v>110</v>
      </c>
      <c r="O28" s="1">
        <v>242</v>
      </c>
      <c r="P28" s="1">
        <v>114</v>
      </c>
      <c r="Q28" s="1">
        <v>51</v>
      </c>
      <c r="R28" s="44">
        <f t="shared" si="0"/>
        <v>1340</v>
      </c>
    </row>
    <row r="29" spans="1:18" x14ac:dyDescent="0.25">
      <c r="A29" s="158" t="s">
        <v>18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130</v>
      </c>
      <c r="P29" s="1">
        <v>314</v>
      </c>
      <c r="Q29" s="1">
        <v>174</v>
      </c>
      <c r="R29" s="44">
        <f t="shared" si="0"/>
        <v>618</v>
      </c>
    </row>
    <row r="30" spans="1:18" x14ac:dyDescent="0.25">
      <c r="A30" s="39" t="s">
        <v>33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59</v>
      </c>
      <c r="Q30" s="1">
        <v>78</v>
      </c>
      <c r="R30" s="44">
        <f t="shared" si="0"/>
        <v>137</v>
      </c>
    </row>
    <row r="31" spans="1:18" x14ac:dyDescent="0.25">
      <c r="A31" s="39" t="s">
        <v>17</v>
      </c>
      <c r="B31" s="1">
        <v>0</v>
      </c>
      <c r="C31" s="1">
        <v>67</v>
      </c>
      <c r="D31" s="1">
        <v>147</v>
      </c>
      <c r="E31" s="1">
        <v>159</v>
      </c>
      <c r="F31" s="1">
        <v>109</v>
      </c>
      <c r="G31" s="1">
        <v>49</v>
      </c>
      <c r="H31" s="1">
        <v>45</v>
      </c>
      <c r="I31" s="1">
        <v>34</v>
      </c>
      <c r="J31" s="1">
        <v>20</v>
      </c>
      <c r="K31" s="1">
        <v>13</v>
      </c>
      <c r="L31" s="1">
        <v>42</v>
      </c>
      <c r="M31" s="1">
        <v>41</v>
      </c>
      <c r="N31" s="1">
        <v>48</v>
      </c>
      <c r="O31" s="1">
        <v>209</v>
      </c>
      <c r="P31" s="1">
        <v>104</v>
      </c>
      <c r="Q31" s="1">
        <v>33</v>
      </c>
      <c r="R31" s="97">
        <f t="shared" si="0"/>
        <v>1120</v>
      </c>
    </row>
    <row r="32" spans="1:18" x14ac:dyDescent="0.25">
      <c r="A32" s="29" t="s">
        <v>3</v>
      </c>
      <c r="B32" s="2">
        <v>0</v>
      </c>
      <c r="C32" s="2">
        <v>0</v>
      </c>
      <c r="D32" s="2">
        <v>0</v>
      </c>
      <c r="E32" s="1">
        <v>122</v>
      </c>
      <c r="F32" s="1">
        <v>133</v>
      </c>
      <c r="G32" s="1">
        <v>118</v>
      </c>
      <c r="H32" s="1">
        <v>131</v>
      </c>
      <c r="I32" s="1">
        <v>138</v>
      </c>
      <c r="J32" s="1">
        <v>101</v>
      </c>
      <c r="K32" s="1">
        <v>125</v>
      </c>
      <c r="L32" s="1">
        <v>142</v>
      </c>
      <c r="M32" s="1">
        <v>119</v>
      </c>
      <c r="N32" s="1">
        <v>118</v>
      </c>
      <c r="O32" s="1">
        <v>134</v>
      </c>
      <c r="P32" s="1">
        <v>126</v>
      </c>
      <c r="Q32" s="1">
        <v>46</v>
      </c>
      <c r="R32" s="44">
        <f>SUM(E32:Q32)</f>
        <v>1553</v>
      </c>
    </row>
    <row r="33" spans="1:20" x14ac:dyDescent="0.25">
      <c r="A33" s="29" t="s">
        <v>28</v>
      </c>
      <c r="B33" s="1">
        <v>0</v>
      </c>
      <c r="C33" s="1">
        <v>0</v>
      </c>
      <c r="D33" s="1">
        <v>0</v>
      </c>
      <c r="E33" s="1">
        <v>77</v>
      </c>
      <c r="F33" s="1">
        <v>82</v>
      </c>
      <c r="G33" s="1">
        <v>100</v>
      </c>
      <c r="H33" s="1">
        <v>91</v>
      </c>
      <c r="I33" s="1">
        <v>53</v>
      </c>
      <c r="J33" s="1">
        <v>63</v>
      </c>
      <c r="K33" s="1">
        <v>83</v>
      </c>
      <c r="L33" s="1">
        <v>104</v>
      </c>
      <c r="M33" s="1">
        <v>72</v>
      </c>
      <c r="N33" s="1">
        <v>46</v>
      </c>
      <c r="O33" s="1">
        <v>51</v>
      </c>
      <c r="P33" s="1">
        <v>55</v>
      </c>
      <c r="Q33" s="1">
        <v>25</v>
      </c>
      <c r="R33" s="44">
        <f t="shared" si="0"/>
        <v>902</v>
      </c>
    </row>
    <row r="34" spans="1:20" x14ac:dyDescent="0.25">
      <c r="A34" s="29" t="s">
        <v>29</v>
      </c>
      <c r="B34" s="1">
        <v>0</v>
      </c>
      <c r="C34" s="1">
        <v>0</v>
      </c>
      <c r="D34" s="1">
        <v>0</v>
      </c>
      <c r="E34" s="1">
        <v>3</v>
      </c>
      <c r="F34" s="1">
        <v>32</v>
      </c>
      <c r="G34" s="1">
        <v>29</v>
      </c>
      <c r="H34" s="1">
        <v>37</v>
      </c>
      <c r="I34" s="1">
        <v>25</v>
      </c>
      <c r="J34" s="1">
        <v>20</v>
      </c>
      <c r="K34" s="1">
        <v>4</v>
      </c>
      <c r="L34" s="1">
        <v>0</v>
      </c>
      <c r="M34" s="1">
        <v>13</v>
      </c>
      <c r="N34" s="1">
        <v>22</v>
      </c>
      <c r="O34" s="1">
        <v>23</v>
      </c>
      <c r="P34" s="1">
        <v>22</v>
      </c>
      <c r="Q34" s="1">
        <v>10</v>
      </c>
      <c r="R34" s="44">
        <f t="shared" si="0"/>
        <v>240</v>
      </c>
    </row>
    <row r="35" spans="1:20" x14ac:dyDescent="0.25">
      <c r="A35" s="29" t="s">
        <v>30</v>
      </c>
      <c r="B35" s="1">
        <v>0</v>
      </c>
      <c r="C35" s="1">
        <v>0</v>
      </c>
      <c r="D35" s="1">
        <v>0</v>
      </c>
      <c r="E35" s="1">
        <v>46</v>
      </c>
      <c r="F35" s="1">
        <v>121</v>
      </c>
      <c r="G35" s="1">
        <v>142</v>
      </c>
      <c r="H35" s="1">
        <v>113</v>
      </c>
      <c r="I35" s="1">
        <v>72</v>
      </c>
      <c r="J35" s="1">
        <v>75</v>
      </c>
      <c r="K35" s="1">
        <v>96</v>
      </c>
      <c r="L35" s="1">
        <v>114</v>
      </c>
      <c r="M35" s="1">
        <v>131</v>
      </c>
      <c r="N35" s="1">
        <v>116</v>
      </c>
      <c r="O35" s="1">
        <v>129</v>
      </c>
      <c r="P35" s="1">
        <v>126</v>
      </c>
      <c r="Q35" s="1">
        <v>75</v>
      </c>
      <c r="R35" s="44">
        <f t="shared" si="0"/>
        <v>1356</v>
      </c>
    </row>
    <row r="36" spans="1:20" ht="18.75" x14ac:dyDescent="0.3">
      <c r="A36" s="120" t="s">
        <v>44</v>
      </c>
      <c r="B36" s="121">
        <f>SUM(B4:B35)</f>
        <v>411</v>
      </c>
      <c r="C36" s="121">
        <f t="shared" ref="C36:R36" si="1">SUM(C4:C35)</f>
        <v>713</v>
      </c>
      <c r="D36" s="121">
        <f t="shared" si="1"/>
        <v>2501</v>
      </c>
      <c r="E36" s="121">
        <f t="shared" si="1"/>
        <v>3800</v>
      </c>
      <c r="F36" s="121">
        <f t="shared" si="1"/>
        <v>3754</v>
      </c>
      <c r="G36" s="121">
        <f t="shared" si="1"/>
        <v>3480</v>
      </c>
      <c r="H36" s="121">
        <f t="shared" si="1"/>
        <v>2991</v>
      </c>
      <c r="I36" s="121">
        <f t="shared" si="1"/>
        <v>2573</v>
      </c>
      <c r="J36" s="121">
        <f t="shared" si="1"/>
        <v>2305</v>
      </c>
      <c r="K36" s="121">
        <f t="shared" si="1"/>
        <v>2643</v>
      </c>
      <c r="L36" s="121">
        <f>SUM(L4:L35)</f>
        <v>3548</v>
      </c>
      <c r="M36" s="121">
        <f t="shared" si="1"/>
        <v>3792</v>
      </c>
      <c r="N36" s="121">
        <f t="shared" si="1"/>
        <v>3543</v>
      </c>
      <c r="O36" s="121">
        <f t="shared" si="1"/>
        <v>7289</v>
      </c>
      <c r="P36" s="121">
        <f t="shared" si="1"/>
        <v>6294</v>
      </c>
      <c r="Q36" s="121">
        <f t="shared" si="1"/>
        <v>2523</v>
      </c>
      <c r="R36" s="122">
        <f t="shared" si="1"/>
        <v>52160</v>
      </c>
    </row>
    <row r="37" spans="1:20" x14ac:dyDescent="0.25">
      <c r="A37" s="22" t="s">
        <v>71</v>
      </c>
    </row>
    <row r="40" spans="1:20" ht="19.5" thickBot="1" x14ac:dyDescent="0.35">
      <c r="A40" s="294" t="s">
        <v>138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</row>
    <row r="41" spans="1:20" ht="15.75" thickTop="1" x14ac:dyDescent="0.25"/>
    <row r="42" spans="1:20" ht="25.5" x14ac:dyDescent="0.25">
      <c r="A42" s="5" t="s">
        <v>56</v>
      </c>
      <c r="B42" s="42">
        <v>43862</v>
      </c>
      <c r="C42" s="42">
        <v>43891</v>
      </c>
      <c r="D42" s="42">
        <v>43922</v>
      </c>
      <c r="E42" s="42">
        <v>43952</v>
      </c>
      <c r="F42" s="42">
        <v>43983</v>
      </c>
      <c r="G42" s="42">
        <v>44013</v>
      </c>
      <c r="H42" s="42">
        <v>44044</v>
      </c>
      <c r="I42" s="42">
        <v>44075</v>
      </c>
      <c r="J42" s="42">
        <v>44105</v>
      </c>
      <c r="K42" s="42">
        <v>44136</v>
      </c>
      <c r="L42" s="42">
        <v>44166</v>
      </c>
      <c r="M42" s="42">
        <v>44197</v>
      </c>
      <c r="N42" s="42">
        <v>44228</v>
      </c>
      <c r="O42" s="42">
        <v>44256</v>
      </c>
      <c r="P42" s="42">
        <v>44287</v>
      </c>
      <c r="Q42" s="45" t="s">
        <v>73</v>
      </c>
      <c r="R42" s="43" t="s">
        <v>68</v>
      </c>
    </row>
    <row r="43" spans="1:20" x14ac:dyDescent="0.25">
      <c r="A43" s="104" t="s">
        <v>45</v>
      </c>
      <c r="B43" s="40">
        <v>0</v>
      </c>
      <c r="C43" s="40">
        <v>0</v>
      </c>
      <c r="D43" s="40">
        <v>305</v>
      </c>
      <c r="E43" s="40">
        <v>705</v>
      </c>
      <c r="F43" s="40">
        <v>505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23">
        <f>SUM(B43:Q43)</f>
        <v>1515</v>
      </c>
    </row>
    <row r="44" spans="1:20" x14ac:dyDescent="0.25">
      <c r="A44" s="104" t="s">
        <v>151</v>
      </c>
      <c r="B44" s="40">
        <v>0</v>
      </c>
      <c r="C44" s="40">
        <v>0</v>
      </c>
      <c r="D44" s="40">
        <v>856</v>
      </c>
      <c r="E44" s="40">
        <v>1410</v>
      </c>
      <c r="F44" s="40">
        <v>1010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2">
        <f t="shared" ref="R44" si="2">SUM(B44:Q44)</f>
        <v>3276</v>
      </c>
      <c r="S44" s="143"/>
      <c r="T44" s="38"/>
    </row>
    <row r="45" spans="1:20" x14ac:dyDescent="0.25">
      <c r="A45" s="104" t="s">
        <v>150</v>
      </c>
      <c r="B45" s="40">
        <v>0</v>
      </c>
      <c r="C45" s="40">
        <v>0</v>
      </c>
      <c r="D45" s="40">
        <v>489</v>
      </c>
      <c r="E45" s="40">
        <v>1086</v>
      </c>
      <c r="F45" s="40">
        <v>547</v>
      </c>
      <c r="G45" s="40">
        <v>599</v>
      </c>
      <c r="H45" s="40">
        <v>346</v>
      </c>
      <c r="I45" s="40">
        <v>10</v>
      </c>
      <c r="J45" s="40">
        <v>0</v>
      </c>
      <c r="K45" s="40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0</v>
      </c>
      <c r="R45" s="142">
        <f>SUM(D45:Q45)</f>
        <v>3077</v>
      </c>
      <c r="T45" s="38"/>
    </row>
    <row r="46" spans="1:20" x14ac:dyDescent="0.25">
      <c r="A46" s="105" t="s">
        <v>129</v>
      </c>
      <c r="B46" s="1">
        <v>0</v>
      </c>
      <c r="C46" s="1">
        <v>0</v>
      </c>
      <c r="D46" s="1">
        <v>0</v>
      </c>
      <c r="E46" s="1">
        <v>29</v>
      </c>
      <c r="F46" s="1">
        <v>54</v>
      </c>
      <c r="G46" s="1">
        <v>47</v>
      </c>
      <c r="H46" s="1">
        <v>15</v>
      </c>
      <c r="I46" s="1">
        <v>3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42">
        <f t="shared" ref="R46:R54" si="3">SUM(D46:Q46)</f>
        <v>148</v>
      </c>
    </row>
    <row r="47" spans="1:20" ht="16.5" customHeight="1" x14ac:dyDescent="0.25">
      <c r="A47" s="105" t="s">
        <v>130</v>
      </c>
      <c r="B47" s="40">
        <v>0</v>
      </c>
      <c r="C47" s="40">
        <v>0</v>
      </c>
      <c r="D47" s="40">
        <v>0</v>
      </c>
      <c r="E47" s="40">
        <v>3</v>
      </c>
      <c r="F47" s="40">
        <v>5</v>
      </c>
      <c r="G47" s="40">
        <v>9</v>
      </c>
      <c r="H47" s="40">
        <v>7</v>
      </c>
      <c r="I47" s="40">
        <v>9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142">
        <f t="shared" si="3"/>
        <v>33</v>
      </c>
    </row>
    <row r="48" spans="1:20" x14ac:dyDescent="0.25">
      <c r="A48" s="106" t="s">
        <v>131</v>
      </c>
      <c r="B48" s="40">
        <v>0</v>
      </c>
      <c r="C48" s="40">
        <v>0</v>
      </c>
      <c r="D48" s="40">
        <v>0</v>
      </c>
      <c r="E48" s="40">
        <v>4</v>
      </c>
      <c r="F48" s="40">
        <v>3</v>
      </c>
      <c r="G48" s="40">
        <v>3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142">
        <f t="shared" si="3"/>
        <v>10</v>
      </c>
    </row>
    <row r="49" spans="1:18" x14ac:dyDescent="0.25">
      <c r="A49" s="106" t="s">
        <v>132</v>
      </c>
      <c r="B49" s="40">
        <v>0</v>
      </c>
      <c r="C49" s="40">
        <v>0</v>
      </c>
      <c r="D49" s="40">
        <v>0</v>
      </c>
      <c r="E49" s="40">
        <v>41</v>
      </c>
      <c r="F49" s="40">
        <v>44</v>
      </c>
      <c r="G49" s="40">
        <v>24</v>
      </c>
      <c r="H49" s="40">
        <v>5</v>
      </c>
      <c r="I49" s="40">
        <v>4</v>
      </c>
      <c r="J49" s="40">
        <v>1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142">
        <f t="shared" si="3"/>
        <v>119</v>
      </c>
    </row>
    <row r="50" spans="1:18" x14ac:dyDescent="0.25">
      <c r="A50" s="106" t="s">
        <v>143</v>
      </c>
      <c r="B50" s="40">
        <v>0</v>
      </c>
      <c r="C50" s="40">
        <v>0</v>
      </c>
      <c r="D50" s="40">
        <v>0</v>
      </c>
      <c r="E50" s="40">
        <v>7</v>
      </c>
      <c r="F50" s="40">
        <v>14</v>
      </c>
      <c r="G50" s="40">
        <v>8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142">
        <f t="shared" si="3"/>
        <v>29</v>
      </c>
    </row>
    <row r="51" spans="1:18" x14ac:dyDescent="0.25">
      <c r="A51" s="107" t="s">
        <v>133</v>
      </c>
      <c r="B51" s="40">
        <v>0</v>
      </c>
      <c r="C51" s="40">
        <v>0</v>
      </c>
      <c r="D51" s="40">
        <v>0</v>
      </c>
      <c r="E51" s="40">
        <v>0</v>
      </c>
      <c r="F51" s="40">
        <v>2</v>
      </c>
      <c r="G51" s="40">
        <v>1</v>
      </c>
      <c r="H51" s="40">
        <v>0</v>
      </c>
      <c r="I51" s="40">
        <v>1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142">
        <f t="shared" si="3"/>
        <v>4</v>
      </c>
    </row>
    <row r="52" spans="1:18" x14ac:dyDescent="0.25">
      <c r="A52" s="105" t="s">
        <v>134</v>
      </c>
      <c r="B52" s="40">
        <v>0</v>
      </c>
      <c r="C52" s="40">
        <v>0</v>
      </c>
      <c r="D52" s="40">
        <v>0</v>
      </c>
      <c r="E52" s="40">
        <v>1</v>
      </c>
      <c r="F52" s="40">
        <v>38</v>
      </c>
      <c r="G52" s="40">
        <v>34</v>
      </c>
      <c r="H52" s="40">
        <v>3</v>
      </c>
      <c r="I52" s="40">
        <v>1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142">
        <f t="shared" si="3"/>
        <v>77</v>
      </c>
    </row>
    <row r="53" spans="1:18" x14ac:dyDescent="0.25">
      <c r="A53" s="108" t="s">
        <v>135</v>
      </c>
      <c r="B53" s="40">
        <v>0</v>
      </c>
      <c r="C53" s="40">
        <v>0</v>
      </c>
      <c r="D53" s="40">
        <v>0</v>
      </c>
      <c r="E53" s="40">
        <v>0</v>
      </c>
      <c r="F53" s="40">
        <v>10</v>
      </c>
      <c r="G53" s="40">
        <v>15</v>
      </c>
      <c r="H53" s="40">
        <v>16</v>
      </c>
      <c r="I53" s="40">
        <v>18</v>
      </c>
      <c r="J53" s="40">
        <v>12</v>
      </c>
      <c r="K53" s="40">
        <v>9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142">
        <f t="shared" si="3"/>
        <v>80</v>
      </c>
    </row>
    <row r="54" spans="1:18" x14ac:dyDescent="0.25">
      <c r="A54" s="104" t="s">
        <v>136</v>
      </c>
      <c r="B54" s="40">
        <v>0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2</v>
      </c>
      <c r="I54" s="40">
        <v>11</v>
      </c>
      <c r="J54" s="40">
        <v>6</v>
      </c>
      <c r="K54" s="40">
        <v>6</v>
      </c>
      <c r="L54" s="40">
        <v>0</v>
      </c>
      <c r="M54" s="40">
        <v>0</v>
      </c>
      <c r="N54" s="40">
        <v>37</v>
      </c>
      <c r="O54" s="40">
        <v>16</v>
      </c>
      <c r="P54" s="40">
        <v>2</v>
      </c>
      <c r="Q54" s="40">
        <v>0</v>
      </c>
      <c r="R54" s="142">
        <f t="shared" si="3"/>
        <v>80</v>
      </c>
    </row>
    <row r="55" spans="1:18" ht="18.75" x14ac:dyDescent="0.25">
      <c r="A55" s="120" t="s">
        <v>44</v>
      </c>
      <c r="B55" s="124">
        <f t="shared" ref="B55:R55" si="4">SUM(B43:B54)</f>
        <v>0</v>
      </c>
      <c r="C55" s="124">
        <f t="shared" si="4"/>
        <v>0</v>
      </c>
      <c r="D55" s="124">
        <f t="shared" si="4"/>
        <v>1650</v>
      </c>
      <c r="E55" s="124">
        <f t="shared" si="4"/>
        <v>3286</v>
      </c>
      <c r="F55" s="124">
        <f t="shared" si="4"/>
        <v>2232</v>
      </c>
      <c r="G55" s="124">
        <f t="shared" si="4"/>
        <v>740</v>
      </c>
      <c r="H55" s="124">
        <f t="shared" si="4"/>
        <v>394</v>
      </c>
      <c r="I55" s="124">
        <f t="shared" si="4"/>
        <v>57</v>
      </c>
      <c r="J55" s="124">
        <f t="shared" si="4"/>
        <v>19</v>
      </c>
      <c r="K55" s="124">
        <f t="shared" si="4"/>
        <v>15</v>
      </c>
      <c r="L55" s="124">
        <f t="shared" si="4"/>
        <v>0</v>
      </c>
      <c r="M55" s="124">
        <f t="shared" si="4"/>
        <v>0</v>
      </c>
      <c r="N55" s="124">
        <f t="shared" si="4"/>
        <v>37</v>
      </c>
      <c r="O55" s="124">
        <f t="shared" si="4"/>
        <v>16</v>
      </c>
      <c r="P55" s="124">
        <f t="shared" si="4"/>
        <v>2</v>
      </c>
      <c r="Q55" s="124">
        <f t="shared" si="4"/>
        <v>0</v>
      </c>
      <c r="R55" s="125">
        <f t="shared" si="4"/>
        <v>8448</v>
      </c>
    </row>
    <row r="56" spans="1:18" x14ac:dyDescent="0.25">
      <c r="A56" s="22" t="s">
        <v>71</v>
      </c>
    </row>
    <row r="58" spans="1:18" ht="18.75" x14ac:dyDescent="0.25">
      <c r="O58" s="279" t="s">
        <v>152</v>
      </c>
      <c r="P58" s="279"/>
      <c r="Q58" s="279"/>
      <c r="R58" s="125">
        <f>R36+R55</f>
        <v>60608</v>
      </c>
    </row>
    <row r="63" spans="1:18" ht="37.5" customHeight="1" thickBot="1" x14ac:dyDescent="0.3">
      <c r="A63" s="302" t="s">
        <v>158</v>
      </c>
      <c r="B63" s="302"/>
      <c r="C63" s="302"/>
      <c r="D63" s="162"/>
      <c r="E63" s="162"/>
      <c r="F63" s="162"/>
      <c r="G63" s="162"/>
      <c r="H63" s="162"/>
      <c r="I63" s="162"/>
      <c r="J63" s="162"/>
      <c r="K63" s="162"/>
      <c r="L63" s="162"/>
      <c r="M63" s="162"/>
    </row>
    <row r="64" spans="1:18" ht="24" customHeight="1" thickTop="1" x14ac:dyDescent="0.25">
      <c r="A64" s="163"/>
      <c r="B64" s="163"/>
      <c r="C64" s="163"/>
      <c r="D64" s="162"/>
      <c r="E64" s="162"/>
      <c r="F64" s="162"/>
      <c r="G64" s="162"/>
      <c r="H64" s="162"/>
      <c r="I64" s="162"/>
      <c r="J64" s="162"/>
      <c r="K64" s="162"/>
      <c r="L64" s="162"/>
      <c r="M64" s="162"/>
    </row>
    <row r="65" spans="1:3" ht="18.75" x14ac:dyDescent="0.3">
      <c r="A65" s="164" t="s">
        <v>156</v>
      </c>
      <c r="B65" s="276">
        <v>306735</v>
      </c>
      <c r="C65" s="277"/>
    </row>
    <row r="66" spans="1:3" ht="18.75" x14ac:dyDescent="0.3">
      <c r="A66" s="164" t="s">
        <v>157</v>
      </c>
      <c r="B66" s="276">
        <v>136745</v>
      </c>
      <c r="C66" s="277"/>
    </row>
  </sheetData>
  <mergeCells count="6">
    <mergeCell ref="A63:C63"/>
    <mergeCell ref="B65:C65"/>
    <mergeCell ref="B66:C66"/>
    <mergeCell ref="O58:Q58"/>
    <mergeCell ref="A1:R1"/>
    <mergeCell ref="A40:R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77E0-3D37-4CAF-AB3E-95126DCAD876}">
  <dimension ref="A1:I21"/>
  <sheetViews>
    <sheetView tabSelected="1" workbookViewId="0">
      <selection activeCell="O17" sqref="O17"/>
    </sheetView>
  </sheetViews>
  <sheetFormatPr defaultRowHeight="15" x14ac:dyDescent="0.25"/>
  <cols>
    <col min="1" max="1" width="56.7109375" customWidth="1"/>
    <col min="2" max="3" width="15.28515625" customWidth="1"/>
    <col min="4" max="4" width="12.7109375" customWidth="1"/>
    <col min="5" max="5" width="15.42578125" customWidth="1"/>
    <col min="6" max="6" width="12.85546875" customWidth="1"/>
    <col min="7" max="7" width="11.5703125" customWidth="1"/>
    <col min="8" max="8" width="14.28515625" customWidth="1"/>
  </cols>
  <sheetData>
    <row r="1" spans="1:9" ht="19.5" thickBot="1" x14ac:dyDescent="0.35">
      <c r="A1" s="294" t="s">
        <v>57</v>
      </c>
      <c r="B1" s="294"/>
      <c r="C1" s="294"/>
      <c r="D1" s="294"/>
      <c r="E1" s="294"/>
      <c r="F1" s="294"/>
      <c r="G1" s="294"/>
      <c r="H1" s="294"/>
    </row>
    <row r="2" spans="1:9" ht="15.75" thickTop="1" x14ac:dyDescent="0.25"/>
    <row r="4" spans="1:9" ht="25.5" customHeight="1" x14ac:dyDescent="0.25">
      <c r="A4" s="286" t="s">
        <v>56</v>
      </c>
      <c r="B4" s="309" t="s">
        <v>38</v>
      </c>
      <c r="C4" s="309" t="s">
        <v>66</v>
      </c>
      <c r="D4" s="312" t="s">
        <v>39</v>
      </c>
      <c r="E4" s="313" t="s">
        <v>40</v>
      </c>
      <c r="F4" s="313"/>
      <c r="G4" s="313"/>
      <c r="H4" s="314" t="s">
        <v>41</v>
      </c>
    </row>
    <row r="5" spans="1:9" ht="34.5" customHeight="1" x14ac:dyDescent="0.25">
      <c r="A5" s="286"/>
      <c r="B5" s="309"/>
      <c r="C5" s="309"/>
      <c r="D5" s="312"/>
      <c r="E5" s="37" t="s">
        <v>42</v>
      </c>
      <c r="F5" s="37" t="s">
        <v>43</v>
      </c>
      <c r="G5" s="37" t="s">
        <v>44</v>
      </c>
      <c r="H5" s="314"/>
    </row>
    <row r="6" spans="1:9" x14ac:dyDescent="0.25">
      <c r="A6" s="8" t="s">
        <v>45</v>
      </c>
      <c r="B6" s="27">
        <v>43927</v>
      </c>
      <c r="C6" s="27">
        <v>44012</v>
      </c>
      <c r="D6" s="40">
        <v>200</v>
      </c>
      <c r="E6" s="126">
        <v>184</v>
      </c>
      <c r="F6" s="126">
        <v>16</v>
      </c>
      <c r="G6" s="126">
        <f>SUM(E6:F6)</f>
        <v>200</v>
      </c>
      <c r="H6" s="126">
        <v>1515</v>
      </c>
    </row>
    <row r="7" spans="1:9" x14ac:dyDescent="0.25">
      <c r="A7" s="8" t="s">
        <v>151</v>
      </c>
      <c r="B7" s="310">
        <v>43932</v>
      </c>
      <c r="C7" s="34">
        <v>44043</v>
      </c>
      <c r="D7" s="273">
        <v>1800</v>
      </c>
      <c r="E7" s="311">
        <v>807</v>
      </c>
      <c r="F7" s="311">
        <v>64</v>
      </c>
      <c r="G7" s="303">
        <f t="shared" ref="G7" si="0">SUM(E7:F7)</f>
        <v>871</v>
      </c>
      <c r="H7" s="126">
        <v>3276</v>
      </c>
      <c r="I7" s="38"/>
    </row>
    <row r="8" spans="1:9" x14ac:dyDescent="0.25">
      <c r="A8" s="8" t="s">
        <v>150</v>
      </c>
      <c r="B8" s="310"/>
      <c r="C8" s="34">
        <v>44081</v>
      </c>
      <c r="D8" s="273"/>
      <c r="E8" s="311"/>
      <c r="F8" s="311"/>
      <c r="G8" s="304"/>
      <c r="H8" s="126">
        <v>3077</v>
      </c>
    </row>
    <row r="9" spans="1:9" ht="15.75" x14ac:dyDescent="0.25">
      <c r="A9" s="103" t="s">
        <v>31</v>
      </c>
      <c r="B9" s="103"/>
      <c r="C9" s="103"/>
      <c r="D9" s="127">
        <f t="shared" ref="D9:H9" si="1">SUM(D6:D8)</f>
        <v>2000</v>
      </c>
      <c r="E9" s="128">
        <f t="shared" si="1"/>
        <v>991</v>
      </c>
      <c r="F9" s="128">
        <f t="shared" si="1"/>
        <v>80</v>
      </c>
      <c r="G9" s="128">
        <f t="shared" si="1"/>
        <v>1071</v>
      </c>
      <c r="H9" s="128">
        <f t="shared" si="1"/>
        <v>7868</v>
      </c>
    </row>
    <row r="10" spans="1:9" x14ac:dyDescent="0.25">
      <c r="A10" s="30" t="s">
        <v>58</v>
      </c>
      <c r="B10" s="27">
        <v>43980</v>
      </c>
      <c r="C10" s="27">
        <v>44045</v>
      </c>
      <c r="D10" s="1">
        <v>25</v>
      </c>
      <c r="E10" s="1">
        <v>5</v>
      </c>
      <c r="F10" s="1">
        <v>20</v>
      </c>
      <c r="G10" s="1">
        <v>25</v>
      </c>
      <c r="H10" s="146">
        <v>148</v>
      </c>
    </row>
    <row r="11" spans="1:9" x14ac:dyDescent="0.25">
      <c r="A11" s="30" t="s">
        <v>59</v>
      </c>
      <c r="B11" s="27">
        <v>43956</v>
      </c>
      <c r="C11" s="27">
        <v>44147</v>
      </c>
      <c r="D11" s="1">
        <v>2</v>
      </c>
      <c r="E11" s="1">
        <v>0</v>
      </c>
      <c r="F11" s="1">
        <v>2</v>
      </c>
      <c r="G11" s="1">
        <v>2</v>
      </c>
      <c r="H11" s="146">
        <v>33</v>
      </c>
    </row>
    <row r="12" spans="1:9" x14ac:dyDescent="0.25">
      <c r="A12" s="31" t="s">
        <v>60</v>
      </c>
      <c r="B12" s="27">
        <v>43980</v>
      </c>
      <c r="C12" s="27">
        <v>44045</v>
      </c>
      <c r="D12" s="1">
        <v>2</v>
      </c>
      <c r="E12" s="1">
        <v>0</v>
      </c>
      <c r="F12" s="1">
        <v>2</v>
      </c>
      <c r="G12" s="1">
        <v>2</v>
      </c>
      <c r="H12" s="146">
        <v>10</v>
      </c>
    </row>
    <row r="13" spans="1:9" x14ac:dyDescent="0.25">
      <c r="A13" s="31" t="s">
        <v>61</v>
      </c>
      <c r="B13" s="27">
        <v>43965</v>
      </c>
      <c r="C13" s="27">
        <v>44147</v>
      </c>
      <c r="D13" s="1">
        <v>24</v>
      </c>
      <c r="E13" s="1">
        <v>4</v>
      </c>
      <c r="F13" s="1">
        <v>20</v>
      </c>
      <c r="G13" s="1">
        <v>24</v>
      </c>
      <c r="H13" s="146">
        <v>119</v>
      </c>
    </row>
    <row r="14" spans="1:9" x14ac:dyDescent="0.25">
      <c r="A14" s="31" t="s">
        <v>141</v>
      </c>
      <c r="B14" s="27">
        <v>43970</v>
      </c>
      <c r="C14" s="27">
        <v>44045</v>
      </c>
      <c r="D14" s="1">
        <v>20</v>
      </c>
      <c r="E14" s="1">
        <v>0</v>
      </c>
      <c r="F14" s="1">
        <v>20</v>
      </c>
      <c r="G14" s="1">
        <v>20</v>
      </c>
      <c r="H14" s="146">
        <v>29</v>
      </c>
    </row>
    <row r="15" spans="1:9" x14ac:dyDescent="0.25">
      <c r="A15" s="32" t="s">
        <v>62</v>
      </c>
      <c r="B15" s="27">
        <v>43971</v>
      </c>
      <c r="C15" s="27">
        <v>44153</v>
      </c>
      <c r="D15" s="1">
        <v>10</v>
      </c>
      <c r="E15" s="1">
        <v>0</v>
      </c>
      <c r="F15" s="1">
        <v>10</v>
      </c>
      <c r="G15" s="1">
        <v>10</v>
      </c>
      <c r="H15" s="146">
        <v>4</v>
      </c>
    </row>
    <row r="16" spans="1:9" x14ac:dyDescent="0.25">
      <c r="A16" s="30" t="s">
        <v>63</v>
      </c>
      <c r="B16" s="27">
        <v>43980</v>
      </c>
      <c r="C16" s="27">
        <v>44045</v>
      </c>
      <c r="D16" s="1">
        <v>16</v>
      </c>
      <c r="E16" s="1">
        <v>0</v>
      </c>
      <c r="F16" s="1">
        <v>16</v>
      </c>
      <c r="G16" s="1">
        <v>16</v>
      </c>
      <c r="H16" s="146">
        <v>77</v>
      </c>
    </row>
    <row r="17" spans="1:8" x14ac:dyDescent="0.25">
      <c r="A17" s="33" t="s">
        <v>64</v>
      </c>
      <c r="B17" s="27">
        <v>43978</v>
      </c>
      <c r="C17" s="27">
        <v>44160</v>
      </c>
      <c r="D17" s="1">
        <v>5</v>
      </c>
      <c r="E17" s="1">
        <v>0</v>
      </c>
      <c r="F17" s="1">
        <v>5</v>
      </c>
      <c r="G17" s="1">
        <v>5</v>
      </c>
      <c r="H17" s="146">
        <v>80</v>
      </c>
    </row>
    <row r="18" spans="1:8" ht="15" customHeight="1" x14ac:dyDescent="0.25">
      <c r="A18" s="305" t="s">
        <v>65</v>
      </c>
      <c r="B18" s="27">
        <v>44054</v>
      </c>
      <c r="C18" s="27">
        <v>44146</v>
      </c>
      <c r="D18" s="1">
        <v>10</v>
      </c>
      <c r="E18" s="1">
        <v>0</v>
      </c>
      <c r="F18" s="1">
        <v>10</v>
      </c>
      <c r="G18" s="1">
        <v>10</v>
      </c>
      <c r="H18" s="307">
        <v>80</v>
      </c>
    </row>
    <row r="19" spans="1:8" ht="15" customHeight="1" x14ac:dyDescent="0.25">
      <c r="A19" s="305"/>
      <c r="B19" s="27">
        <v>44219</v>
      </c>
      <c r="C19" s="27">
        <v>44293</v>
      </c>
      <c r="D19" s="1">
        <v>50</v>
      </c>
      <c r="E19" s="1">
        <v>40</v>
      </c>
      <c r="F19" s="1">
        <v>10</v>
      </c>
      <c r="G19" s="1">
        <v>50</v>
      </c>
      <c r="H19" s="308"/>
    </row>
    <row r="20" spans="1:8" ht="15.75" x14ac:dyDescent="0.25">
      <c r="A20" s="306" t="s">
        <v>31</v>
      </c>
      <c r="B20" s="306"/>
      <c r="C20" s="306"/>
      <c r="D20" s="129">
        <f>SUM(D10:D19)</f>
        <v>164</v>
      </c>
      <c r="E20" s="129">
        <f t="shared" ref="E20:F20" si="2">SUM(E10:E19)</f>
        <v>49</v>
      </c>
      <c r="F20" s="129">
        <f t="shared" si="2"/>
        <v>115</v>
      </c>
      <c r="G20" s="129">
        <f>SUM(G10:G19)</f>
        <v>164</v>
      </c>
      <c r="H20" s="129">
        <f>SUM(H10:H19)</f>
        <v>580</v>
      </c>
    </row>
    <row r="21" spans="1:8" ht="15.75" x14ac:dyDescent="0.25">
      <c r="A21" s="22" t="s">
        <v>67</v>
      </c>
      <c r="H21" s="165">
        <f>H9+H20</f>
        <v>8448</v>
      </c>
    </row>
  </sheetData>
  <mergeCells count="15">
    <mergeCell ref="G7:G8"/>
    <mergeCell ref="A18:A19"/>
    <mergeCell ref="A20:C20"/>
    <mergeCell ref="H18:H19"/>
    <mergeCell ref="A1:H1"/>
    <mergeCell ref="C4:C5"/>
    <mergeCell ref="B7:B8"/>
    <mergeCell ref="D7:D8"/>
    <mergeCell ref="E7:E8"/>
    <mergeCell ref="F7:F8"/>
    <mergeCell ref="A4:A5"/>
    <mergeCell ref="B4:B5"/>
    <mergeCell ref="D4:D5"/>
    <mergeCell ref="E4:G4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4A5D-E14F-4EC9-A733-AA1C8BE5902D}">
  <dimension ref="A1:AJ137"/>
  <sheetViews>
    <sheetView topLeftCell="A2" zoomScaleNormal="100" workbookViewId="0">
      <pane ySplit="3" topLeftCell="A5" activePane="bottomLeft" state="frozen"/>
      <selection activeCell="A2" sqref="A2"/>
      <selection pane="bottomLeft" activeCell="N2" sqref="N2"/>
    </sheetView>
  </sheetViews>
  <sheetFormatPr defaultRowHeight="15" x14ac:dyDescent="0.25"/>
  <cols>
    <col min="1" max="1" width="13.42578125" customWidth="1"/>
    <col min="2" max="2" width="21.140625" customWidth="1"/>
    <col min="3" max="36" width="8.7109375" customWidth="1"/>
  </cols>
  <sheetData>
    <row r="1" spans="1:36" ht="60" customHeight="1" thickBot="1" x14ac:dyDescent="0.4">
      <c r="A1" s="320" t="s">
        <v>76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</row>
    <row r="2" spans="1:36" ht="16.5" thickTop="1" thickBot="1" x14ac:dyDescent="0.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1:36" ht="15" customHeight="1" x14ac:dyDescent="0.25">
      <c r="A3" s="317" t="s">
        <v>77</v>
      </c>
      <c r="B3" s="332" t="s">
        <v>78</v>
      </c>
      <c r="C3" s="329">
        <v>43800</v>
      </c>
      <c r="D3" s="330"/>
      <c r="E3" s="329">
        <v>43831</v>
      </c>
      <c r="F3" s="330"/>
      <c r="G3" s="329">
        <v>43862</v>
      </c>
      <c r="H3" s="330"/>
      <c r="I3" s="329">
        <v>43891</v>
      </c>
      <c r="J3" s="330"/>
      <c r="K3" s="329">
        <v>43922</v>
      </c>
      <c r="L3" s="330"/>
      <c r="M3" s="329">
        <v>43952</v>
      </c>
      <c r="N3" s="330"/>
      <c r="O3" s="329">
        <v>43983</v>
      </c>
      <c r="P3" s="330"/>
      <c r="Q3" s="329">
        <v>44013</v>
      </c>
      <c r="R3" s="330"/>
      <c r="S3" s="329">
        <v>44044</v>
      </c>
      <c r="T3" s="330"/>
      <c r="U3" s="329">
        <v>44075</v>
      </c>
      <c r="V3" s="330"/>
      <c r="W3" s="329">
        <v>44105</v>
      </c>
      <c r="X3" s="330"/>
      <c r="Y3" s="329">
        <v>44136</v>
      </c>
      <c r="Z3" s="330"/>
      <c r="AA3" s="329">
        <v>44166</v>
      </c>
      <c r="AB3" s="330"/>
      <c r="AC3" s="329">
        <v>44197</v>
      </c>
      <c r="AD3" s="330"/>
      <c r="AE3" s="329">
        <v>44228</v>
      </c>
      <c r="AF3" s="330"/>
      <c r="AG3" s="329">
        <v>44256</v>
      </c>
      <c r="AH3" s="330"/>
      <c r="AI3" s="329">
        <v>44287</v>
      </c>
      <c r="AJ3" s="330"/>
    </row>
    <row r="4" spans="1:36" ht="39.75" customHeight="1" x14ac:dyDescent="0.25">
      <c r="A4" s="331"/>
      <c r="B4" s="333"/>
      <c r="C4" s="47" t="s">
        <v>79</v>
      </c>
      <c r="D4" s="48" t="s">
        <v>80</v>
      </c>
      <c r="E4" s="47" t="s">
        <v>79</v>
      </c>
      <c r="F4" s="48" t="s">
        <v>80</v>
      </c>
      <c r="G4" s="47" t="s">
        <v>79</v>
      </c>
      <c r="H4" s="48" t="s">
        <v>80</v>
      </c>
      <c r="I4" s="47" t="s">
        <v>79</v>
      </c>
      <c r="J4" s="48" t="s">
        <v>80</v>
      </c>
      <c r="K4" s="47" t="s">
        <v>79</v>
      </c>
      <c r="L4" s="48" t="s">
        <v>80</v>
      </c>
      <c r="M4" s="47" t="s">
        <v>79</v>
      </c>
      <c r="N4" s="48" t="s">
        <v>80</v>
      </c>
      <c r="O4" s="47" t="s">
        <v>79</v>
      </c>
      <c r="P4" s="48" t="s">
        <v>80</v>
      </c>
      <c r="Q4" s="47" t="s">
        <v>79</v>
      </c>
      <c r="R4" s="48" t="s">
        <v>80</v>
      </c>
      <c r="S4" s="47" t="s">
        <v>79</v>
      </c>
      <c r="T4" s="48" t="s">
        <v>80</v>
      </c>
      <c r="U4" s="47" t="s">
        <v>79</v>
      </c>
      <c r="V4" s="48" t="s">
        <v>80</v>
      </c>
      <c r="W4" s="47" t="s">
        <v>79</v>
      </c>
      <c r="X4" s="48" t="s">
        <v>80</v>
      </c>
      <c r="Y4" s="47" t="s">
        <v>79</v>
      </c>
      <c r="Z4" s="48" t="s">
        <v>80</v>
      </c>
      <c r="AA4" s="47" t="s">
        <v>79</v>
      </c>
      <c r="AB4" s="48" t="s">
        <v>80</v>
      </c>
      <c r="AC4" s="47" t="s">
        <v>79</v>
      </c>
      <c r="AD4" s="48" t="s">
        <v>80</v>
      </c>
      <c r="AE4" s="47" t="s">
        <v>79</v>
      </c>
      <c r="AF4" s="48" t="s">
        <v>80</v>
      </c>
      <c r="AG4" s="47" t="s">
        <v>79</v>
      </c>
      <c r="AH4" s="48" t="s">
        <v>80</v>
      </c>
      <c r="AI4" s="47" t="s">
        <v>79</v>
      </c>
      <c r="AJ4" s="48" t="s">
        <v>80</v>
      </c>
    </row>
    <row r="5" spans="1:36" ht="3.75" customHeight="1" x14ac:dyDescent="0.25">
      <c r="A5" s="49"/>
      <c r="B5" s="50"/>
      <c r="C5" s="51"/>
      <c r="D5" s="52"/>
      <c r="E5" s="51"/>
      <c r="F5" s="52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51"/>
      <c r="Z5" s="52"/>
      <c r="AA5" s="51"/>
      <c r="AB5" s="52"/>
      <c r="AC5" s="51"/>
      <c r="AD5" s="52"/>
      <c r="AE5" s="51"/>
      <c r="AF5" s="52"/>
      <c r="AG5" s="51"/>
      <c r="AH5" s="52"/>
      <c r="AI5" s="51"/>
      <c r="AJ5" s="52"/>
    </row>
    <row r="6" spans="1:36" ht="15" customHeight="1" x14ac:dyDescent="0.25">
      <c r="A6" s="325" t="s">
        <v>81</v>
      </c>
      <c r="B6" s="53" t="s">
        <v>82</v>
      </c>
      <c r="C6" s="54">
        <v>0</v>
      </c>
      <c r="D6" s="55">
        <v>0</v>
      </c>
      <c r="E6" s="54">
        <v>0</v>
      </c>
      <c r="F6" s="55">
        <v>0</v>
      </c>
      <c r="G6" s="54">
        <v>0</v>
      </c>
      <c r="H6" s="55">
        <v>0</v>
      </c>
      <c r="I6" s="54">
        <v>0</v>
      </c>
      <c r="J6" s="55">
        <v>0</v>
      </c>
      <c r="K6" s="54">
        <v>0</v>
      </c>
      <c r="L6" s="55">
        <v>0</v>
      </c>
      <c r="M6" s="54">
        <v>10</v>
      </c>
      <c r="N6" s="55">
        <v>7.4</v>
      </c>
      <c r="O6" s="54">
        <v>10</v>
      </c>
      <c r="P6" s="55">
        <v>2</v>
      </c>
      <c r="Q6" s="54">
        <v>10</v>
      </c>
      <c r="R6" s="55">
        <v>6.4</v>
      </c>
      <c r="S6" s="54">
        <v>10</v>
      </c>
      <c r="T6" s="55">
        <v>7.4</v>
      </c>
      <c r="U6" s="54">
        <v>10</v>
      </c>
      <c r="V6" s="55">
        <v>34.700000000000003</v>
      </c>
      <c r="W6" s="54">
        <v>10</v>
      </c>
      <c r="X6" s="55">
        <v>37.700000000000003</v>
      </c>
      <c r="Y6" s="54">
        <v>10</v>
      </c>
      <c r="Z6" s="55">
        <v>45</v>
      </c>
      <c r="AA6" s="54">
        <v>10</v>
      </c>
      <c r="AB6" s="55">
        <v>40.299999999999997</v>
      </c>
      <c r="AC6" s="54">
        <v>10</v>
      </c>
      <c r="AD6" s="55">
        <v>47.1</v>
      </c>
      <c r="AE6" s="54">
        <v>10</v>
      </c>
      <c r="AF6" s="55">
        <v>66.8</v>
      </c>
      <c r="AG6" s="54">
        <v>10</v>
      </c>
      <c r="AH6" s="55">
        <v>11</v>
      </c>
      <c r="AI6" s="54">
        <v>2</v>
      </c>
      <c r="AJ6" s="55">
        <v>50</v>
      </c>
    </row>
    <row r="7" spans="1:36" ht="15.75" x14ac:dyDescent="0.25">
      <c r="A7" s="315"/>
      <c r="B7" s="56" t="s">
        <v>83</v>
      </c>
      <c r="C7" s="57">
        <v>20</v>
      </c>
      <c r="D7" s="58">
        <v>64.5</v>
      </c>
      <c r="E7" s="57">
        <v>20</v>
      </c>
      <c r="F7" s="58">
        <v>52.9</v>
      </c>
      <c r="G7" s="57">
        <v>20</v>
      </c>
      <c r="H7" s="58">
        <v>65</v>
      </c>
      <c r="I7" s="57">
        <v>20</v>
      </c>
      <c r="J7" s="58">
        <v>87.4</v>
      </c>
      <c r="K7" s="57">
        <v>20</v>
      </c>
      <c r="L7" s="58">
        <v>50.2</v>
      </c>
      <c r="M7" s="57">
        <v>10</v>
      </c>
      <c r="N7" s="58">
        <v>91.1</v>
      </c>
      <c r="O7" s="57">
        <v>10</v>
      </c>
      <c r="P7" s="58">
        <v>81</v>
      </c>
      <c r="Q7" s="57">
        <v>10</v>
      </c>
      <c r="R7" s="58">
        <v>92.2</v>
      </c>
      <c r="S7" s="57">
        <v>10</v>
      </c>
      <c r="T7" s="58">
        <v>100</v>
      </c>
      <c r="U7" s="57">
        <v>10</v>
      </c>
      <c r="V7" s="58">
        <v>100</v>
      </c>
      <c r="W7" s="57">
        <v>10</v>
      </c>
      <c r="X7" s="58">
        <v>100</v>
      </c>
      <c r="Y7" s="57">
        <v>10</v>
      </c>
      <c r="Z7" s="58">
        <v>100</v>
      </c>
      <c r="AA7" s="57">
        <v>10</v>
      </c>
      <c r="AB7" s="58">
        <v>100</v>
      </c>
      <c r="AC7" s="57">
        <v>10</v>
      </c>
      <c r="AD7" s="58">
        <v>100</v>
      </c>
      <c r="AE7" s="57">
        <v>10</v>
      </c>
      <c r="AF7" s="58">
        <v>50</v>
      </c>
      <c r="AG7" s="57">
        <v>10</v>
      </c>
      <c r="AH7" s="58">
        <v>100</v>
      </c>
      <c r="AI7" s="57">
        <v>18</v>
      </c>
      <c r="AJ7" s="58">
        <v>94</v>
      </c>
    </row>
    <row r="8" spans="1:36" ht="3.75" customHeight="1" x14ac:dyDescent="0.25">
      <c r="A8" s="59"/>
      <c r="B8" s="60"/>
      <c r="C8" s="61"/>
      <c r="D8" s="62"/>
      <c r="E8" s="61"/>
      <c r="F8" s="62"/>
      <c r="G8" s="61"/>
      <c r="H8" s="62"/>
      <c r="I8" s="61"/>
      <c r="J8" s="62"/>
      <c r="K8" s="61"/>
      <c r="L8" s="62"/>
      <c r="M8" s="61"/>
      <c r="N8" s="62"/>
      <c r="O8" s="61"/>
      <c r="P8" s="62"/>
      <c r="Q8" s="61"/>
      <c r="R8" s="62"/>
      <c r="S8" s="61"/>
      <c r="T8" s="62"/>
      <c r="U8" s="61"/>
      <c r="V8" s="62"/>
      <c r="W8" s="61"/>
      <c r="X8" s="62"/>
      <c r="Y8" s="61"/>
      <c r="Z8" s="62"/>
      <c r="AA8" s="61"/>
      <c r="AB8" s="62"/>
      <c r="AC8" s="61"/>
      <c r="AD8" s="62"/>
      <c r="AE8" s="61"/>
      <c r="AF8" s="62"/>
      <c r="AG8" s="61"/>
      <c r="AH8" s="62"/>
      <c r="AI8" s="61"/>
      <c r="AJ8" s="62"/>
    </row>
    <row r="9" spans="1:36" ht="15.75" x14ac:dyDescent="0.25">
      <c r="A9" s="315" t="s">
        <v>84</v>
      </c>
      <c r="B9" s="56" t="s">
        <v>85</v>
      </c>
      <c r="C9" s="57">
        <v>6</v>
      </c>
      <c r="D9" s="58">
        <v>91.1</v>
      </c>
      <c r="E9" s="57">
        <v>6</v>
      </c>
      <c r="F9" s="58">
        <v>90.3</v>
      </c>
      <c r="G9" s="57">
        <v>6</v>
      </c>
      <c r="H9" s="58">
        <v>88.8</v>
      </c>
      <c r="I9" s="57">
        <v>6</v>
      </c>
      <c r="J9" s="58">
        <v>75.8</v>
      </c>
      <c r="K9" s="57">
        <v>4</v>
      </c>
      <c r="L9" s="58">
        <v>77.5</v>
      </c>
      <c r="M9" s="57">
        <v>14</v>
      </c>
      <c r="N9" s="58">
        <v>81.5</v>
      </c>
      <c r="O9" s="57">
        <v>14</v>
      </c>
      <c r="P9" s="58">
        <v>93.3</v>
      </c>
      <c r="Q9" s="57">
        <v>14</v>
      </c>
      <c r="R9" s="58">
        <v>72.599999999999994</v>
      </c>
      <c r="S9" s="57">
        <v>14</v>
      </c>
      <c r="T9" s="58">
        <v>71.8</v>
      </c>
      <c r="U9" s="57">
        <v>14</v>
      </c>
      <c r="V9" s="58">
        <v>83.3</v>
      </c>
      <c r="W9" s="57">
        <v>14</v>
      </c>
      <c r="X9" s="58">
        <v>100</v>
      </c>
      <c r="Y9" s="57">
        <v>14</v>
      </c>
      <c r="Z9" s="58">
        <v>94.5</v>
      </c>
      <c r="AA9" s="57">
        <v>14</v>
      </c>
      <c r="AB9" s="58">
        <v>89.3</v>
      </c>
      <c r="AC9" s="57">
        <v>14</v>
      </c>
      <c r="AD9" s="58">
        <v>90.2</v>
      </c>
      <c r="AE9" s="57">
        <v>14</v>
      </c>
      <c r="AF9" s="58">
        <v>96.7</v>
      </c>
      <c r="AG9" s="57">
        <v>6</v>
      </c>
      <c r="AH9" s="58">
        <v>99.9</v>
      </c>
      <c r="AI9" s="57">
        <v>2</v>
      </c>
      <c r="AJ9" s="58">
        <v>85.3</v>
      </c>
    </row>
    <row r="10" spans="1:36" ht="15.75" x14ac:dyDescent="0.25">
      <c r="A10" s="315"/>
      <c r="B10" s="56" t="s">
        <v>86</v>
      </c>
      <c r="C10" s="57">
        <v>0</v>
      </c>
      <c r="D10" s="58">
        <v>0</v>
      </c>
      <c r="E10" s="57">
        <v>0</v>
      </c>
      <c r="F10" s="58">
        <v>0</v>
      </c>
      <c r="G10" s="57">
        <v>0</v>
      </c>
      <c r="H10" s="58">
        <v>0</v>
      </c>
      <c r="I10" s="57">
        <v>0</v>
      </c>
      <c r="J10" s="58">
        <v>0</v>
      </c>
      <c r="K10" s="57">
        <v>10</v>
      </c>
      <c r="L10" s="58">
        <v>50</v>
      </c>
      <c r="M10" s="57">
        <v>0</v>
      </c>
      <c r="N10" s="58">
        <v>0</v>
      </c>
      <c r="O10" s="57">
        <v>0</v>
      </c>
      <c r="P10" s="58">
        <v>0</v>
      </c>
      <c r="Q10" s="57">
        <v>0</v>
      </c>
      <c r="R10" s="58">
        <v>0</v>
      </c>
      <c r="S10" s="57">
        <v>0</v>
      </c>
      <c r="T10" s="58">
        <v>0</v>
      </c>
      <c r="U10" s="57">
        <v>0</v>
      </c>
      <c r="V10" s="58">
        <v>0</v>
      </c>
      <c r="W10" s="57">
        <v>0</v>
      </c>
      <c r="X10" s="58">
        <v>0</v>
      </c>
      <c r="Y10" s="57">
        <v>0</v>
      </c>
      <c r="Z10" s="58">
        <v>0</v>
      </c>
      <c r="AA10" s="57">
        <v>0</v>
      </c>
      <c r="AB10" s="58">
        <v>0</v>
      </c>
      <c r="AC10" s="57">
        <v>0</v>
      </c>
      <c r="AD10" s="58">
        <v>0</v>
      </c>
      <c r="AE10" s="57">
        <v>0</v>
      </c>
      <c r="AF10" s="58">
        <v>0</v>
      </c>
      <c r="AG10" s="57">
        <v>8</v>
      </c>
      <c r="AH10" s="58">
        <v>94.8</v>
      </c>
      <c r="AI10" s="57">
        <v>12</v>
      </c>
      <c r="AJ10" s="58">
        <v>88.3</v>
      </c>
    </row>
    <row r="11" spans="1:36" ht="15.75" x14ac:dyDescent="0.25">
      <c r="A11" s="315"/>
      <c r="B11" s="56" t="s">
        <v>87</v>
      </c>
      <c r="C11" s="57">
        <v>5</v>
      </c>
      <c r="D11" s="58">
        <v>49</v>
      </c>
      <c r="E11" s="57">
        <v>5</v>
      </c>
      <c r="F11" s="58">
        <v>80.599999999999994</v>
      </c>
      <c r="G11" s="57">
        <v>5</v>
      </c>
      <c r="H11" s="58">
        <v>37.200000000000003</v>
      </c>
      <c r="I11" s="57">
        <v>5</v>
      </c>
      <c r="J11" s="58">
        <v>54.8</v>
      </c>
      <c r="K11" s="57">
        <v>5</v>
      </c>
      <c r="L11" s="58">
        <v>63.3</v>
      </c>
      <c r="M11" s="57">
        <v>5</v>
      </c>
      <c r="N11" s="58">
        <v>89</v>
      </c>
      <c r="O11" s="57">
        <v>5</v>
      </c>
      <c r="P11" s="58">
        <v>94</v>
      </c>
      <c r="Q11" s="57">
        <v>5</v>
      </c>
      <c r="R11" s="58">
        <v>80</v>
      </c>
      <c r="S11" s="57">
        <v>5</v>
      </c>
      <c r="T11" s="58">
        <v>95.5</v>
      </c>
      <c r="U11" s="57">
        <v>5</v>
      </c>
      <c r="V11" s="58">
        <v>88.7</v>
      </c>
      <c r="W11" s="57">
        <v>5</v>
      </c>
      <c r="X11" s="58">
        <v>91</v>
      </c>
      <c r="Y11" s="57">
        <v>5</v>
      </c>
      <c r="Z11" s="58">
        <v>83.5</v>
      </c>
      <c r="AA11" s="57">
        <v>5</v>
      </c>
      <c r="AB11" s="58">
        <v>100</v>
      </c>
      <c r="AC11" s="57">
        <v>5</v>
      </c>
      <c r="AD11" s="58">
        <v>92</v>
      </c>
      <c r="AE11" s="57">
        <v>5</v>
      </c>
      <c r="AF11" s="58">
        <v>87.4</v>
      </c>
      <c r="AG11" s="57">
        <v>5</v>
      </c>
      <c r="AH11" s="58">
        <v>95.3</v>
      </c>
      <c r="AI11" s="57">
        <v>5</v>
      </c>
      <c r="AJ11" s="58">
        <v>83.2</v>
      </c>
    </row>
    <row r="12" spans="1:36" ht="3.75" customHeight="1" x14ac:dyDescent="0.25">
      <c r="A12" s="59"/>
      <c r="B12" s="60"/>
      <c r="C12" s="61"/>
      <c r="D12" s="62"/>
      <c r="E12" s="61"/>
      <c r="F12" s="62"/>
      <c r="G12" s="61"/>
      <c r="H12" s="62"/>
      <c r="I12" s="61"/>
      <c r="J12" s="62"/>
      <c r="K12" s="61"/>
      <c r="L12" s="62"/>
      <c r="M12" s="61"/>
      <c r="N12" s="62"/>
      <c r="O12" s="61"/>
      <c r="P12" s="62"/>
      <c r="Q12" s="61"/>
      <c r="R12" s="62"/>
      <c r="S12" s="61"/>
      <c r="T12" s="62"/>
      <c r="U12" s="61"/>
      <c r="V12" s="62"/>
      <c r="W12" s="61"/>
      <c r="X12" s="62"/>
      <c r="Y12" s="61"/>
      <c r="Z12" s="62"/>
      <c r="AA12" s="61"/>
      <c r="AB12" s="62"/>
      <c r="AC12" s="61"/>
      <c r="AD12" s="62"/>
      <c r="AE12" s="61"/>
      <c r="AF12" s="62"/>
      <c r="AG12" s="61"/>
      <c r="AH12" s="62"/>
      <c r="AI12" s="61"/>
      <c r="AJ12" s="62"/>
    </row>
    <row r="13" spans="1:36" ht="15.75" x14ac:dyDescent="0.25">
      <c r="A13" s="315" t="s">
        <v>88</v>
      </c>
      <c r="B13" s="56" t="s">
        <v>85</v>
      </c>
      <c r="C13" s="57">
        <v>10</v>
      </c>
      <c r="D13" s="58">
        <v>98.7</v>
      </c>
      <c r="E13" s="57">
        <v>10</v>
      </c>
      <c r="F13" s="58">
        <v>99</v>
      </c>
      <c r="G13" s="57">
        <v>10</v>
      </c>
      <c r="H13" s="58">
        <v>99.3</v>
      </c>
      <c r="I13" s="57">
        <v>10</v>
      </c>
      <c r="J13" s="58">
        <v>98.7</v>
      </c>
      <c r="K13" s="57">
        <v>10</v>
      </c>
      <c r="L13" s="58">
        <v>95.2</v>
      </c>
      <c r="M13" s="57">
        <v>10</v>
      </c>
      <c r="N13" s="58">
        <v>98.7</v>
      </c>
      <c r="O13" s="57">
        <v>10</v>
      </c>
      <c r="P13" s="58">
        <v>99.7</v>
      </c>
      <c r="Q13" s="57">
        <v>10</v>
      </c>
      <c r="R13" s="58">
        <v>99</v>
      </c>
      <c r="S13" s="57">
        <v>10</v>
      </c>
      <c r="T13" s="58">
        <v>98.6</v>
      </c>
      <c r="U13" s="57">
        <v>10</v>
      </c>
      <c r="V13" s="58">
        <v>96.1</v>
      </c>
      <c r="W13" s="57">
        <v>10</v>
      </c>
      <c r="X13" s="58">
        <v>95.9</v>
      </c>
      <c r="Y13" s="57">
        <v>20</v>
      </c>
      <c r="Z13" s="58">
        <v>96.5</v>
      </c>
      <c r="AA13" s="57">
        <v>20</v>
      </c>
      <c r="AB13" s="58">
        <v>99.7</v>
      </c>
      <c r="AC13" s="57">
        <v>30</v>
      </c>
      <c r="AD13" s="58">
        <v>74.8</v>
      </c>
      <c r="AE13" s="57">
        <v>30</v>
      </c>
      <c r="AF13" s="58">
        <v>72.7</v>
      </c>
      <c r="AG13" s="57">
        <v>30</v>
      </c>
      <c r="AH13" s="58">
        <v>85.9</v>
      </c>
      <c r="AI13" s="57">
        <v>30</v>
      </c>
      <c r="AJ13" s="58">
        <v>92.3</v>
      </c>
    </row>
    <row r="14" spans="1:36" ht="15.75" x14ac:dyDescent="0.25">
      <c r="A14" s="315"/>
      <c r="B14" s="56" t="s">
        <v>86</v>
      </c>
      <c r="C14" s="57">
        <v>0</v>
      </c>
      <c r="D14" s="58">
        <v>0</v>
      </c>
      <c r="E14" s="57">
        <v>0</v>
      </c>
      <c r="F14" s="58">
        <v>0</v>
      </c>
      <c r="G14" s="57">
        <v>0</v>
      </c>
      <c r="H14" s="58">
        <v>0</v>
      </c>
      <c r="I14" s="57">
        <v>0</v>
      </c>
      <c r="J14" s="58">
        <v>0</v>
      </c>
      <c r="K14" s="57">
        <v>0</v>
      </c>
      <c r="L14" s="58">
        <v>0</v>
      </c>
      <c r="M14" s="57">
        <v>0</v>
      </c>
      <c r="N14" s="58">
        <v>0</v>
      </c>
      <c r="O14" s="57">
        <v>0</v>
      </c>
      <c r="P14" s="58">
        <v>0</v>
      </c>
      <c r="Q14" s="57">
        <v>0</v>
      </c>
      <c r="R14" s="58">
        <v>0</v>
      </c>
      <c r="S14" s="57">
        <v>0</v>
      </c>
      <c r="T14" s="58">
        <v>0</v>
      </c>
      <c r="U14" s="57">
        <v>0</v>
      </c>
      <c r="V14" s="58">
        <v>0</v>
      </c>
      <c r="W14" s="57">
        <v>0</v>
      </c>
      <c r="X14" s="58">
        <v>0</v>
      </c>
      <c r="Y14" s="57">
        <v>0</v>
      </c>
      <c r="Z14" s="58">
        <v>0</v>
      </c>
      <c r="AA14" s="57">
        <v>0</v>
      </c>
      <c r="AB14" s="58">
        <v>0</v>
      </c>
      <c r="AC14" s="57">
        <v>0</v>
      </c>
      <c r="AD14" s="58">
        <v>0</v>
      </c>
      <c r="AE14" s="57">
        <v>0</v>
      </c>
      <c r="AF14" s="58">
        <v>0</v>
      </c>
      <c r="AG14" s="57">
        <v>0</v>
      </c>
      <c r="AH14" s="58">
        <v>0</v>
      </c>
      <c r="AI14" s="57">
        <v>10</v>
      </c>
      <c r="AJ14" s="58">
        <v>70.5</v>
      </c>
    </row>
    <row r="15" spans="1:36" ht="15.75" x14ac:dyDescent="0.25">
      <c r="A15" s="315"/>
      <c r="B15" s="56" t="s">
        <v>87</v>
      </c>
      <c r="C15" s="57">
        <v>8</v>
      </c>
      <c r="D15" s="58">
        <v>83.7</v>
      </c>
      <c r="E15" s="57">
        <v>8</v>
      </c>
      <c r="F15" s="58">
        <v>73.7</v>
      </c>
      <c r="G15" s="57">
        <v>8</v>
      </c>
      <c r="H15" s="58">
        <v>67.5</v>
      </c>
      <c r="I15" s="57">
        <v>8</v>
      </c>
      <c r="J15" s="58">
        <v>87.7</v>
      </c>
      <c r="K15" s="57">
        <v>8</v>
      </c>
      <c r="L15" s="58">
        <v>66.8</v>
      </c>
      <c r="M15" s="57">
        <v>8</v>
      </c>
      <c r="N15" s="58">
        <v>71.400000000000006</v>
      </c>
      <c r="O15" s="57">
        <v>8</v>
      </c>
      <c r="P15" s="58">
        <v>89.6</v>
      </c>
      <c r="Q15" s="57">
        <v>8</v>
      </c>
      <c r="R15" s="58">
        <v>70</v>
      </c>
      <c r="S15" s="57">
        <v>8</v>
      </c>
      <c r="T15" s="58">
        <v>60.3</v>
      </c>
      <c r="U15" s="57">
        <v>8</v>
      </c>
      <c r="V15" s="58">
        <v>52.1</v>
      </c>
      <c r="W15" s="57">
        <v>8</v>
      </c>
      <c r="X15" s="58">
        <v>60.3</v>
      </c>
      <c r="Y15" s="57">
        <v>8</v>
      </c>
      <c r="Z15" s="58">
        <v>73.3</v>
      </c>
      <c r="AA15" s="57">
        <v>8</v>
      </c>
      <c r="AB15" s="58">
        <v>75</v>
      </c>
      <c r="AC15" s="57">
        <v>8</v>
      </c>
      <c r="AD15" s="58">
        <v>79</v>
      </c>
      <c r="AE15" s="57">
        <v>8</v>
      </c>
      <c r="AF15" s="58">
        <v>88.4</v>
      </c>
      <c r="AG15" s="57">
        <v>14</v>
      </c>
      <c r="AH15" s="58">
        <v>85.3</v>
      </c>
      <c r="AI15" s="57">
        <v>14</v>
      </c>
      <c r="AJ15" s="58">
        <v>88.6</v>
      </c>
    </row>
    <row r="16" spans="1:36" ht="15.75" x14ac:dyDescent="0.25">
      <c r="A16" s="315"/>
      <c r="B16" s="56" t="s">
        <v>83</v>
      </c>
      <c r="C16" s="57">
        <v>6</v>
      </c>
      <c r="D16" s="58">
        <v>61.4</v>
      </c>
      <c r="E16" s="57">
        <v>6</v>
      </c>
      <c r="F16" s="58">
        <v>57.9</v>
      </c>
      <c r="G16" s="57">
        <v>6</v>
      </c>
      <c r="H16" s="58">
        <v>49.7</v>
      </c>
      <c r="I16" s="57">
        <v>6</v>
      </c>
      <c r="J16" s="58">
        <v>48.9</v>
      </c>
      <c r="K16" s="57">
        <v>6</v>
      </c>
      <c r="L16" s="58">
        <v>30.3</v>
      </c>
      <c r="M16" s="57">
        <v>6</v>
      </c>
      <c r="N16" s="58">
        <v>54.9</v>
      </c>
      <c r="O16" s="57">
        <v>6</v>
      </c>
      <c r="P16" s="58">
        <v>62.6</v>
      </c>
      <c r="Q16" s="57">
        <v>6</v>
      </c>
      <c r="R16" s="58">
        <v>46.8</v>
      </c>
      <c r="S16" s="57">
        <v>6</v>
      </c>
      <c r="T16" s="58">
        <v>40.200000000000003</v>
      </c>
      <c r="U16" s="57">
        <v>6</v>
      </c>
      <c r="V16" s="58">
        <v>69.099999999999994</v>
      </c>
      <c r="W16" s="57">
        <v>6</v>
      </c>
      <c r="X16" s="58">
        <v>51.1</v>
      </c>
      <c r="Y16" s="57">
        <v>10</v>
      </c>
      <c r="Z16" s="58">
        <v>30.9</v>
      </c>
      <c r="AA16" s="57">
        <v>10</v>
      </c>
      <c r="AB16" s="58">
        <v>58.6</v>
      </c>
      <c r="AC16" s="57">
        <v>10</v>
      </c>
      <c r="AD16" s="58">
        <v>82.2</v>
      </c>
      <c r="AE16" s="57">
        <v>10</v>
      </c>
      <c r="AF16" s="58">
        <v>100</v>
      </c>
      <c r="AG16" s="57">
        <v>10</v>
      </c>
      <c r="AH16" s="58">
        <v>88.4</v>
      </c>
      <c r="AI16" s="57">
        <v>10</v>
      </c>
      <c r="AJ16" s="58">
        <v>89.1</v>
      </c>
    </row>
    <row r="17" spans="1:36" ht="3.75" customHeight="1" x14ac:dyDescent="0.25">
      <c r="A17" s="59"/>
      <c r="B17" s="60"/>
      <c r="C17" s="61"/>
      <c r="D17" s="62"/>
      <c r="E17" s="61"/>
      <c r="F17" s="62"/>
      <c r="G17" s="61"/>
      <c r="H17" s="62"/>
      <c r="I17" s="61"/>
      <c r="J17" s="62"/>
      <c r="K17" s="61"/>
      <c r="L17" s="62"/>
      <c r="M17" s="61"/>
      <c r="N17" s="62"/>
      <c r="O17" s="61"/>
      <c r="P17" s="62"/>
      <c r="Q17" s="61"/>
      <c r="R17" s="62"/>
      <c r="S17" s="61"/>
      <c r="T17" s="62"/>
      <c r="U17" s="61"/>
      <c r="V17" s="62"/>
      <c r="W17" s="61"/>
      <c r="X17" s="62"/>
      <c r="Y17" s="61"/>
      <c r="Z17" s="62"/>
      <c r="AA17" s="61"/>
      <c r="AB17" s="62"/>
      <c r="AC17" s="61"/>
      <c r="AD17" s="62"/>
      <c r="AE17" s="61"/>
      <c r="AF17" s="62"/>
      <c r="AG17" s="61"/>
      <c r="AH17" s="62"/>
      <c r="AI17" s="61"/>
      <c r="AJ17" s="62"/>
    </row>
    <row r="18" spans="1:36" ht="15.75" x14ac:dyDescent="0.25">
      <c r="A18" s="315" t="s">
        <v>89</v>
      </c>
      <c r="B18" s="56" t="s">
        <v>85</v>
      </c>
      <c r="C18" s="57">
        <v>7</v>
      </c>
      <c r="D18" s="58">
        <v>99.5</v>
      </c>
      <c r="E18" s="57">
        <v>7</v>
      </c>
      <c r="F18" s="58">
        <v>97.8</v>
      </c>
      <c r="G18" s="57">
        <v>7</v>
      </c>
      <c r="H18" s="58">
        <v>97.7</v>
      </c>
      <c r="I18" s="57">
        <v>7</v>
      </c>
      <c r="J18" s="58">
        <v>90.3</v>
      </c>
      <c r="K18" s="57">
        <v>7</v>
      </c>
      <c r="L18" s="58">
        <v>96.7</v>
      </c>
      <c r="M18" s="57">
        <v>7</v>
      </c>
      <c r="N18" s="58">
        <v>95.9</v>
      </c>
      <c r="O18" s="57">
        <v>5</v>
      </c>
      <c r="P18" s="58">
        <v>56.2</v>
      </c>
      <c r="Q18" s="57">
        <v>3</v>
      </c>
      <c r="R18" s="58">
        <v>82</v>
      </c>
      <c r="S18" s="57">
        <v>1</v>
      </c>
      <c r="T18" s="58">
        <v>60.6</v>
      </c>
      <c r="U18" s="57">
        <v>0</v>
      </c>
      <c r="V18" s="58">
        <v>0</v>
      </c>
      <c r="W18" s="57">
        <v>0</v>
      </c>
      <c r="X18" s="58">
        <v>0</v>
      </c>
      <c r="Y18" s="57">
        <v>0</v>
      </c>
      <c r="Z18" s="58">
        <v>0</v>
      </c>
      <c r="AA18" s="57">
        <v>0</v>
      </c>
      <c r="AB18" s="58">
        <v>0</v>
      </c>
      <c r="AC18" s="57">
        <v>0</v>
      </c>
      <c r="AD18" s="58">
        <v>0</v>
      </c>
      <c r="AE18" s="57">
        <v>0</v>
      </c>
      <c r="AF18" s="58">
        <v>0</v>
      </c>
      <c r="AG18" s="57">
        <v>0</v>
      </c>
      <c r="AH18" s="58">
        <v>0</v>
      </c>
      <c r="AI18" s="57">
        <v>0</v>
      </c>
      <c r="AJ18" s="58">
        <v>0</v>
      </c>
    </row>
    <row r="19" spans="1:36" ht="15.75" x14ac:dyDescent="0.25">
      <c r="A19" s="315"/>
      <c r="B19" s="56" t="s">
        <v>86</v>
      </c>
      <c r="C19" s="57">
        <v>0</v>
      </c>
      <c r="D19" s="58">
        <v>0</v>
      </c>
      <c r="E19" s="57">
        <v>0</v>
      </c>
      <c r="F19" s="58">
        <v>0</v>
      </c>
      <c r="G19" s="57">
        <v>0</v>
      </c>
      <c r="H19" s="58">
        <v>0</v>
      </c>
      <c r="I19" s="57">
        <v>0</v>
      </c>
      <c r="J19" s="58">
        <v>0</v>
      </c>
      <c r="K19" s="57">
        <v>30</v>
      </c>
      <c r="L19" s="58">
        <v>99.8</v>
      </c>
      <c r="M19" s="57">
        <v>40</v>
      </c>
      <c r="N19" s="58">
        <v>93.1</v>
      </c>
      <c r="O19" s="57">
        <v>53</v>
      </c>
      <c r="P19" s="58">
        <v>56.1</v>
      </c>
      <c r="Q19" s="57">
        <v>70</v>
      </c>
      <c r="R19" s="58">
        <v>71.900000000000006</v>
      </c>
      <c r="S19" s="57">
        <v>70</v>
      </c>
      <c r="T19" s="58">
        <v>50.5</v>
      </c>
      <c r="U19" s="57">
        <v>70</v>
      </c>
      <c r="V19" s="58">
        <v>56.9</v>
      </c>
      <c r="W19" s="57">
        <v>70</v>
      </c>
      <c r="X19" s="58">
        <v>52.3</v>
      </c>
      <c r="Y19" s="57">
        <v>70</v>
      </c>
      <c r="Z19" s="58">
        <v>52.7</v>
      </c>
      <c r="AA19" s="57">
        <v>70</v>
      </c>
      <c r="AB19" s="58" t="s">
        <v>90</v>
      </c>
      <c r="AC19" s="57">
        <v>70</v>
      </c>
      <c r="AD19" s="58">
        <v>71.400000000000006</v>
      </c>
      <c r="AE19" s="57">
        <v>70</v>
      </c>
      <c r="AF19" s="58">
        <v>77.8</v>
      </c>
      <c r="AG19" s="57">
        <v>84</v>
      </c>
      <c r="AH19" s="58">
        <v>99.9</v>
      </c>
      <c r="AI19" s="57">
        <v>84</v>
      </c>
      <c r="AJ19" s="58">
        <v>95.3</v>
      </c>
    </row>
    <row r="20" spans="1:36" ht="15.75" x14ac:dyDescent="0.25">
      <c r="A20" s="315"/>
      <c r="B20" s="56" t="s">
        <v>87</v>
      </c>
      <c r="C20" s="57">
        <v>5</v>
      </c>
      <c r="D20" s="58">
        <v>93.5</v>
      </c>
      <c r="E20" s="57">
        <v>5</v>
      </c>
      <c r="F20" s="58">
        <v>99.4</v>
      </c>
      <c r="G20" s="57">
        <v>5</v>
      </c>
      <c r="H20" s="58">
        <v>99.3</v>
      </c>
      <c r="I20" s="57">
        <v>5</v>
      </c>
      <c r="J20" s="58">
        <v>98.7</v>
      </c>
      <c r="K20" s="57">
        <v>5</v>
      </c>
      <c r="L20" s="58">
        <v>94</v>
      </c>
      <c r="M20" s="57">
        <v>5</v>
      </c>
      <c r="N20" s="58">
        <v>81.3</v>
      </c>
      <c r="O20" s="57">
        <v>5</v>
      </c>
      <c r="P20" s="58">
        <v>80.7</v>
      </c>
      <c r="Q20" s="57">
        <v>5</v>
      </c>
      <c r="R20" s="58">
        <v>82.6</v>
      </c>
      <c r="S20" s="57">
        <v>5</v>
      </c>
      <c r="T20" s="58">
        <v>96.8</v>
      </c>
      <c r="U20" s="57">
        <v>5</v>
      </c>
      <c r="V20" s="58">
        <v>72.7</v>
      </c>
      <c r="W20" s="57">
        <v>5</v>
      </c>
      <c r="X20" s="58">
        <v>74.8</v>
      </c>
      <c r="Y20" s="57">
        <v>5</v>
      </c>
      <c r="Z20" s="58">
        <v>94</v>
      </c>
      <c r="AA20" s="57">
        <v>5</v>
      </c>
      <c r="AB20" s="58">
        <v>77.400000000000006</v>
      </c>
      <c r="AC20" s="57">
        <v>5</v>
      </c>
      <c r="AD20" s="58">
        <v>65.8</v>
      </c>
      <c r="AE20" s="57">
        <v>5</v>
      </c>
      <c r="AF20" s="58">
        <v>84.3</v>
      </c>
      <c r="AG20" s="57">
        <v>5</v>
      </c>
      <c r="AH20" s="58">
        <v>62.6</v>
      </c>
      <c r="AI20" s="57">
        <v>5</v>
      </c>
      <c r="AJ20" s="58">
        <v>60.2</v>
      </c>
    </row>
    <row r="21" spans="1:36" ht="15.75" x14ac:dyDescent="0.25">
      <c r="A21" s="315"/>
      <c r="B21" s="56" t="s">
        <v>83</v>
      </c>
      <c r="C21" s="57">
        <v>0</v>
      </c>
      <c r="D21" s="58">
        <v>0</v>
      </c>
      <c r="E21" s="57">
        <v>0</v>
      </c>
      <c r="F21" s="58">
        <v>0</v>
      </c>
      <c r="G21" s="57">
        <v>0</v>
      </c>
      <c r="H21" s="58">
        <v>0</v>
      </c>
      <c r="I21" s="57">
        <v>0</v>
      </c>
      <c r="J21" s="58">
        <v>0</v>
      </c>
      <c r="K21" s="57">
        <v>0</v>
      </c>
      <c r="L21" s="58">
        <v>0</v>
      </c>
      <c r="M21" s="57">
        <v>0</v>
      </c>
      <c r="N21" s="58">
        <v>0</v>
      </c>
      <c r="O21" s="57">
        <v>0</v>
      </c>
      <c r="P21" s="58">
        <v>0</v>
      </c>
      <c r="Q21" s="57">
        <v>0</v>
      </c>
      <c r="R21" s="58">
        <v>0</v>
      </c>
      <c r="S21" s="57">
        <v>0</v>
      </c>
      <c r="T21" s="58">
        <v>0</v>
      </c>
      <c r="U21" s="57">
        <v>0</v>
      </c>
      <c r="V21" s="58">
        <v>0</v>
      </c>
      <c r="W21" s="57">
        <v>0</v>
      </c>
      <c r="X21" s="58">
        <v>0</v>
      </c>
      <c r="Y21" s="57">
        <v>0</v>
      </c>
      <c r="Z21" s="58">
        <v>0</v>
      </c>
      <c r="AA21" s="57">
        <v>0</v>
      </c>
      <c r="AB21" s="58">
        <v>0</v>
      </c>
      <c r="AC21" s="57">
        <v>0</v>
      </c>
      <c r="AD21" s="58">
        <v>0</v>
      </c>
      <c r="AE21" s="57">
        <v>0</v>
      </c>
      <c r="AF21" s="58">
        <v>0</v>
      </c>
      <c r="AG21" s="57">
        <v>10</v>
      </c>
      <c r="AH21" s="58">
        <v>65.400000000000006</v>
      </c>
      <c r="AI21" s="57">
        <v>10</v>
      </c>
      <c r="AJ21" s="58">
        <v>70.3</v>
      </c>
    </row>
    <row r="22" spans="1:36" ht="3.75" customHeight="1" x14ac:dyDescent="0.25">
      <c r="A22" s="59"/>
      <c r="B22" s="60"/>
      <c r="C22" s="61"/>
      <c r="D22" s="62"/>
      <c r="E22" s="61"/>
      <c r="F22" s="62"/>
      <c r="G22" s="61"/>
      <c r="H22" s="62"/>
      <c r="I22" s="61"/>
      <c r="J22" s="62"/>
      <c r="K22" s="61"/>
      <c r="L22" s="62"/>
      <c r="M22" s="61"/>
      <c r="N22" s="62"/>
      <c r="O22" s="61"/>
      <c r="P22" s="62"/>
      <c r="Q22" s="61"/>
      <c r="R22" s="62"/>
      <c r="S22" s="61"/>
      <c r="T22" s="62"/>
      <c r="U22" s="61"/>
      <c r="V22" s="62"/>
      <c r="W22" s="61"/>
      <c r="X22" s="62"/>
      <c r="Y22" s="61"/>
      <c r="Z22" s="62"/>
      <c r="AA22" s="61"/>
      <c r="AB22" s="62"/>
      <c r="AC22" s="61"/>
      <c r="AD22" s="62"/>
      <c r="AE22" s="61"/>
      <c r="AF22" s="62"/>
      <c r="AG22" s="61"/>
      <c r="AH22" s="62"/>
      <c r="AI22" s="61"/>
      <c r="AJ22" s="62"/>
    </row>
    <row r="23" spans="1:36" ht="15.75" x14ac:dyDescent="0.25">
      <c r="A23" s="315" t="s">
        <v>91</v>
      </c>
      <c r="B23" s="56" t="s">
        <v>85</v>
      </c>
      <c r="C23" s="57">
        <v>10</v>
      </c>
      <c r="D23" s="58">
        <v>99.6</v>
      </c>
      <c r="E23" s="57">
        <v>10</v>
      </c>
      <c r="F23" s="58">
        <v>97.2</v>
      </c>
      <c r="G23" s="57">
        <v>10</v>
      </c>
      <c r="H23" s="58">
        <v>98.5</v>
      </c>
      <c r="I23" s="57">
        <v>10</v>
      </c>
      <c r="J23" s="58">
        <v>99</v>
      </c>
      <c r="K23" s="57">
        <v>6</v>
      </c>
      <c r="L23" s="58">
        <v>114</v>
      </c>
      <c r="M23" s="57">
        <v>6</v>
      </c>
      <c r="N23" s="58">
        <v>80.900000000000006</v>
      </c>
      <c r="O23" s="57">
        <v>6</v>
      </c>
      <c r="P23" s="58">
        <v>84.8</v>
      </c>
      <c r="Q23" s="57">
        <v>6</v>
      </c>
      <c r="R23" s="58">
        <v>94.8</v>
      </c>
      <c r="S23" s="57">
        <v>6</v>
      </c>
      <c r="T23" s="58">
        <v>96.8</v>
      </c>
      <c r="U23" s="57">
        <v>6</v>
      </c>
      <c r="V23" s="58">
        <v>54.9</v>
      </c>
      <c r="W23" s="57">
        <v>6</v>
      </c>
      <c r="X23" s="58">
        <v>60.6</v>
      </c>
      <c r="Y23" s="57">
        <v>6</v>
      </c>
      <c r="Z23" s="58">
        <v>60</v>
      </c>
      <c r="AA23" s="57">
        <v>20</v>
      </c>
      <c r="AB23" s="58">
        <v>98</v>
      </c>
      <c r="AC23" s="57">
        <v>20</v>
      </c>
      <c r="AD23" s="58">
        <v>99</v>
      </c>
      <c r="AE23" s="57">
        <v>20</v>
      </c>
      <c r="AF23" s="58">
        <v>84</v>
      </c>
      <c r="AG23" s="57">
        <v>0</v>
      </c>
      <c r="AH23" s="58">
        <v>0</v>
      </c>
      <c r="AI23" s="57">
        <v>0</v>
      </c>
      <c r="AJ23" s="58">
        <v>0</v>
      </c>
    </row>
    <row r="24" spans="1:36" ht="15.75" x14ac:dyDescent="0.25">
      <c r="A24" s="315"/>
      <c r="B24" s="56" t="s">
        <v>86</v>
      </c>
      <c r="C24" s="57">
        <v>0</v>
      </c>
      <c r="D24" s="58">
        <v>0</v>
      </c>
      <c r="E24" s="57">
        <v>0</v>
      </c>
      <c r="F24" s="58">
        <v>0</v>
      </c>
      <c r="G24" s="57">
        <v>0</v>
      </c>
      <c r="H24" s="58">
        <v>0</v>
      </c>
      <c r="I24" s="57">
        <v>0</v>
      </c>
      <c r="J24" s="58">
        <v>0</v>
      </c>
      <c r="K24" s="57">
        <v>20</v>
      </c>
      <c r="L24" s="63">
        <v>85.5</v>
      </c>
      <c r="M24" s="57">
        <v>25</v>
      </c>
      <c r="N24" s="58">
        <v>100.1</v>
      </c>
      <c r="O24" s="57">
        <v>40</v>
      </c>
      <c r="P24" s="58">
        <v>88.2</v>
      </c>
      <c r="Q24" s="57">
        <v>40</v>
      </c>
      <c r="R24" s="58">
        <v>65.7</v>
      </c>
      <c r="S24" s="57">
        <v>40</v>
      </c>
      <c r="T24" s="58">
        <v>40.299999999999997</v>
      </c>
      <c r="U24" s="57">
        <v>40</v>
      </c>
      <c r="V24" s="58">
        <v>10.8</v>
      </c>
      <c r="W24" s="57">
        <v>40</v>
      </c>
      <c r="X24" s="58">
        <v>2.9</v>
      </c>
      <c r="Y24" s="57">
        <v>40</v>
      </c>
      <c r="Z24" s="58">
        <v>1.2</v>
      </c>
      <c r="AA24" s="57">
        <v>0</v>
      </c>
      <c r="AB24" s="58">
        <v>0</v>
      </c>
      <c r="AC24" s="57">
        <v>0</v>
      </c>
      <c r="AD24" s="58">
        <v>0</v>
      </c>
      <c r="AE24" s="57">
        <v>0</v>
      </c>
      <c r="AF24" s="58">
        <v>0</v>
      </c>
      <c r="AG24" s="57">
        <v>60</v>
      </c>
      <c r="AH24" s="58">
        <v>96</v>
      </c>
      <c r="AI24" s="57">
        <v>60</v>
      </c>
      <c r="AJ24" s="58">
        <v>92.3</v>
      </c>
    </row>
    <row r="25" spans="1:36" ht="15.75" x14ac:dyDescent="0.25">
      <c r="A25" s="315"/>
      <c r="B25" s="56" t="s">
        <v>87</v>
      </c>
      <c r="C25" s="57">
        <v>6</v>
      </c>
      <c r="D25" s="58">
        <v>78.5</v>
      </c>
      <c r="E25" s="57">
        <v>6</v>
      </c>
      <c r="F25" s="58">
        <v>65.8</v>
      </c>
      <c r="G25" s="57">
        <v>6</v>
      </c>
      <c r="H25" s="58">
        <v>85.2</v>
      </c>
      <c r="I25" s="57">
        <v>6</v>
      </c>
      <c r="J25" s="58">
        <v>97.2</v>
      </c>
      <c r="K25" s="57">
        <v>6</v>
      </c>
      <c r="L25" s="58">
        <v>92.8</v>
      </c>
      <c r="M25" s="57">
        <v>6</v>
      </c>
      <c r="N25" s="58">
        <v>98.4</v>
      </c>
      <c r="O25" s="57">
        <v>6</v>
      </c>
      <c r="P25" s="58">
        <v>95.9</v>
      </c>
      <c r="Q25" s="57">
        <v>6</v>
      </c>
      <c r="R25" s="58">
        <v>95.7</v>
      </c>
      <c r="S25" s="57">
        <v>6</v>
      </c>
      <c r="T25" s="58">
        <v>89.6</v>
      </c>
      <c r="U25" s="57">
        <v>6</v>
      </c>
      <c r="V25" s="58">
        <v>79.5</v>
      </c>
      <c r="W25" s="57">
        <v>6</v>
      </c>
      <c r="X25" s="58">
        <v>90.5</v>
      </c>
      <c r="Y25" s="57">
        <v>6</v>
      </c>
      <c r="Z25" s="58">
        <v>86.1</v>
      </c>
      <c r="AA25" s="57">
        <v>6</v>
      </c>
      <c r="AB25" s="58">
        <v>56.6</v>
      </c>
      <c r="AC25" s="57">
        <v>6</v>
      </c>
      <c r="AD25" s="58">
        <v>53.4</v>
      </c>
      <c r="AE25" s="57">
        <v>6</v>
      </c>
      <c r="AF25" s="58">
        <v>60.9</v>
      </c>
      <c r="AG25" s="57">
        <v>0</v>
      </c>
      <c r="AH25" s="58">
        <v>0</v>
      </c>
      <c r="AI25" s="57">
        <v>0</v>
      </c>
      <c r="AJ25" s="58">
        <v>0</v>
      </c>
    </row>
    <row r="26" spans="1:36" ht="3.75" customHeight="1" x14ac:dyDescent="0.25">
      <c r="A26" s="59"/>
      <c r="B26" s="60"/>
      <c r="C26" s="61"/>
      <c r="D26" s="62"/>
      <c r="E26" s="61"/>
      <c r="F26" s="62"/>
      <c r="G26" s="61"/>
      <c r="H26" s="62"/>
      <c r="I26" s="61"/>
      <c r="J26" s="62"/>
      <c r="K26" s="61"/>
      <c r="L26" s="62"/>
      <c r="M26" s="61"/>
      <c r="N26" s="62"/>
      <c r="O26" s="61"/>
      <c r="P26" s="62"/>
      <c r="Q26" s="61"/>
      <c r="R26" s="62"/>
      <c r="S26" s="61"/>
      <c r="T26" s="62"/>
      <c r="U26" s="61"/>
      <c r="V26" s="62"/>
      <c r="W26" s="61"/>
      <c r="X26" s="62"/>
      <c r="Y26" s="61"/>
      <c r="Z26" s="62"/>
      <c r="AA26" s="61"/>
      <c r="AB26" s="62"/>
      <c r="AC26" s="61"/>
      <c r="AD26" s="62"/>
      <c r="AE26" s="61"/>
      <c r="AF26" s="62"/>
      <c r="AG26" s="61"/>
      <c r="AH26" s="62"/>
      <c r="AI26" s="61"/>
      <c r="AJ26" s="62"/>
    </row>
    <row r="27" spans="1:36" ht="15.75" x14ac:dyDescent="0.25">
      <c r="A27" s="315" t="s">
        <v>92</v>
      </c>
      <c r="B27" s="56" t="s">
        <v>85</v>
      </c>
      <c r="C27" s="57">
        <v>13</v>
      </c>
      <c r="D27" s="58">
        <v>94.3</v>
      </c>
      <c r="E27" s="57">
        <v>13</v>
      </c>
      <c r="F27" s="58">
        <v>96</v>
      </c>
      <c r="G27" s="57">
        <v>13</v>
      </c>
      <c r="H27" s="58">
        <v>95.2</v>
      </c>
      <c r="I27" s="57">
        <v>13</v>
      </c>
      <c r="J27" s="58">
        <v>95</v>
      </c>
      <c r="K27" s="57">
        <v>13</v>
      </c>
      <c r="L27" s="58">
        <v>93.3</v>
      </c>
      <c r="M27" s="57">
        <v>13</v>
      </c>
      <c r="N27" s="58">
        <v>96.5</v>
      </c>
      <c r="O27" s="57">
        <v>13</v>
      </c>
      <c r="P27" s="58">
        <v>93.8</v>
      </c>
      <c r="Q27" s="57">
        <v>13</v>
      </c>
      <c r="R27" s="58">
        <v>97.8</v>
      </c>
      <c r="S27" s="57">
        <v>13</v>
      </c>
      <c r="T27" s="58">
        <v>87.1</v>
      </c>
      <c r="U27" s="57">
        <v>13</v>
      </c>
      <c r="V27" s="58">
        <v>98.2</v>
      </c>
      <c r="W27" s="57">
        <v>13</v>
      </c>
      <c r="X27" s="58">
        <v>97.5</v>
      </c>
      <c r="Y27" s="57">
        <v>13</v>
      </c>
      <c r="Z27" s="58">
        <v>97.2</v>
      </c>
      <c r="AA27" s="57">
        <v>13</v>
      </c>
      <c r="AB27" s="58">
        <v>95.3</v>
      </c>
      <c r="AC27" s="57">
        <v>13</v>
      </c>
      <c r="AD27" s="58">
        <v>98.3</v>
      </c>
      <c r="AE27" s="57">
        <v>13</v>
      </c>
      <c r="AF27" s="58">
        <v>92.3</v>
      </c>
      <c r="AG27" s="57">
        <v>13</v>
      </c>
      <c r="AH27" s="58">
        <v>100.1</v>
      </c>
      <c r="AI27" s="57">
        <v>13</v>
      </c>
      <c r="AJ27" s="58">
        <v>100.5</v>
      </c>
    </row>
    <row r="28" spans="1:36" ht="15.75" x14ac:dyDescent="0.25">
      <c r="A28" s="315"/>
      <c r="B28" s="56" t="s">
        <v>86</v>
      </c>
      <c r="C28" s="57">
        <v>0</v>
      </c>
      <c r="D28" s="58">
        <v>0</v>
      </c>
      <c r="E28" s="57">
        <v>0</v>
      </c>
      <c r="F28" s="58">
        <v>0</v>
      </c>
      <c r="G28" s="57">
        <v>0</v>
      </c>
      <c r="H28" s="58">
        <v>0</v>
      </c>
      <c r="I28" s="57">
        <v>0</v>
      </c>
      <c r="J28" s="58">
        <v>0</v>
      </c>
      <c r="K28" s="57">
        <v>10</v>
      </c>
      <c r="L28" s="58">
        <v>68.2</v>
      </c>
      <c r="M28" s="57">
        <v>15</v>
      </c>
      <c r="N28" s="58">
        <v>89.7</v>
      </c>
      <c r="O28" s="57">
        <v>20</v>
      </c>
      <c r="P28" s="58">
        <v>93.5</v>
      </c>
      <c r="Q28" s="57">
        <v>30</v>
      </c>
      <c r="R28" s="58">
        <v>95.2</v>
      </c>
      <c r="S28" s="57">
        <v>34</v>
      </c>
      <c r="T28" s="58">
        <v>70.900000000000006</v>
      </c>
      <c r="U28" s="57">
        <v>34</v>
      </c>
      <c r="V28" s="58">
        <v>51.3</v>
      </c>
      <c r="W28" s="57">
        <v>34</v>
      </c>
      <c r="X28" s="58">
        <v>42.5</v>
      </c>
      <c r="Y28" s="57">
        <v>34</v>
      </c>
      <c r="Z28" s="58">
        <v>42.5</v>
      </c>
      <c r="AA28" s="57">
        <v>34</v>
      </c>
      <c r="AB28" s="58">
        <v>58.6</v>
      </c>
      <c r="AC28" s="57">
        <v>34</v>
      </c>
      <c r="AD28" s="58">
        <v>78.099999999999994</v>
      </c>
      <c r="AE28" s="57">
        <v>34</v>
      </c>
      <c r="AF28" s="58">
        <v>80.7</v>
      </c>
      <c r="AG28" s="57">
        <v>48</v>
      </c>
      <c r="AH28" s="58">
        <v>99.2</v>
      </c>
      <c r="AI28" s="57">
        <v>60</v>
      </c>
      <c r="AJ28" s="58">
        <v>98.9</v>
      </c>
    </row>
    <row r="29" spans="1:36" ht="15.75" x14ac:dyDescent="0.25">
      <c r="A29" s="315"/>
      <c r="B29" s="56" t="s">
        <v>87</v>
      </c>
      <c r="C29" s="57">
        <v>10</v>
      </c>
      <c r="D29" s="58">
        <v>57.1</v>
      </c>
      <c r="E29" s="57">
        <v>10</v>
      </c>
      <c r="F29" s="58">
        <v>73.2</v>
      </c>
      <c r="G29" s="57">
        <v>10</v>
      </c>
      <c r="H29" s="58">
        <v>92.1</v>
      </c>
      <c r="I29" s="57">
        <v>10</v>
      </c>
      <c r="J29" s="58">
        <v>84.5</v>
      </c>
      <c r="K29" s="57">
        <v>10</v>
      </c>
      <c r="L29" s="58">
        <v>89.7</v>
      </c>
      <c r="M29" s="57">
        <v>10</v>
      </c>
      <c r="N29" s="58">
        <v>70.3</v>
      </c>
      <c r="O29" s="57">
        <v>10</v>
      </c>
      <c r="P29" s="58">
        <v>57</v>
      </c>
      <c r="Q29" s="57">
        <v>10</v>
      </c>
      <c r="R29" s="58">
        <v>67.099999999999994</v>
      </c>
      <c r="S29" s="57">
        <v>10</v>
      </c>
      <c r="T29" s="58">
        <v>77.099999999999994</v>
      </c>
      <c r="U29" s="57">
        <v>10</v>
      </c>
      <c r="V29" s="58">
        <v>90.7</v>
      </c>
      <c r="W29" s="57">
        <v>10</v>
      </c>
      <c r="X29" s="58">
        <v>84.8</v>
      </c>
      <c r="Y29" s="57">
        <v>10</v>
      </c>
      <c r="Z29" s="58">
        <v>69</v>
      </c>
      <c r="AA29" s="57">
        <v>10</v>
      </c>
      <c r="AB29" s="58">
        <v>58.1</v>
      </c>
      <c r="AC29" s="57">
        <v>10</v>
      </c>
      <c r="AD29" s="58">
        <v>94.5</v>
      </c>
      <c r="AE29" s="57">
        <v>10</v>
      </c>
      <c r="AF29" s="58">
        <v>85</v>
      </c>
      <c r="AG29" s="57">
        <v>10</v>
      </c>
      <c r="AH29" s="58">
        <v>79.7</v>
      </c>
      <c r="AI29" s="57">
        <v>10</v>
      </c>
      <c r="AJ29" s="58">
        <v>81.099999999999994</v>
      </c>
    </row>
    <row r="30" spans="1:36" ht="15.75" x14ac:dyDescent="0.25">
      <c r="A30" s="315"/>
      <c r="B30" s="56" t="s">
        <v>83</v>
      </c>
      <c r="C30" s="57">
        <v>13</v>
      </c>
      <c r="D30" s="58">
        <v>80.400000000000006</v>
      </c>
      <c r="E30" s="57">
        <v>13</v>
      </c>
      <c r="F30" s="58">
        <v>63</v>
      </c>
      <c r="G30" s="57">
        <v>13</v>
      </c>
      <c r="H30" s="58">
        <v>65.8</v>
      </c>
      <c r="I30" s="57">
        <v>13</v>
      </c>
      <c r="J30" s="58">
        <v>73</v>
      </c>
      <c r="K30" s="57">
        <v>13</v>
      </c>
      <c r="L30" s="58">
        <v>54.5</v>
      </c>
      <c r="M30" s="57">
        <v>11</v>
      </c>
      <c r="N30" s="58">
        <v>62.8</v>
      </c>
      <c r="O30" s="57">
        <v>11</v>
      </c>
      <c r="P30" s="58">
        <v>52.1</v>
      </c>
      <c r="Q30" s="57">
        <v>11</v>
      </c>
      <c r="R30" s="58">
        <v>72.099999999999994</v>
      </c>
      <c r="S30" s="57">
        <v>7</v>
      </c>
      <c r="T30" s="58">
        <v>56.6</v>
      </c>
      <c r="U30" s="57">
        <v>7</v>
      </c>
      <c r="V30" s="58">
        <v>48.5</v>
      </c>
      <c r="W30" s="57">
        <v>7</v>
      </c>
      <c r="X30" s="58">
        <v>58.1</v>
      </c>
      <c r="Y30" s="57">
        <v>7</v>
      </c>
      <c r="Z30" s="58">
        <v>67.599999999999994</v>
      </c>
      <c r="AA30" s="57">
        <v>7</v>
      </c>
      <c r="AB30" s="58">
        <v>65.400000000000006</v>
      </c>
      <c r="AC30" s="57">
        <v>7</v>
      </c>
      <c r="AD30" s="58">
        <v>66.3</v>
      </c>
      <c r="AE30" s="57">
        <v>7</v>
      </c>
      <c r="AF30" s="58">
        <v>69.8</v>
      </c>
      <c r="AG30" s="57">
        <v>3</v>
      </c>
      <c r="AH30" s="58">
        <v>81.5</v>
      </c>
      <c r="AI30" s="57">
        <v>11</v>
      </c>
      <c r="AJ30" s="58">
        <v>82.1</v>
      </c>
    </row>
    <row r="31" spans="1:36" ht="3.75" customHeight="1" x14ac:dyDescent="0.25">
      <c r="A31" s="59"/>
      <c r="B31" s="60"/>
      <c r="C31" s="61"/>
      <c r="D31" s="62"/>
      <c r="E31" s="61"/>
      <c r="F31" s="62"/>
      <c r="G31" s="61"/>
      <c r="H31" s="62"/>
      <c r="I31" s="61"/>
      <c r="J31" s="62"/>
      <c r="K31" s="61"/>
      <c r="L31" s="62"/>
      <c r="M31" s="61"/>
      <c r="N31" s="62"/>
      <c r="O31" s="61"/>
      <c r="P31" s="62"/>
      <c r="Q31" s="61"/>
      <c r="R31" s="62"/>
      <c r="S31" s="61"/>
      <c r="T31" s="62"/>
      <c r="U31" s="61"/>
      <c r="V31" s="62"/>
      <c r="W31" s="61"/>
      <c r="X31" s="62"/>
      <c r="Y31" s="61"/>
      <c r="Z31" s="62"/>
      <c r="AA31" s="61"/>
      <c r="AB31" s="62"/>
      <c r="AC31" s="61"/>
      <c r="AD31" s="62"/>
      <c r="AE31" s="61"/>
      <c r="AF31" s="62"/>
      <c r="AG31" s="61"/>
      <c r="AH31" s="62"/>
      <c r="AI31" s="61"/>
      <c r="AJ31" s="62"/>
    </row>
    <row r="32" spans="1:36" ht="15" customHeight="1" x14ac:dyDescent="0.25">
      <c r="A32" s="315" t="s">
        <v>93</v>
      </c>
      <c r="B32" s="56" t="s">
        <v>85</v>
      </c>
      <c r="C32" s="57">
        <v>8</v>
      </c>
      <c r="D32" s="58">
        <v>82.7</v>
      </c>
      <c r="E32" s="57">
        <v>8</v>
      </c>
      <c r="F32" s="58">
        <v>83.1</v>
      </c>
      <c r="G32" s="57">
        <v>8</v>
      </c>
      <c r="H32" s="58">
        <v>85.3</v>
      </c>
      <c r="I32" s="57">
        <v>8</v>
      </c>
      <c r="J32" s="58">
        <v>89.5</v>
      </c>
      <c r="K32" s="57">
        <v>8</v>
      </c>
      <c r="L32" s="58">
        <v>52.5</v>
      </c>
      <c r="M32" s="57">
        <v>0</v>
      </c>
      <c r="N32" s="58">
        <v>0</v>
      </c>
      <c r="O32" s="57">
        <v>0</v>
      </c>
      <c r="P32" s="58">
        <v>0</v>
      </c>
      <c r="Q32" s="57">
        <v>0</v>
      </c>
      <c r="R32" s="58">
        <v>0</v>
      </c>
      <c r="S32" s="57">
        <v>8</v>
      </c>
      <c r="T32" s="58">
        <v>39.4</v>
      </c>
      <c r="U32" s="57">
        <v>8</v>
      </c>
      <c r="V32" s="58">
        <v>93.4</v>
      </c>
      <c r="W32" s="57">
        <v>8</v>
      </c>
      <c r="X32" s="58">
        <v>90.7</v>
      </c>
      <c r="Y32" s="57">
        <v>8</v>
      </c>
      <c r="Z32" s="58">
        <v>88.5</v>
      </c>
      <c r="AA32" s="57">
        <v>8</v>
      </c>
      <c r="AB32" s="58">
        <v>74</v>
      </c>
      <c r="AC32" s="57">
        <v>8</v>
      </c>
      <c r="AD32" s="58">
        <v>90.3</v>
      </c>
      <c r="AE32" s="57">
        <v>8</v>
      </c>
      <c r="AF32" s="58">
        <v>73.2</v>
      </c>
      <c r="AG32" s="57">
        <v>0</v>
      </c>
      <c r="AH32" s="58">
        <v>0</v>
      </c>
      <c r="AI32" s="57">
        <v>0</v>
      </c>
      <c r="AJ32" s="58">
        <v>0</v>
      </c>
    </row>
    <row r="33" spans="1:36" ht="15.75" x14ac:dyDescent="0.25">
      <c r="A33" s="315"/>
      <c r="B33" s="56" t="s">
        <v>86</v>
      </c>
      <c r="C33" s="57">
        <v>0</v>
      </c>
      <c r="D33" s="58">
        <v>0</v>
      </c>
      <c r="E33" s="57">
        <v>0</v>
      </c>
      <c r="F33" s="58">
        <v>0</v>
      </c>
      <c r="G33" s="57">
        <v>0</v>
      </c>
      <c r="H33" s="58">
        <v>0</v>
      </c>
      <c r="I33" s="57">
        <v>0</v>
      </c>
      <c r="J33" s="58">
        <v>0</v>
      </c>
      <c r="K33" s="57">
        <v>20</v>
      </c>
      <c r="L33" s="58">
        <v>60.1</v>
      </c>
      <c r="M33" s="57">
        <v>44</v>
      </c>
      <c r="N33" s="58">
        <v>77.3</v>
      </c>
      <c r="O33" s="57">
        <v>61</v>
      </c>
      <c r="P33" s="58">
        <v>83.3</v>
      </c>
      <c r="Q33" s="57">
        <v>60</v>
      </c>
      <c r="R33" s="58">
        <v>69.5</v>
      </c>
      <c r="S33" s="57">
        <v>62</v>
      </c>
      <c r="T33" s="58">
        <v>60.2</v>
      </c>
      <c r="U33" s="57">
        <v>70</v>
      </c>
      <c r="V33" s="58">
        <v>49.4</v>
      </c>
      <c r="W33" s="57">
        <v>70</v>
      </c>
      <c r="X33" s="58">
        <v>44.3</v>
      </c>
      <c r="Y33" s="57">
        <v>70</v>
      </c>
      <c r="Z33" s="58">
        <v>54.9</v>
      </c>
      <c r="AA33" s="57">
        <v>70</v>
      </c>
      <c r="AB33" s="58">
        <v>55.2</v>
      </c>
      <c r="AC33" s="57">
        <v>60</v>
      </c>
      <c r="AD33" s="58">
        <v>60.2</v>
      </c>
      <c r="AE33" s="57">
        <v>60</v>
      </c>
      <c r="AF33" s="58">
        <v>41.5</v>
      </c>
      <c r="AG33" s="57">
        <v>71</v>
      </c>
      <c r="AH33" s="58">
        <v>99.2</v>
      </c>
      <c r="AI33" s="57">
        <v>71</v>
      </c>
      <c r="AJ33" s="58">
        <v>90.7</v>
      </c>
    </row>
    <row r="34" spans="1:36" ht="15.75" x14ac:dyDescent="0.25">
      <c r="A34" s="315"/>
      <c r="B34" s="56" t="s">
        <v>87</v>
      </c>
      <c r="C34" s="57">
        <v>5</v>
      </c>
      <c r="D34" s="58">
        <v>57.9</v>
      </c>
      <c r="E34" s="57">
        <v>5</v>
      </c>
      <c r="F34" s="58">
        <v>86.2</v>
      </c>
      <c r="G34" s="57">
        <v>5</v>
      </c>
      <c r="H34" s="58">
        <v>63.6</v>
      </c>
      <c r="I34" s="57">
        <v>5</v>
      </c>
      <c r="J34" s="58">
        <v>54.8</v>
      </c>
      <c r="K34" s="57">
        <v>5</v>
      </c>
      <c r="L34" s="58">
        <v>15.2</v>
      </c>
      <c r="M34" s="57">
        <v>0</v>
      </c>
      <c r="N34" s="58">
        <v>0</v>
      </c>
      <c r="O34" s="57">
        <v>0</v>
      </c>
      <c r="P34" s="58">
        <v>0</v>
      </c>
      <c r="Q34" s="57">
        <v>0</v>
      </c>
      <c r="R34" s="58">
        <v>0</v>
      </c>
      <c r="S34" s="57">
        <v>0</v>
      </c>
      <c r="T34" s="58">
        <v>0</v>
      </c>
      <c r="U34" s="57">
        <v>0</v>
      </c>
      <c r="V34" s="58">
        <v>0</v>
      </c>
      <c r="W34" s="57">
        <v>0</v>
      </c>
      <c r="X34" s="58">
        <v>0</v>
      </c>
      <c r="Y34" s="57">
        <v>0</v>
      </c>
      <c r="Z34" s="58">
        <v>0</v>
      </c>
      <c r="AA34" s="57">
        <v>0</v>
      </c>
      <c r="AB34" s="58">
        <v>0</v>
      </c>
      <c r="AC34" s="57">
        <v>0</v>
      </c>
      <c r="AD34" s="58">
        <v>0</v>
      </c>
      <c r="AE34" s="57">
        <v>0</v>
      </c>
      <c r="AF34" s="58">
        <v>0</v>
      </c>
      <c r="AG34" s="57">
        <v>0</v>
      </c>
      <c r="AH34" s="58">
        <v>0</v>
      </c>
      <c r="AI34" s="57">
        <v>0</v>
      </c>
      <c r="AJ34" s="58">
        <v>0</v>
      </c>
    </row>
    <row r="35" spans="1:36" ht="3.75" customHeight="1" x14ac:dyDescent="0.25">
      <c r="A35" s="59"/>
      <c r="B35" s="60"/>
      <c r="C35" s="61"/>
      <c r="D35" s="62"/>
      <c r="E35" s="61"/>
      <c r="F35" s="62"/>
      <c r="G35" s="61"/>
      <c r="H35" s="62"/>
      <c r="I35" s="61"/>
      <c r="J35" s="62"/>
      <c r="K35" s="61"/>
      <c r="L35" s="62"/>
      <c r="M35" s="61"/>
      <c r="N35" s="62"/>
      <c r="O35" s="61"/>
      <c r="P35" s="62"/>
      <c r="Q35" s="61"/>
      <c r="R35" s="62"/>
      <c r="S35" s="61"/>
      <c r="T35" s="62"/>
      <c r="U35" s="61"/>
      <c r="V35" s="62"/>
      <c r="W35" s="61"/>
      <c r="X35" s="62"/>
      <c r="Y35" s="61"/>
      <c r="Z35" s="62"/>
      <c r="AA35" s="61"/>
      <c r="AB35" s="62"/>
      <c r="AC35" s="61"/>
      <c r="AD35" s="62"/>
      <c r="AE35" s="61"/>
      <c r="AF35" s="62"/>
      <c r="AG35" s="61"/>
      <c r="AH35" s="62"/>
      <c r="AI35" s="61"/>
      <c r="AJ35" s="62"/>
    </row>
    <row r="36" spans="1:36" ht="15.75" x14ac:dyDescent="0.25">
      <c r="A36" s="315" t="s">
        <v>94</v>
      </c>
      <c r="B36" s="56" t="s">
        <v>85</v>
      </c>
      <c r="C36" s="57">
        <v>20</v>
      </c>
      <c r="D36" s="58">
        <v>96.9</v>
      </c>
      <c r="E36" s="57">
        <v>20</v>
      </c>
      <c r="F36" s="58">
        <v>96.8</v>
      </c>
      <c r="G36" s="57">
        <v>20</v>
      </c>
      <c r="H36" s="58">
        <v>96.6</v>
      </c>
      <c r="I36" s="57">
        <v>20</v>
      </c>
      <c r="J36" s="58">
        <v>98</v>
      </c>
      <c r="K36" s="57">
        <v>20</v>
      </c>
      <c r="L36" s="58">
        <v>90.7</v>
      </c>
      <c r="M36" s="57">
        <v>10</v>
      </c>
      <c r="N36" s="58">
        <v>84.6</v>
      </c>
      <c r="O36" s="57">
        <v>0</v>
      </c>
      <c r="P36" s="58">
        <v>0</v>
      </c>
      <c r="Q36" s="57">
        <v>0</v>
      </c>
      <c r="R36" s="58">
        <v>0</v>
      </c>
      <c r="S36" s="57">
        <v>0</v>
      </c>
      <c r="T36" s="58">
        <v>0</v>
      </c>
      <c r="U36" s="57">
        <v>10</v>
      </c>
      <c r="V36" s="58">
        <v>31.5</v>
      </c>
      <c r="W36" s="57">
        <v>20</v>
      </c>
      <c r="X36" s="58">
        <v>90</v>
      </c>
      <c r="Y36" s="57">
        <v>20</v>
      </c>
      <c r="Z36" s="58">
        <v>83.1</v>
      </c>
      <c r="AA36" s="57">
        <v>20</v>
      </c>
      <c r="AB36" s="58">
        <v>89.6</v>
      </c>
      <c r="AC36" s="57">
        <v>20</v>
      </c>
      <c r="AD36" s="58">
        <v>89.4</v>
      </c>
      <c r="AE36" s="57">
        <v>20</v>
      </c>
      <c r="AF36" s="58">
        <v>86.1</v>
      </c>
      <c r="AG36" s="57">
        <v>10</v>
      </c>
      <c r="AH36" s="58">
        <v>87.4</v>
      </c>
      <c r="AI36" s="57">
        <v>0</v>
      </c>
      <c r="AJ36" s="58">
        <v>0</v>
      </c>
    </row>
    <row r="37" spans="1:36" ht="15.75" x14ac:dyDescent="0.25">
      <c r="A37" s="315"/>
      <c r="B37" s="56" t="s">
        <v>86</v>
      </c>
      <c r="C37" s="57">
        <v>0</v>
      </c>
      <c r="D37" s="58">
        <v>0</v>
      </c>
      <c r="E37" s="57">
        <v>0</v>
      </c>
      <c r="F37" s="58">
        <v>0</v>
      </c>
      <c r="G37" s="57">
        <v>0</v>
      </c>
      <c r="H37" s="58">
        <v>0</v>
      </c>
      <c r="I37" s="57">
        <v>0</v>
      </c>
      <c r="J37" s="58">
        <v>0</v>
      </c>
      <c r="K37" s="57">
        <v>30</v>
      </c>
      <c r="L37" s="58">
        <v>74.7</v>
      </c>
      <c r="M37" s="57">
        <v>110</v>
      </c>
      <c r="N37" s="58">
        <v>75.599999999999994</v>
      </c>
      <c r="O37" s="57">
        <v>220</v>
      </c>
      <c r="P37" s="58">
        <v>70.3</v>
      </c>
      <c r="Q37" s="57">
        <v>220</v>
      </c>
      <c r="R37" s="58">
        <v>60.2</v>
      </c>
      <c r="S37" s="57">
        <v>214</v>
      </c>
      <c r="T37" s="58">
        <v>44.6</v>
      </c>
      <c r="U37" s="57">
        <v>214</v>
      </c>
      <c r="V37" s="58">
        <v>30.5</v>
      </c>
      <c r="W37" s="57">
        <v>100</v>
      </c>
      <c r="X37" s="58">
        <v>61.1</v>
      </c>
      <c r="Y37" s="57">
        <v>5</v>
      </c>
      <c r="Z37" s="58">
        <v>83.3</v>
      </c>
      <c r="AA37" s="57">
        <v>8</v>
      </c>
      <c r="AB37" s="58">
        <v>99.2</v>
      </c>
      <c r="AC37" s="57">
        <v>8</v>
      </c>
      <c r="AD37" s="58">
        <v>100.1</v>
      </c>
      <c r="AE37" s="57">
        <v>8</v>
      </c>
      <c r="AF37" s="58">
        <v>99.2</v>
      </c>
      <c r="AG37" s="57">
        <v>100</v>
      </c>
      <c r="AH37" s="58">
        <v>84.1</v>
      </c>
      <c r="AI37" s="57">
        <v>180</v>
      </c>
      <c r="AJ37" s="58">
        <v>82.86</v>
      </c>
    </row>
    <row r="38" spans="1:36" ht="15.75" x14ac:dyDescent="0.25">
      <c r="A38" s="315"/>
      <c r="B38" s="56" t="s">
        <v>87</v>
      </c>
      <c r="C38" s="57">
        <v>10</v>
      </c>
      <c r="D38" s="58">
        <v>63.9</v>
      </c>
      <c r="E38" s="57">
        <v>10</v>
      </c>
      <c r="F38" s="58">
        <v>97.4</v>
      </c>
      <c r="G38" s="57">
        <v>10</v>
      </c>
      <c r="H38" s="58">
        <v>91.2</v>
      </c>
      <c r="I38" s="57">
        <v>10</v>
      </c>
      <c r="J38" s="58">
        <v>66.099999999999994</v>
      </c>
      <c r="K38" s="57">
        <v>10</v>
      </c>
      <c r="L38" s="58">
        <v>58</v>
      </c>
      <c r="M38" s="57">
        <v>10</v>
      </c>
      <c r="N38" s="58">
        <v>68.099999999999994</v>
      </c>
      <c r="O38" s="57">
        <v>10</v>
      </c>
      <c r="P38" s="58">
        <v>56</v>
      </c>
      <c r="Q38" s="57">
        <v>10</v>
      </c>
      <c r="R38" s="58">
        <v>83.9</v>
      </c>
      <c r="S38" s="57">
        <v>10</v>
      </c>
      <c r="T38" s="58">
        <v>86.3</v>
      </c>
      <c r="U38" s="57">
        <v>10</v>
      </c>
      <c r="V38" s="58">
        <v>74.7</v>
      </c>
      <c r="W38" s="57">
        <v>10</v>
      </c>
      <c r="X38" s="58">
        <v>67.099999999999994</v>
      </c>
      <c r="Y38" s="57">
        <v>10</v>
      </c>
      <c r="Z38" s="58">
        <v>71</v>
      </c>
      <c r="AA38" s="57">
        <v>10</v>
      </c>
      <c r="AB38" s="58">
        <v>69.7</v>
      </c>
      <c r="AC38" s="57">
        <v>10</v>
      </c>
      <c r="AD38" s="58">
        <v>61.6</v>
      </c>
      <c r="AE38" s="57">
        <v>10</v>
      </c>
      <c r="AF38" s="58">
        <v>75</v>
      </c>
      <c r="AG38" s="57">
        <v>10</v>
      </c>
      <c r="AH38" s="58">
        <v>69.400000000000006</v>
      </c>
      <c r="AI38" s="57">
        <v>10</v>
      </c>
      <c r="AJ38" s="58">
        <v>69.400000000000006</v>
      </c>
    </row>
    <row r="39" spans="1:36" ht="15.75" x14ac:dyDescent="0.25">
      <c r="A39" s="315"/>
      <c r="B39" s="56" t="s">
        <v>83</v>
      </c>
      <c r="C39" s="57">
        <v>10</v>
      </c>
      <c r="D39" s="58">
        <v>88.7</v>
      </c>
      <c r="E39" s="57">
        <v>10</v>
      </c>
      <c r="F39" s="58">
        <v>78.7</v>
      </c>
      <c r="G39" s="57">
        <v>10</v>
      </c>
      <c r="H39" s="58">
        <v>72.099999999999994</v>
      </c>
      <c r="I39" s="57">
        <v>10</v>
      </c>
      <c r="J39" s="58">
        <v>94.8</v>
      </c>
      <c r="K39" s="57">
        <v>10</v>
      </c>
      <c r="L39" s="58">
        <v>49.7</v>
      </c>
      <c r="M39" s="57">
        <v>10</v>
      </c>
      <c r="N39" s="58">
        <v>15.4</v>
      </c>
      <c r="O39" s="57">
        <v>10</v>
      </c>
      <c r="P39" s="58">
        <v>22.6</v>
      </c>
      <c r="Q39" s="57">
        <v>10</v>
      </c>
      <c r="R39" s="58">
        <v>29.7</v>
      </c>
      <c r="S39" s="57">
        <v>10</v>
      </c>
      <c r="T39" s="58">
        <v>54.2</v>
      </c>
      <c r="U39" s="57">
        <v>10</v>
      </c>
      <c r="V39" s="58">
        <v>46.7</v>
      </c>
      <c r="W39" s="57">
        <v>10</v>
      </c>
      <c r="X39" s="58">
        <v>51</v>
      </c>
      <c r="Y39" s="57">
        <v>10</v>
      </c>
      <c r="Z39" s="58">
        <v>46.3</v>
      </c>
      <c r="AA39" s="57">
        <v>10</v>
      </c>
      <c r="AB39" s="58">
        <v>64.2</v>
      </c>
      <c r="AC39" s="57">
        <v>10</v>
      </c>
      <c r="AD39" s="58">
        <v>58.1</v>
      </c>
      <c r="AE39" s="57">
        <v>10</v>
      </c>
      <c r="AF39" s="58">
        <v>91.4</v>
      </c>
      <c r="AG39" s="57">
        <v>10</v>
      </c>
      <c r="AH39" s="58">
        <v>81.900000000000006</v>
      </c>
      <c r="AI39" s="57">
        <v>10</v>
      </c>
      <c r="AJ39" s="58">
        <v>81.900000000000006</v>
      </c>
    </row>
    <row r="40" spans="1:36" ht="3.75" customHeight="1" x14ac:dyDescent="0.25">
      <c r="A40" s="59"/>
      <c r="B40" s="60"/>
      <c r="C40" s="61"/>
      <c r="D40" s="62"/>
      <c r="E40" s="61"/>
      <c r="F40" s="62"/>
      <c r="G40" s="61"/>
      <c r="H40" s="62"/>
      <c r="I40" s="61"/>
      <c r="J40" s="62"/>
      <c r="K40" s="61"/>
      <c r="L40" s="62"/>
      <c r="M40" s="61"/>
      <c r="N40" s="62"/>
      <c r="O40" s="61"/>
      <c r="P40" s="62"/>
      <c r="Q40" s="61"/>
      <c r="R40" s="62"/>
      <c r="S40" s="61"/>
      <c r="T40" s="62"/>
      <c r="U40" s="61"/>
      <c r="V40" s="62"/>
      <c r="W40" s="61"/>
      <c r="X40" s="62"/>
      <c r="Y40" s="61"/>
      <c r="Z40" s="62"/>
      <c r="AA40" s="61"/>
      <c r="AB40" s="62"/>
      <c r="AC40" s="61"/>
      <c r="AD40" s="62"/>
      <c r="AE40" s="61"/>
      <c r="AF40" s="62"/>
      <c r="AG40" s="61"/>
      <c r="AH40" s="62"/>
      <c r="AI40" s="61"/>
      <c r="AJ40" s="62"/>
    </row>
    <row r="41" spans="1:36" ht="15.75" x14ac:dyDescent="0.25">
      <c r="A41" s="323" t="s">
        <v>95</v>
      </c>
      <c r="B41" s="56" t="s">
        <v>85</v>
      </c>
      <c r="C41" s="57">
        <v>7</v>
      </c>
      <c r="D41" s="58">
        <v>32.799999999999997</v>
      </c>
      <c r="E41" s="57">
        <v>7</v>
      </c>
      <c r="F41" s="58">
        <v>32.799999999999997</v>
      </c>
      <c r="G41" s="57">
        <v>7</v>
      </c>
      <c r="H41" s="58">
        <v>39.700000000000003</v>
      </c>
      <c r="I41" s="57">
        <v>7</v>
      </c>
      <c r="J41" s="58">
        <v>21.2</v>
      </c>
      <c r="K41" s="57">
        <v>7</v>
      </c>
      <c r="L41" s="58">
        <v>21.9</v>
      </c>
      <c r="M41" s="57">
        <v>7</v>
      </c>
      <c r="N41" s="58">
        <v>10.6</v>
      </c>
      <c r="O41" s="57">
        <v>7</v>
      </c>
      <c r="P41" s="58">
        <v>23.3</v>
      </c>
      <c r="Q41" s="57">
        <v>7</v>
      </c>
      <c r="R41" s="58">
        <v>17.100000000000001</v>
      </c>
      <c r="S41" s="57">
        <v>7</v>
      </c>
      <c r="T41" s="58">
        <v>20.7</v>
      </c>
      <c r="U41" s="57">
        <v>7</v>
      </c>
      <c r="V41" s="58">
        <v>11.9</v>
      </c>
      <c r="W41" s="57">
        <v>7</v>
      </c>
      <c r="X41" s="58">
        <v>14.3</v>
      </c>
      <c r="Y41" s="57">
        <v>7</v>
      </c>
      <c r="Z41" s="58">
        <v>14.8</v>
      </c>
      <c r="AA41" s="57">
        <v>7</v>
      </c>
      <c r="AB41" s="58">
        <v>13.8</v>
      </c>
      <c r="AC41" s="57">
        <v>7</v>
      </c>
      <c r="AD41" s="58">
        <v>33.200000000000003</v>
      </c>
      <c r="AE41" s="57">
        <v>7</v>
      </c>
      <c r="AF41" s="58">
        <v>24.5</v>
      </c>
      <c r="AG41" s="57">
        <v>7</v>
      </c>
      <c r="AH41" s="58">
        <v>44.7</v>
      </c>
      <c r="AI41" s="57">
        <v>7</v>
      </c>
      <c r="AJ41" s="58">
        <v>53.9</v>
      </c>
    </row>
    <row r="42" spans="1:36" ht="15.75" x14ac:dyDescent="0.25">
      <c r="A42" s="324"/>
      <c r="B42" s="56" t="s">
        <v>86</v>
      </c>
      <c r="C42" s="57">
        <v>0</v>
      </c>
      <c r="D42" s="58">
        <v>0</v>
      </c>
      <c r="E42" s="57">
        <v>0</v>
      </c>
      <c r="F42" s="58">
        <v>0</v>
      </c>
      <c r="G42" s="57">
        <v>0</v>
      </c>
      <c r="H42" s="58">
        <v>0</v>
      </c>
      <c r="I42" s="57">
        <v>0</v>
      </c>
      <c r="J42" s="58">
        <v>0</v>
      </c>
      <c r="K42" s="57">
        <v>7</v>
      </c>
      <c r="L42" s="58">
        <v>38.799999999999997</v>
      </c>
      <c r="M42" s="57">
        <v>7</v>
      </c>
      <c r="N42" s="58">
        <v>12.3</v>
      </c>
      <c r="O42" s="57">
        <v>7</v>
      </c>
      <c r="P42" s="58">
        <v>16.5</v>
      </c>
      <c r="Q42" s="57">
        <v>7</v>
      </c>
      <c r="R42" s="58">
        <v>5.6</v>
      </c>
      <c r="S42" s="57">
        <v>11</v>
      </c>
      <c r="T42" s="58">
        <v>6.2</v>
      </c>
      <c r="U42" s="57">
        <v>11</v>
      </c>
      <c r="V42" s="58">
        <v>2.1</v>
      </c>
      <c r="W42" s="57">
        <v>11</v>
      </c>
      <c r="X42" s="58">
        <v>9.1</v>
      </c>
      <c r="Y42" s="57">
        <v>11</v>
      </c>
      <c r="Z42" s="58">
        <v>15.7</v>
      </c>
      <c r="AA42" s="57">
        <v>11</v>
      </c>
      <c r="AB42" s="58">
        <v>7.2</v>
      </c>
      <c r="AC42" s="57">
        <v>11</v>
      </c>
      <c r="AD42" s="58">
        <v>5.5</v>
      </c>
      <c r="AE42" s="57">
        <v>11</v>
      </c>
      <c r="AF42" s="58">
        <v>13.2</v>
      </c>
      <c r="AG42" s="57">
        <v>11</v>
      </c>
      <c r="AH42" s="58">
        <v>25.1</v>
      </c>
      <c r="AI42" s="57">
        <v>11</v>
      </c>
      <c r="AJ42" s="58">
        <v>33.299999999999997</v>
      </c>
    </row>
    <row r="43" spans="1:36" ht="15.75" x14ac:dyDescent="0.25">
      <c r="A43" s="325"/>
      <c r="B43" s="56" t="s">
        <v>87</v>
      </c>
      <c r="C43" s="57">
        <v>30</v>
      </c>
      <c r="D43" s="58">
        <v>75.400000000000006</v>
      </c>
      <c r="E43" s="57">
        <v>30</v>
      </c>
      <c r="F43" s="58">
        <v>100</v>
      </c>
      <c r="G43" s="57">
        <v>30</v>
      </c>
      <c r="H43" s="58">
        <v>100</v>
      </c>
      <c r="I43" s="57">
        <v>30</v>
      </c>
      <c r="J43" s="58">
        <v>100</v>
      </c>
      <c r="K43" s="57">
        <v>30</v>
      </c>
      <c r="L43" s="58">
        <v>100</v>
      </c>
      <c r="M43" s="57">
        <v>30</v>
      </c>
      <c r="N43" s="58">
        <v>100</v>
      </c>
      <c r="O43" s="57">
        <v>30</v>
      </c>
      <c r="P43" s="58">
        <v>100</v>
      </c>
      <c r="Q43" s="57">
        <v>30</v>
      </c>
      <c r="R43" s="58">
        <v>97.6</v>
      </c>
      <c r="S43" s="57">
        <v>24</v>
      </c>
      <c r="T43" s="58">
        <v>79.400000000000006</v>
      </c>
      <c r="U43" s="57">
        <v>24</v>
      </c>
      <c r="V43" s="58">
        <v>100</v>
      </c>
      <c r="W43" s="57">
        <v>24</v>
      </c>
      <c r="X43" s="58">
        <v>100</v>
      </c>
      <c r="Y43" s="57">
        <v>24</v>
      </c>
      <c r="Z43" s="58">
        <v>100</v>
      </c>
      <c r="AA43" s="57">
        <v>24</v>
      </c>
      <c r="AB43" s="58">
        <v>100</v>
      </c>
      <c r="AC43" s="57">
        <v>24</v>
      </c>
      <c r="AD43" s="58">
        <v>80.2</v>
      </c>
      <c r="AE43" s="57">
        <v>30</v>
      </c>
      <c r="AF43" s="58">
        <v>100</v>
      </c>
      <c r="AG43" s="57">
        <v>30</v>
      </c>
      <c r="AH43" s="58">
        <v>100</v>
      </c>
      <c r="AI43" s="57">
        <v>30</v>
      </c>
      <c r="AJ43" s="58">
        <v>99.8</v>
      </c>
    </row>
    <row r="44" spans="1:36" ht="3.75" customHeight="1" x14ac:dyDescent="0.25">
      <c r="A44" s="59"/>
      <c r="B44" s="60"/>
      <c r="C44" s="61"/>
      <c r="D44" s="62"/>
      <c r="E44" s="61"/>
      <c r="F44" s="62"/>
      <c r="G44" s="61"/>
      <c r="H44" s="62"/>
      <c r="I44" s="61"/>
      <c r="J44" s="62"/>
      <c r="K44" s="61"/>
      <c r="L44" s="62"/>
      <c r="M44" s="61"/>
      <c r="N44" s="62"/>
      <c r="O44" s="61"/>
      <c r="P44" s="62"/>
      <c r="Q44" s="61"/>
      <c r="R44" s="62"/>
      <c r="S44" s="61"/>
      <c r="T44" s="62"/>
      <c r="U44" s="61"/>
      <c r="V44" s="62"/>
      <c r="W44" s="61"/>
      <c r="X44" s="62"/>
      <c r="Y44" s="61"/>
      <c r="Z44" s="62"/>
      <c r="AA44" s="61"/>
      <c r="AB44" s="62"/>
      <c r="AC44" s="61"/>
      <c r="AD44" s="62"/>
      <c r="AE44" s="61"/>
      <c r="AF44" s="62"/>
      <c r="AG44" s="61"/>
      <c r="AH44" s="62"/>
      <c r="AI44" s="61"/>
      <c r="AJ44" s="62"/>
    </row>
    <row r="45" spans="1:36" ht="15.75" x14ac:dyDescent="0.25">
      <c r="A45" s="323" t="s">
        <v>96</v>
      </c>
      <c r="B45" s="56" t="s">
        <v>85</v>
      </c>
      <c r="C45" s="57">
        <v>10</v>
      </c>
      <c r="D45" s="58">
        <v>91.4</v>
      </c>
      <c r="E45" s="57">
        <v>10</v>
      </c>
      <c r="F45" s="58">
        <v>91</v>
      </c>
      <c r="G45" s="57">
        <v>10</v>
      </c>
      <c r="H45" s="58">
        <v>90</v>
      </c>
      <c r="I45" s="57">
        <v>10</v>
      </c>
      <c r="J45" s="58">
        <v>96.1</v>
      </c>
      <c r="K45" s="57">
        <v>10</v>
      </c>
      <c r="L45" s="58">
        <v>95.3</v>
      </c>
      <c r="M45" s="57">
        <v>10</v>
      </c>
      <c r="N45" s="58">
        <v>85.5</v>
      </c>
      <c r="O45" s="57">
        <v>10</v>
      </c>
      <c r="P45" s="58">
        <v>89.7</v>
      </c>
      <c r="Q45" s="57">
        <v>10</v>
      </c>
      <c r="R45" s="58">
        <v>96.8</v>
      </c>
      <c r="S45" s="57">
        <v>10</v>
      </c>
      <c r="T45" s="58">
        <v>78.400000000000006</v>
      </c>
      <c r="U45" s="57">
        <v>10</v>
      </c>
      <c r="V45" s="58">
        <v>89</v>
      </c>
      <c r="W45" s="57">
        <v>10</v>
      </c>
      <c r="X45" s="58">
        <v>83.9</v>
      </c>
      <c r="Y45" s="57">
        <v>10</v>
      </c>
      <c r="Z45" s="58">
        <v>87.7</v>
      </c>
      <c r="AA45" s="57">
        <v>10</v>
      </c>
      <c r="AB45" s="58">
        <v>79</v>
      </c>
      <c r="AC45" s="57">
        <v>10</v>
      </c>
      <c r="AD45" s="58">
        <v>77.7</v>
      </c>
      <c r="AE45" s="57">
        <v>10</v>
      </c>
      <c r="AF45" s="58">
        <v>78.599999999999994</v>
      </c>
      <c r="AG45" s="57">
        <v>10</v>
      </c>
      <c r="AH45" s="58">
        <v>77.099999999999994</v>
      </c>
      <c r="AI45" s="57">
        <v>10</v>
      </c>
      <c r="AJ45" s="58">
        <v>79.3</v>
      </c>
    </row>
    <row r="46" spans="1:36" ht="15.75" x14ac:dyDescent="0.25">
      <c r="A46" s="324"/>
      <c r="B46" s="56" t="s">
        <v>86</v>
      </c>
      <c r="C46" s="57">
        <v>0</v>
      </c>
      <c r="D46" s="58">
        <v>0</v>
      </c>
      <c r="E46" s="57">
        <v>0</v>
      </c>
      <c r="F46" s="58">
        <v>0</v>
      </c>
      <c r="G46" s="57">
        <v>0</v>
      </c>
      <c r="H46" s="58">
        <v>0</v>
      </c>
      <c r="I46" s="57">
        <v>0</v>
      </c>
      <c r="J46" s="58">
        <v>0</v>
      </c>
      <c r="K46" s="57">
        <v>10</v>
      </c>
      <c r="L46" s="58">
        <v>100.1</v>
      </c>
      <c r="M46" s="57">
        <v>20</v>
      </c>
      <c r="N46" s="58">
        <v>100.2</v>
      </c>
      <c r="O46" s="57">
        <v>20</v>
      </c>
      <c r="P46" s="58">
        <v>83.2</v>
      </c>
      <c r="Q46" s="57">
        <v>20</v>
      </c>
      <c r="R46" s="58">
        <v>60.1</v>
      </c>
      <c r="S46" s="57">
        <v>10</v>
      </c>
      <c r="T46" s="58">
        <v>34.5</v>
      </c>
      <c r="U46" s="57">
        <v>10</v>
      </c>
      <c r="V46" s="58">
        <v>0</v>
      </c>
      <c r="W46" s="57">
        <v>10</v>
      </c>
      <c r="X46" s="58">
        <v>0</v>
      </c>
      <c r="Y46" s="57">
        <v>10</v>
      </c>
      <c r="Z46" s="58">
        <v>0</v>
      </c>
      <c r="AA46" s="57">
        <v>10</v>
      </c>
      <c r="AB46" s="58">
        <v>12.3</v>
      </c>
      <c r="AC46" s="57">
        <v>20</v>
      </c>
      <c r="AD46" s="58">
        <v>81.900000000000006</v>
      </c>
      <c r="AE46" s="57">
        <v>20</v>
      </c>
      <c r="AF46" s="58">
        <v>81.2</v>
      </c>
      <c r="AG46" s="57">
        <v>30</v>
      </c>
      <c r="AH46" s="58">
        <v>94.7</v>
      </c>
      <c r="AI46" s="57">
        <v>30</v>
      </c>
      <c r="AJ46" s="58">
        <v>98.9</v>
      </c>
    </row>
    <row r="47" spans="1:36" ht="15.75" x14ac:dyDescent="0.25">
      <c r="A47" s="324"/>
      <c r="B47" s="56" t="s">
        <v>87</v>
      </c>
      <c r="C47" s="57">
        <v>5</v>
      </c>
      <c r="D47" s="58">
        <v>96.6</v>
      </c>
      <c r="E47" s="57">
        <v>5</v>
      </c>
      <c r="F47" s="58">
        <v>94.7</v>
      </c>
      <c r="G47" s="57">
        <v>5</v>
      </c>
      <c r="H47" s="58">
        <v>97</v>
      </c>
      <c r="I47" s="57">
        <v>5</v>
      </c>
      <c r="J47" s="58">
        <v>100</v>
      </c>
      <c r="K47" s="57">
        <v>5</v>
      </c>
      <c r="L47" s="58">
        <v>96.4</v>
      </c>
      <c r="M47" s="57">
        <v>5</v>
      </c>
      <c r="N47" s="58">
        <v>81.900000000000006</v>
      </c>
      <c r="O47" s="57">
        <v>5</v>
      </c>
      <c r="P47" s="58">
        <v>57.6</v>
      </c>
      <c r="Q47" s="57">
        <v>5</v>
      </c>
      <c r="R47" s="58">
        <v>71.2</v>
      </c>
      <c r="S47" s="57">
        <v>5</v>
      </c>
      <c r="T47" s="58">
        <v>69</v>
      </c>
      <c r="U47" s="57">
        <v>5</v>
      </c>
      <c r="V47" s="58">
        <v>70</v>
      </c>
      <c r="W47" s="57">
        <v>5</v>
      </c>
      <c r="X47" s="58">
        <v>59.2</v>
      </c>
      <c r="Y47" s="57">
        <v>5</v>
      </c>
      <c r="Z47" s="58">
        <v>40</v>
      </c>
      <c r="AA47" s="57">
        <v>5</v>
      </c>
      <c r="AB47" s="58">
        <v>0</v>
      </c>
      <c r="AC47" s="57">
        <v>5</v>
      </c>
      <c r="AD47" s="58">
        <v>85.6</v>
      </c>
      <c r="AE47" s="57">
        <v>5</v>
      </c>
      <c r="AF47" s="58">
        <v>59.3</v>
      </c>
      <c r="AG47" s="57">
        <v>5</v>
      </c>
      <c r="AH47" s="58">
        <v>62</v>
      </c>
      <c r="AI47" s="57">
        <v>5</v>
      </c>
      <c r="AJ47" s="58">
        <v>61.9</v>
      </c>
    </row>
    <row r="48" spans="1:36" ht="15.75" x14ac:dyDescent="0.25">
      <c r="A48" s="325"/>
      <c r="B48" s="56" t="s">
        <v>83</v>
      </c>
      <c r="C48" s="57">
        <v>5</v>
      </c>
      <c r="D48" s="58">
        <v>57.4</v>
      </c>
      <c r="E48" s="57">
        <v>5</v>
      </c>
      <c r="F48" s="58">
        <v>66.900000000000006</v>
      </c>
      <c r="G48" s="57">
        <v>5</v>
      </c>
      <c r="H48" s="58">
        <v>74.5</v>
      </c>
      <c r="I48" s="57">
        <v>5</v>
      </c>
      <c r="J48" s="58">
        <v>100</v>
      </c>
      <c r="K48" s="57">
        <v>0</v>
      </c>
      <c r="L48" s="58">
        <v>63.3</v>
      </c>
      <c r="M48" s="57">
        <v>5</v>
      </c>
      <c r="N48" s="58">
        <v>54.8</v>
      </c>
      <c r="O48" s="57">
        <v>5</v>
      </c>
      <c r="P48" s="58">
        <v>77.3</v>
      </c>
      <c r="Q48" s="57">
        <v>5</v>
      </c>
      <c r="R48" s="58">
        <v>58.7</v>
      </c>
      <c r="S48" s="57">
        <v>5</v>
      </c>
      <c r="T48" s="58">
        <v>36.1</v>
      </c>
      <c r="U48" s="57">
        <v>5</v>
      </c>
      <c r="V48" s="58">
        <v>42</v>
      </c>
      <c r="W48" s="57">
        <v>5</v>
      </c>
      <c r="X48" s="58">
        <v>61.9</v>
      </c>
      <c r="Y48" s="57">
        <v>5</v>
      </c>
      <c r="Z48" s="58">
        <v>93.5</v>
      </c>
      <c r="AA48" s="57">
        <v>5</v>
      </c>
      <c r="AB48" s="58">
        <v>53.5</v>
      </c>
      <c r="AC48" s="57">
        <v>5</v>
      </c>
      <c r="AD48" s="58">
        <v>68.400000000000006</v>
      </c>
      <c r="AE48" s="57">
        <v>5</v>
      </c>
      <c r="AF48" s="58">
        <v>85.2</v>
      </c>
      <c r="AG48" s="57">
        <v>5</v>
      </c>
      <c r="AH48" s="58">
        <v>95.2</v>
      </c>
      <c r="AI48" s="57">
        <v>5</v>
      </c>
      <c r="AJ48" s="58">
        <v>94.5</v>
      </c>
    </row>
    <row r="49" spans="1:36" ht="3.75" customHeight="1" x14ac:dyDescent="0.25">
      <c r="A49" s="59"/>
      <c r="B49" s="60"/>
      <c r="C49" s="61"/>
      <c r="D49" s="62"/>
      <c r="E49" s="61"/>
      <c r="F49" s="62"/>
      <c r="G49" s="61"/>
      <c r="H49" s="62"/>
      <c r="I49" s="61"/>
      <c r="J49" s="62"/>
      <c r="K49" s="61"/>
      <c r="L49" s="62"/>
      <c r="M49" s="61"/>
      <c r="N49" s="62"/>
      <c r="O49" s="61"/>
      <c r="P49" s="62"/>
      <c r="Q49" s="61"/>
      <c r="R49" s="62"/>
      <c r="S49" s="61"/>
      <c r="T49" s="62"/>
      <c r="U49" s="61"/>
      <c r="V49" s="62"/>
      <c r="W49" s="61"/>
      <c r="X49" s="62"/>
      <c r="Y49" s="61"/>
      <c r="Z49" s="62"/>
      <c r="AA49" s="61"/>
      <c r="AB49" s="62"/>
      <c r="AC49" s="61"/>
      <c r="AD49" s="62"/>
      <c r="AE49" s="61"/>
      <c r="AF49" s="62"/>
      <c r="AG49" s="61"/>
      <c r="AH49" s="62"/>
      <c r="AI49" s="61"/>
      <c r="AJ49" s="62"/>
    </row>
    <row r="50" spans="1:36" ht="15.75" x14ac:dyDescent="0.25">
      <c r="A50" s="315" t="s">
        <v>97</v>
      </c>
      <c r="B50" s="56" t="s">
        <v>85</v>
      </c>
      <c r="C50" s="57">
        <v>0</v>
      </c>
      <c r="D50" s="58">
        <v>0</v>
      </c>
      <c r="E50" s="57">
        <v>0</v>
      </c>
      <c r="F50" s="58">
        <v>0</v>
      </c>
      <c r="G50" s="57">
        <v>0</v>
      </c>
      <c r="H50" s="58">
        <v>0</v>
      </c>
      <c r="I50" s="57">
        <v>0</v>
      </c>
      <c r="J50" s="58">
        <v>0</v>
      </c>
      <c r="K50" s="57">
        <v>0</v>
      </c>
      <c r="L50" s="58">
        <v>0</v>
      </c>
      <c r="M50" s="57">
        <v>0</v>
      </c>
      <c r="N50" s="58">
        <v>0</v>
      </c>
      <c r="O50" s="57">
        <v>0</v>
      </c>
      <c r="P50" s="58">
        <v>0</v>
      </c>
      <c r="Q50" s="57">
        <v>0</v>
      </c>
      <c r="R50" s="58">
        <v>0</v>
      </c>
      <c r="S50" s="57">
        <v>0</v>
      </c>
      <c r="T50" s="58">
        <v>0</v>
      </c>
      <c r="U50" s="57">
        <v>0</v>
      </c>
      <c r="V50" s="58">
        <v>0</v>
      </c>
      <c r="W50" s="57">
        <v>0</v>
      </c>
      <c r="X50" s="58">
        <v>0</v>
      </c>
      <c r="Y50" s="57">
        <v>0</v>
      </c>
      <c r="Z50" s="58">
        <v>0</v>
      </c>
      <c r="AA50" s="57">
        <v>10</v>
      </c>
      <c r="AB50" s="58">
        <v>86.5</v>
      </c>
      <c r="AC50" s="57">
        <v>10</v>
      </c>
      <c r="AD50" s="58">
        <v>96.3</v>
      </c>
      <c r="AE50" s="57">
        <v>10</v>
      </c>
      <c r="AF50" s="58">
        <v>92.3</v>
      </c>
      <c r="AG50" s="57">
        <v>6</v>
      </c>
      <c r="AH50" s="58">
        <v>98.2</v>
      </c>
      <c r="AI50" s="57">
        <v>6</v>
      </c>
      <c r="AJ50" s="58">
        <v>99.1</v>
      </c>
    </row>
    <row r="51" spans="1:36" ht="15.75" x14ac:dyDescent="0.25">
      <c r="A51" s="315"/>
      <c r="B51" s="56" t="s">
        <v>86</v>
      </c>
      <c r="C51" s="57">
        <v>0</v>
      </c>
      <c r="D51" s="58">
        <v>0</v>
      </c>
      <c r="E51" s="57">
        <v>0</v>
      </c>
      <c r="F51" s="58">
        <v>0</v>
      </c>
      <c r="G51" s="57">
        <v>0</v>
      </c>
      <c r="H51" s="58">
        <v>0</v>
      </c>
      <c r="I51" s="57">
        <v>0</v>
      </c>
      <c r="J51" s="58">
        <v>0</v>
      </c>
      <c r="K51" s="57">
        <v>0</v>
      </c>
      <c r="L51" s="58">
        <v>0</v>
      </c>
      <c r="M51" s="57">
        <v>0</v>
      </c>
      <c r="N51" s="58">
        <v>0</v>
      </c>
      <c r="O51" s="57">
        <v>10</v>
      </c>
      <c r="P51" s="58">
        <v>65.5</v>
      </c>
      <c r="Q51" s="57">
        <v>10</v>
      </c>
      <c r="R51" s="58">
        <v>84.1</v>
      </c>
      <c r="S51" s="57">
        <v>10</v>
      </c>
      <c r="T51" s="58">
        <v>83.1</v>
      </c>
      <c r="U51" s="57">
        <v>20</v>
      </c>
      <c r="V51" s="58">
        <v>32.200000000000003</v>
      </c>
      <c r="W51" s="57">
        <v>20</v>
      </c>
      <c r="X51" s="58">
        <v>1.5</v>
      </c>
      <c r="Y51" s="57">
        <v>20</v>
      </c>
      <c r="Z51" s="58">
        <v>1.5</v>
      </c>
      <c r="AA51" s="57">
        <v>10</v>
      </c>
      <c r="AB51" s="58">
        <v>34.200000000000003</v>
      </c>
      <c r="AC51" s="57">
        <v>10</v>
      </c>
      <c r="AD51" s="58">
        <v>89.3</v>
      </c>
      <c r="AE51" s="57">
        <v>10</v>
      </c>
      <c r="AF51" s="58">
        <v>86.2</v>
      </c>
      <c r="AG51" s="57">
        <v>14</v>
      </c>
      <c r="AH51" s="58">
        <v>90.1</v>
      </c>
      <c r="AI51" s="57">
        <v>14</v>
      </c>
      <c r="AJ51" s="58">
        <v>95.4</v>
      </c>
    </row>
    <row r="52" spans="1:36" ht="15.75" x14ac:dyDescent="0.25">
      <c r="A52" s="315"/>
      <c r="B52" s="56" t="s">
        <v>87</v>
      </c>
      <c r="C52" s="57">
        <v>10</v>
      </c>
      <c r="D52" s="58">
        <v>100</v>
      </c>
      <c r="E52" s="57">
        <v>10</v>
      </c>
      <c r="F52" s="58">
        <v>100</v>
      </c>
      <c r="G52" s="57">
        <v>10</v>
      </c>
      <c r="H52" s="58">
        <v>100</v>
      </c>
      <c r="I52" s="57">
        <v>10</v>
      </c>
      <c r="J52" s="58">
        <v>99.7</v>
      </c>
      <c r="K52" s="57">
        <v>10</v>
      </c>
      <c r="L52" s="58">
        <v>100</v>
      </c>
      <c r="M52" s="57">
        <v>10</v>
      </c>
      <c r="N52" s="58">
        <v>100</v>
      </c>
      <c r="O52" s="57">
        <v>10</v>
      </c>
      <c r="P52" s="58">
        <v>89.3</v>
      </c>
      <c r="Q52" s="57">
        <v>10</v>
      </c>
      <c r="R52" s="58">
        <v>98.8</v>
      </c>
      <c r="S52" s="57">
        <v>10</v>
      </c>
      <c r="T52" s="58">
        <v>100</v>
      </c>
      <c r="U52" s="57">
        <v>10</v>
      </c>
      <c r="V52" s="58">
        <v>100</v>
      </c>
      <c r="W52" s="57">
        <v>10</v>
      </c>
      <c r="X52" s="58">
        <v>97.6</v>
      </c>
      <c r="Y52" s="57">
        <v>10</v>
      </c>
      <c r="Z52" s="58">
        <v>99.2</v>
      </c>
      <c r="AA52" s="57">
        <v>10</v>
      </c>
      <c r="AB52" s="58">
        <v>98.4</v>
      </c>
      <c r="AC52" s="57">
        <v>10</v>
      </c>
      <c r="AD52" s="58">
        <v>100</v>
      </c>
      <c r="AE52" s="57">
        <v>10</v>
      </c>
      <c r="AF52" s="58">
        <v>100</v>
      </c>
      <c r="AG52" s="57">
        <v>10</v>
      </c>
      <c r="AH52" s="58">
        <v>98.7</v>
      </c>
      <c r="AI52" s="57">
        <v>10</v>
      </c>
      <c r="AJ52" s="58">
        <v>92.3</v>
      </c>
    </row>
    <row r="53" spans="1:36" ht="3.75" customHeight="1" x14ac:dyDescent="0.25">
      <c r="A53" s="59"/>
      <c r="B53" s="60"/>
      <c r="C53" s="61"/>
      <c r="D53" s="62"/>
      <c r="E53" s="61"/>
      <c r="F53" s="62"/>
      <c r="G53" s="61"/>
      <c r="H53" s="62"/>
      <c r="I53" s="61"/>
      <c r="J53" s="62"/>
      <c r="K53" s="61"/>
      <c r="L53" s="62"/>
      <c r="M53" s="61"/>
      <c r="N53" s="62"/>
      <c r="O53" s="61"/>
      <c r="P53" s="62"/>
      <c r="Q53" s="61"/>
      <c r="R53" s="62"/>
      <c r="S53" s="61"/>
      <c r="T53" s="62"/>
      <c r="U53" s="61"/>
      <c r="V53" s="62"/>
      <c r="W53" s="61"/>
      <c r="X53" s="62"/>
      <c r="Y53" s="61"/>
      <c r="Z53" s="62"/>
      <c r="AA53" s="61"/>
      <c r="AB53" s="62"/>
      <c r="AC53" s="61"/>
      <c r="AD53" s="62"/>
      <c r="AE53" s="61"/>
      <c r="AF53" s="62"/>
      <c r="AG53" s="61"/>
      <c r="AH53" s="62"/>
      <c r="AI53" s="61"/>
      <c r="AJ53" s="62"/>
    </row>
    <row r="54" spans="1:36" ht="15.75" x14ac:dyDescent="0.25">
      <c r="A54" s="315" t="s">
        <v>98</v>
      </c>
      <c r="B54" s="56" t="s">
        <v>85</v>
      </c>
      <c r="C54" s="57">
        <v>12</v>
      </c>
      <c r="D54" s="58">
        <v>92.2</v>
      </c>
      <c r="E54" s="57">
        <v>12</v>
      </c>
      <c r="F54" s="58">
        <v>91.7</v>
      </c>
      <c r="G54" s="57">
        <v>12</v>
      </c>
      <c r="H54" s="58">
        <v>94.6</v>
      </c>
      <c r="I54" s="57">
        <v>12</v>
      </c>
      <c r="J54" s="58">
        <v>83</v>
      </c>
      <c r="K54" s="57">
        <v>3</v>
      </c>
      <c r="L54" s="58">
        <v>71.099999999999994</v>
      </c>
      <c r="M54" s="57">
        <v>2</v>
      </c>
      <c r="N54" s="58">
        <v>48.4</v>
      </c>
      <c r="O54" s="57">
        <v>0</v>
      </c>
      <c r="P54" s="58">
        <v>0</v>
      </c>
      <c r="Q54" s="57">
        <v>0</v>
      </c>
      <c r="R54" s="58">
        <v>0</v>
      </c>
      <c r="S54" s="57">
        <v>0</v>
      </c>
      <c r="T54" s="58">
        <v>0</v>
      </c>
      <c r="U54" s="57">
        <v>0</v>
      </c>
      <c r="V54" s="58">
        <v>0</v>
      </c>
      <c r="W54" s="57">
        <v>7</v>
      </c>
      <c r="X54" s="58">
        <v>88.5</v>
      </c>
      <c r="Y54" s="57">
        <v>7</v>
      </c>
      <c r="Z54" s="58">
        <v>87</v>
      </c>
      <c r="AA54" s="57">
        <v>2</v>
      </c>
      <c r="AB54" s="58">
        <v>90.1</v>
      </c>
      <c r="AC54" s="57">
        <v>7</v>
      </c>
      <c r="AD54" s="58">
        <v>82.2</v>
      </c>
      <c r="AE54" s="57">
        <v>7</v>
      </c>
      <c r="AF54" s="58">
        <v>97.3</v>
      </c>
      <c r="AG54" s="57">
        <v>7</v>
      </c>
      <c r="AH54" s="58">
        <v>95.7</v>
      </c>
      <c r="AI54" s="57">
        <v>7</v>
      </c>
      <c r="AJ54" s="58">
        <v>95.7</v>
      </c>
    </row>
    <row r="55" spans="1:36" ht="15.75" x14ac:dyDescent="0.25">
      <c r="A55" s="315"/>
      <c r="B55" s="56" t="s">
        <v>86</v>
      </c>
      <c r="C55" s="57">
        <v>0</v>
      </c>
      <c r="D55" s="58">
        <v>0</v>
      </c>
      <c r="E55" s="57">
        <v>0</v>
      </c>
      <c r="F55" s="58">
        <v>0</v>
      </c>
      <c r="G55" s="57">
        <v>0</v>
      </c>
      <c r="H55" s="58">
        <v>0</v>
      </c>
      <c r="I55" s="57">
        <v>0</v>
      </c>
      <c r="J55" s="58">
        <v>0</v>
      </c>
      <c r="K55" s="57">
        <v>20</v>
      </c>
      <c r="L55" s="58">
        <v>70.3</v>
      </c>
      <c r="M55" s="57">
        <v>30</v>
      </c>
      <c r="N55" s="58">
        <v>100.5</v>
      </c>
      <c r="O55" s="57">
        <v>45</v>
      </c>
      <c r="P55" s="58">
        <v>100.6</v>
      </c>
      <c r="Q55" s="57">
        <v>45</v>
      </c>
      <c r="R55" s="58">
        <v>70.3</v>
      </c>
      <c r="S55" s="57">
        <v>45</v>
      </c>
      <c r="T55" s="58">
        <v>58.1</v>
      </c>
      <c r="U55" s="57">
        <v>45</v>
      </c>
      <c r="V55" s="58">
        <v>45.6</v>
      </c>
      <c r="W55" s="57">
        <v>30</v>
      </c>
      <c r="X55" s="58">
        <v>47.3</v>
      </c>
      <c r="Y55" s="57">
        <v>30</v>
      </c>
      <c r="Z55" s="58">
        <v>48.8</v>
      </c>
      <c r="AA55" s="57">
        <v>30</v>
      </c>
      <c r="AB55" s="58">
        <v>76.099999999999994</v>
      </c>
      <c r="AC55" s="57">
        <v>30</v>
      </c>
      <c r="AD55" s="58">
        <v>77.7</v>
      </c>
      <c r="AE55" s="57">
        <v>30</v>
      </c>
      <c r="AF55" s="58">
        <v>77.5</v>
      </c>
      <c r="AG55" s="57">
        <v>30</v>
      </c>
      <c r="AH55" s="58">
        <v>86.1</v>
      </c>
      <c r="AI55" s="57">
        <v>30</v>
      </c>
      <c r="AJ55" s="58">
        <v>98.2</v>
      </c>
    </row>
    <row r="56" spans="1:36" ht="15.75" x14ac:dyDescent="0.25">
      <c r="A56" s="315"/>
      <c r="B56" s="56" t="s">
        <v>87</v>
      </c>
      <c r="C56" s="57">
        <v>4</v>
      </c>
      <c r="D56" s="58">
        <v>36.299999999999997</v>
      </c>
      <c r="E56" s="57">
        <v>4</v>
      </c>
      <c r="F56" s="58">
        <v>83.9</v>
      </c>
      <c r="G56" s="57">
        <v>4</v>
      </c>
      <c r="H56" s="58">
        <v>32.799999999999997</v>
      </c>
      <c r="I56" s="57">
        <v>4</v>
      </c>
      <c r="J56" s="58">
        <v>41.1</v>
      </c>
      <c r="K56" s="57">
        <v>4</v>
      </c>
      <c r="L56" s="58">
        <v>34.200000000000003</v>
      </c>
      <c r="M56" s="57">
        <v>4</v>
      </c>
      <c r="N56" s="58">
        <v>37.9</v>
      </c>
      <c r="O56" s="57">
        <v>4</v>
      </c>
      <c r="P56" s="58">
        <v>83.3</v>
      </c>
      <c r="Q56" s="57">
        <v>4</v>
      </c>
      <c r="R56" s="58">
        <v>33.9</v>
      </c>
      <c r="S56" s="57">
        <v>4</v>
      </c>
      <c r="T56" s="58">
        <v>42.7</v>
      </c>
      <c r="U56" s="57">
        <v>4</v>
      </c>
      <c r="V56" s="58">
        <v>45</v>
      </c>
      <c r="W56" s="57">
        <v>4</v>
      </c>
      <c r="X56" s="58">
        <v>41.9</v>
      </c>
      <c r="Y56" s="57">
        <v>4</v>
      </c>
      <c r="Z56" s="58">
        <v>16.7</v>
      </c>
      <c r="AA56" s="57">
        <v>4</v>
      </c>
      <c r="AB56" s="58">
        <v>46</v>
      </c>
      <c r="AC56" s="57">
        <v>4</v>
      </c>
      <c r="AD56" s="58">
        <v>46.8</v>
      </c>
      <c r="AE56" s="57">
        <v>4</v>
      </c>
      <c r="AF56" s="58">
        <v>45.5</v>
      </c>
      <c r="AG56" s="57">
        <v>4</v>
      </c>
      <c r="AH56" s="58">
        <v>46</v>
      </c>
      <c r="AI56" s="57">
        <v>4</v>
      </c>
      <c r="AJ56" s="58">
        <v>46</v>
      </c>
    </row>
    <row r="57" spans="1:36" ht="3.75" customHeight="1" x14ac:dyDescent="0.25">
      <c r="A57" s="59"/>
      <c r="B57" s="60"/>
      <c r="C57" s="61"/>
      <c r="D57" s="62"/>
      <c r="E57" s="61"/>
      <c r="F57" s="62"/>
      <c r="G57" s="61"/>
      <c r="H57" s="62"/>
      <c r="I57" s="61"/>
      <c r="J57" s="62"/>
      <c r="K57" s="61"/>
      <c r="L57" s="62"/>
      <c r="M57" s="61"/>
      <c r="N57" s="62"/>
      <c r="O57" s="61"/>
      <c r="P57" s="62"/>
      <c r="Q57" s="61"/>
      <c r="R57" s="62"/>
      <c r="S57" s="61"/>
      <c r="T57" s="62"/>
      <c r="U57" s="61"/>
      <c r="V57" s="62"/>
      <c r="W57" s="61"/>
      <c r="X57" s="62"/>
      <c r="Y57" s="61"/>
      <c r="Z57" s="62"/>
      <c r="AA57" s="61"/>
      <c r="AB57" s="62"/>
      <c r="AC57" s="61"/>
      <c r="AD57" s="62"/>
      <c r="AE57" s="61"/>
      <c r="AF57" s="62"/>
      <c r="AG57" s="61"/>
      <c r="AH57" s="62"/>
      <c r="AI57" s="61"/>
      <c r="AJ57" s="62"/>
    </row>
    <row r="58" spans="1:36" ht="15.75" x14ac:dyDescent="0.25">
      <c r="A58" s="323" t="s">
        <v>99</v>
      </c>
      <c r="B58" s="56" t="s">
        <v>85</v>
      </c>
      <c r="C58" s="57">
        <v>30</v>
      </c>
      <c r="D58" s="58">
        <v>74.400000000000006</v>
      </c>
      <c r="E58" s="57">
        <v>30</v>
      </c>
      <c r="F58" s="58">
        <v>71.5</v>
      </c>
      <c r="G58" s="57">
        <v>30</v>
      </c>
      <c r="H58" s="58">
        <v>74.3</v>
      </c>
      <c r="I58" s="57">
        <v>30</v>
      </c>
      <c r="J58" s="58">
        <v>66.5</v>
      </c>
      <c r="K58" s="57">
        <v>20</v>
      </c>
      <c r="L58" s="58">
        <v>93.8</v>
      </c>
      <c r="M58" s="57">
        <v>20</v>
      </c>
      <c r="N58" s="58">
        <v>80.599999999999994</v>
      </c>
      <c r="O58" s="57">
        <v>20</v>
      </c>
      <c r="P58" s="58">
        <v>74.3</v>
      </c>
      <c r="Q58" s="57">
        <v>20</v>
      </c>
      <c r="R58" s="58">
        <v>71.3</v>
      </c>
      <c r="S58" s="57">
        <v>50</v>
      </c>
      <c r="T58" s="58">
        <v>70.3</v>
      </c>
      <c r="U58" s="57">
        <v>50</v>
      </c>
      <c r="V58" s="58">
        <v>86.1</v>
      </c>
      <c r="W58" s="57">
        <v>50</v>
      </c>
      <c r="X58" s="58">
        <v>96.3</v>
      </c>
      <c r="Y58" s="57">
        <v>50</v>
      </c>
      <c r="Z58" s="58">
        <v>87.7</v>
      </c>
      <c r="AA58" s="57">
        <v>50</v>
      </c>
      <c r="AB58" s="58">
        <v>97.4</v>
      </c>
      <c r="AC58" s="57">
        <v>50</v>
      </c>
      <c r="AD58" s="58">
        <v>97.5</v>
      </c>
      <c r="AE58" s="57">
        <v>50</v>
      </c>
      <c r="AF58" s="58">
        <v>96.6</v>
      </c>
      <c r="AG58" s="57">
        <v>50</v>
      </c>
      <c r="AH58" s="58">
        <v>95.1</v>
      </c>
      <c r="AI58" s="57">
        <v>50</v>
      </c>
      <c r="AJ58" s="58">
        <v>98.1</v>
      </c>
    </row>
    <row r="59" spans="1:36" ht="15.75" x14ac:dyDescent="0.25">
      <c r="A59" s="324"/>
      <c r="B59" s="56" t="s">
        <v>86</v>
      </c>
      <c r="C59" s="57">
        <v>0</v>
      </c>
      <c r="D59" s="58">
        <v>0</v>
      </c>
      <c r="E59" s="57">
        <v>0</v>
      </c>
      <c r="F59" s="58">
        <v>0</v>
      </c>
      <c r="G59" s="57">
        <v>0</v>
      </c>
      <c r="H59" s="58">
        <v>0</v>
      </c>
      <c r="I59" s="57">
        <v>0</v>
      </c>
      <c r="J59" s="58">
        <v>0</v>
      </c>
      <c r="K59" s="57">
        <v>20</v>
      </c>
      <c r="L59" s="58">
        <v>78.900000000000006</v>
      </c>
      <c r="M59" s="57">
        <v>30</v>
      </c>
      <c r="N59" s="58">
        <v>100.2</v>
      </c>
      <c r="O59" s="57">
        <v>40</v>
      </c>
      <c r="P59" s="58">
        <v>71.8</v>
      </c>
      <c r="Q59" s="57">
        <v>35</v>
      </c>
      <c r="R59" s="58">
        <v>60.75</v>
      </c>
      <c r="S59" s="57">
        <v>20</v>
      </c>
      <c r="T59" s="58">
        <v>57.3</v>
      </c>
      <c r="U59" s="57">
        <v>10</v>
      </c>
      <c r="V59" s="58">
        <v>35.6</v>
      </c>
      <c r="W59" s="57">
        <v>10</v>
      </c>
      <c r="X59" s="58">
        <v>16.7</v>
      </c>
      <c r="Y59" s="57">
        <v>10</v>
      </c>
      <c r="Z59" s="58">
        <v>30.1</v>
      </c>
      <c r="AA59" s="57">
        <v>10</v>
      </c>
      <c r="AB59" s="58">
        <v>32.1</v>
      </c>
      <c r="AC59" s="57">
        <v>10</v>
      </c>
      <c r="AD59" s="58">
        <v>39.03</v>
      </c>
      <c r="AE59" s="57">
        <v>10</v>
      </c>
      <c r="AF59" s="58">
        <v>29.2</v>
      </c>
      <c r="AG59" s="57">
        <v>10</v>
      </c>
      <c r="AH59" s="58">
        <v>59.6</v>
      </c>
      <c r="AI59" s="57">
        <v>10</v>
      </c>
      <c r="AJ59" s="58">
        <v>34.6</v>
      </c>
    </row>
    <row r="60" spans="1:36" ht="15.75" x14ac:dyDescent="0.25">
      <c r="A60" s="324"/>
      <c r="B60" s="56" t="s">
        <v>100</v>
      </c>
      <c r="C60" s="57">
        <v>4</v>
      </c>
      <c r="D60" s="58">
        <v>51.6</v>
      </c>
      <c r="E60" s="57">
        <v>4</v>
      </c>
      <c r="F60" s="58">
        <v>58.1</v>
      </c>
      <c r="G60" s="57">
        <v>4</v>
      </c>
      <c r="H60" s="58">
        <v>72.400000000000006</v>
      </c>
      <c r="I60" s="57">
        <v>4</v>
      </c>
      <c r="J60" s="58">
        <v>63.7</v>
      </c>
      <c r="K60" s="57">
        <v>4</v>
      </c>
      <c r="L60" s="58">
        <v>65.8</v>
      </c>
      <c r="M60" s="57">
        <v>4</v>
      </c>
      <c r="N60" s="58">
        <v>88.7</v>
      </c>
      <c r="O60" s="57">
        <v>4</v>
      </c>
      <c r="P60" s="58">
        <v>56.7</v>
      </c>
      <c r="Q60" s="57">
        <v>4</v>
      </c>
      <c r="R60" s="58">
        <v>71.099999999999994</v>
      </c>
      <c r="S60" s="57">
        <v>4</v>
      </c>
      <c r="T60" s="58">
        <v>64.5</v>
      </c>
      <c r="U60" s="57">
        <v>4</v>
      </c>
      <c r="V60" s="58">
        <v>52.9</v>
      </c>
      <c r="W60" s="57">
        <v>4</v>
      </c>
      <c r="X60" s="58">
        <v>79.099999999999994</v>
      </c>
      <c r="Y60" s="57">
        <v>4</v>
      </c>
      <c r="Z60" s="58">
        <v>97.5</v>
      </c>
      <c r="AA60" s="57">
        <v>4</v>
      </c>
      <c r="AB60" s="58">
        <v>78.2</v>
      </c>
      <c r="AC60" s="57">
        <v>4</v>
      </c>
      <c r="AD60" s="58">
        <v>75.099999999999994</v>
      </c>
      <c r="AE60" s="57">
        <v>4</v>
      </c>
      <c r="AF60" s="58">
        <v>74.099999999999994</v>
      </c>
      <c r="AG60" s="57">
        <v>4</v>
      </c>
      <c r="AH60" s="58">
        <v>76.599999999999994</v>
      </c>
      <c r="AI60" s="57">
        <v>4</v>
      </c>
      <c r="AJ60" s="58">
        <v>78.900000000000006</v>
      </c>
    </row>
    <row r="61" spans="1:36" ht="15.75" x14ac:dyDescent="0.25">
      <c r="A61" s="324"/>
      <c r="B61" s="56" t="s">
        <v>87</v>
      </c>
      <c r="C61" s="57">
        <v>10</v>
      </c>
      <c r="D61" s="58">
        <v>49.8</v>
      </c>
      <c r="E61" s="57">
        <v>6</v>
      </c>
      <c r="F61" s="58">
        <v>64.900000000000006</v>
      </c>
      <c r="G61" s="57">
        <v>10</v>
      </c>
      <c r="H61" s="58">
        <v>53.8</v>
      </c>
      <c r="I61" s="57">
        <v>7</v>
      </c>
      <c r="J61" s="58">
        <v>70.2</v>
      </c>
      <c r="K61" s="57">
        <v>7</v>
      </c>
      <c r="L61" s="58">
        <v>56.1</v>
      </c>
      <c r="M61" s="57">
        <v>7</v>
      </c>
      <c r="N61" s="58">
        <v>53.8</v>
      </c>
      <c r="O61" s="57">
        <v>7</v>
      </c>
      <c r="P61" s="58">
        <v>67.599999999999994</v>
      </c>
      <c r="Q61" s="57">
        <v>7</v>
      </c>
      <c r="R61" s="58">
        <v>41.5</v>
      </c>
      <c r="S61" s="57">
        <v>7</v>
      </c>
      <c r="T61" s="58">
        <v>86.6</v>
      </c>
      <c r="U61" s="57">
        <v>7</v>
      </c>
      <c r="V61" s="58">
        <v>51.4</v>
      </c>
      <c r="W61" s="57">
        <v>7</v>
      </c>
      <c r="X61" s="58">
        <v>47.5</v>
      </c>
      <c r="Y61" s="57">
        <v>7</v>
      </c>
      <c r="Z61" s="58">
        <v>34.4</v>
      </c>
      <c r="AA61" s="57">
        <v>7</v>
      </c>
      <c r="AB61" s="58">
        <v>40.1</v>
      </c>
      <c r="AC61" s="57">
        <v>7</v>
      </c>
      <c r="AD61" s="58">
        <v>59.9</v>
      </c>
      <c r="AE61" s="57">
        <v>7</v>
      </c>
      <c r="AF61" s="58">
        <v>63.8</v>
      </c>
      <c r="AG61" s="57">
        <v>7</v>
      </c>
      <c r="AH61" s="58">
        <v>62.8</v>
      </c>
      <c r="AI61" s="57">
        <v>7</v>
      </c>
      <c r="AJ61" s="58">
        <v>61.3</v>
      </c>
    </row>
    <row r="62" spans="1:36" ht="15.75" x14ac:dyDescent="0.25">
      <c r="A62" s="325"/>
      <c r="B62" s="56" t="s">
        <v>83</v>
      </c>
      <c r="C62" s="57">
        <v>10</v>
      </c>
      <c r="D62" s="58">
        <v>61.1</v>
      </c>
      <c r="E62" s="57">
        <v>10</v>
      </c>
      <c r="F62" s="58">
        <v>48.2</v>
      </c>
      <c r="G62" s="57">
        <v>10</v>
      </c>
      <c r="H62" s="58">
        <v>51.9</v>
      </c>
      <c r="I62" s="57">
        <v>10</v>
      </c>
      <c r="J62" s="58">
        <v>76.099999999999994</v>
      </c>
      <c r="K62" s="57">
        <v>10</v>
      </c>
      <c r="L62" s="58">
        <v>46.3</v>
      </c>
      <c r="M62" s="57">
        <v>10</v>
      </c>
      <c r="N62" s="58">
        <v>35.5</v>
      </c>
      <c r="O62" s="57">
        <v>10</v>
      </c>
      <c r="P62" s="58">
        <v>51.1</v>
      </c>
      <c r="Q62" s="57">
        <v>10</v>
      </c>
      <c r="R62" s="58">
        <v>47.7</v>
      </c>
      <c r="S62" s="57">
        <v>10</v>
      </c>
      <c r="T62" s="58">
        <v>61.1</v>
      </c>
      <c r="U62" s="57">
        <v>10</v>
      </c>
      <c r="V62" s="58">
        <v>41.7</v>
      </c>
      <c r="W62" s="57">
        <v>10</v>
      </c>
      <c r="X62" s="58">
        <v>44.2</v>
      </c>
      <c r="Y62" s="57">
        <v>10</v>
      </c>
      <c r="Z62" s="58">
        <v>46.1</v>
      </c>
      <c r="AA62" s="57">
        <v>10</v>
      </c>
      <c r="AB62" s="58">
        <v>55.2</v>
      </c>
      <c r="AC62" s="57">
        <v>10</v>
      </c>
      <c r="AD62" s="58">
        <v>40.1</v>
      </c>
      <c r="AE62" s="57">
        <v>10</v>
      </c>
      <c r="AF62" s="58">
        <v>43.2</v>
      </c>
      <c r="AG62" s="57">
        <v>10</v>
      </c>
      <c r="AH62" s="58">
        <v>59.1</v>
      </c>
      <c r="AI62" s="57">
        <v>10</v>
      </c>
      <c r="AJ62" s="58">
        <v>70.099999999999994</v>
      </c>
    </row>
    <row r="63" spans="1:36" ht="3.75" customHeight="1" x14ac:dyDescent="0.25">
      <c r="A63" s="59"/>
      <c r="B63" s="60"/>
      <c r="C63" s="61"/>
      <c r="D63" s="62"/>
      <c r="E63" s="61"/>
      <c r="F63" s="62"/>
      <c r="G63" s="61"/>
      <c r="H63" s="62"/>
      <c r="I63" s="61"/>
      <c r="J63" s="62"/>
      <c r="K63" s="61"/>
      <c r="L63" s="62"/>
      <c r="M63" s="61"/>
      <c r="N63" s="62"/>
      <c r="O63" s="61"/>
      <c r="P63" s="62"/>
      <c r="Q63" s="61"/>
      <c r="R63" s="62"/>
      <c r="S63" s="61"/>
      <c r="T63" s="62"/>
      <c r="U63" s="61"/>
      <c r="V63" s="62"/>
      <c r="W63" s="61"/>
      <c r="X63" s="62"/>
      <c r="Y63" s="61"/>
      <c r="Z63" s="62"/>
      <c r="AA63" s="61"/>
      <c r="AB63" s="62"/>
      <c r="AC63" s="61"/>
      <c r="AD63" s="62"/>
      <c r="AE63" s="61"/>
      <c r="AF63" s="62"/>
      <c r="AG63" s="61"/>
      <c r="AH63" s="62"/>
      <c r="AI63" s="61"/>
      <c r="AJ63" s="62"/>
    </row>
    <row r="64" spans="1:36" ht="15.75" x14ac:dyDescent="0.25">
      <c r="A64" s="315" t="s">
        <v>101</v>
      </c>
      <c r="B64" s="56" t="s">
        <v>85</v>
      </c>
      <c r="C64" s="57">
        <v>21</v>
      </c>
      <c r="D64" s="58">
        <v>74.400000000000006</v>
      </c>
      <c r="E64" s="57">
        <v>21</v>
      </c>
      <c r="F64" s="58">
        <v>71.5</v>
      </c>
      <c r="G64" s="57">
        <v>21</v>
      </c>
      <c r="H64" s="58">
        <v>74.3</v>
      </c>
      <c r="I64" s="57">
        <v>21</v>
      </c>
      <c r="J64" s="58">
        <v>66.5</v>
      </c>
      <c r="K64" s="57">
        <v>21</v>
      </c>
      <c r="L64" s="58">
        <v>93.8</v>
      </c>
      <c r="M64" s="57">
        <v>21</v>
      </c>
      <c r="N64" s="58">
        <v>80.599999999999994</v>
      </c>
      <c r="O64" s="57">
        <v>21</v>
      </c>
      <c r="P64" s="58">
        <v>74.3</v>
      </c>
      <c r="Q64" s="57">
        <v>21</v>
      </c>
      <c r="R64" s="58">
        <v>71.3</v>
      </c>
      <c r="S64" s="57">
        <v>21</v>
      </c>
      <c r="T64" s="58">
        <v>70.3</v>
      </c>
      <c r="U64" s="57">
        <v>21</v>
      </c>
      <c r="V64" s="58">
        <v>86.1</v>
      </c>
      <c r="W64" s="57">
        <v>21</v>
      </c>
      <c r="X64" s="58">
        <v>96.3</v>
      </c>
      <c r="Y64" s="57">
        <v>21</v>
      </c>
      <c r="Z64" s="58">
        <v>97.5</v>
      </c>
      <c r="AA64" s="57">
        <v>21</v>
      </c>
      <c r="AB64" s="58">
        <v>97.4</v>
      </c>
      <c r="AC64" s="57">
        <v>21</v>
      </c>
      <c r="AD64" s="58">
        <v>96.6</v>
      </c>
      <c r="AE64" s="57">
        <v>21</v>
      </c>
      <c r="AF64" s="58">
        <v>95.1</v>
      </c>
      <c r="AG64" s="57">
        <v>21</v>
      </c>
      <c r="AH64" s="58">
        <v>98.2</v>
      </c>
      <c r="AI64" s="57">
        <v>21</v>
      </c>
      <c r="AJ64" s="58">
        <v>99.9</v>
      </c>
    </row>
    <row r="65" spans="1:36" ht="15.75" x14ac:dyDescent="0.25">
      <c r="A65" s="315"/>
      <c r="B65" s="56" t="s">
        <v>86</v>
      </c>
      <c r="C65" s="57">
        <v>0</v>
      </c>
      <c r="D65" s="58">
        <v>0</v>
      </c>
      <c r="E65" s="57">
        <v>0</v>
      </c>
      <c r="F65" s="58">
        <v>0</v>
      </c>
      <c r="G65" s="57">
        <v>0</v>
      </c>
      <c r="H65" s="58">
        <v>0</v>
      </c>
      <c r="I65" s="57">
        <v>0</v>
      </c>
      <c r="J65" s="58">
        <v>0</v>
      </c>
      <c r="K65" s="57">
        <v>18</v>
      </c>
      <c r="L65" s="58">
        <v>64.8</v>
      </c>
      <c r="M65" s="57">
        <v>18</v>
      </c>
      <c r="N65" s="58">
        <v>92.1</v>
      </c>
      <c r="O65" s="57">
        <v>21</v>
      </c>
      <c r="P65" s="58">
        <v>88.3</v>
      </c>
      <c r="Q65" s="57">
        <v>15</v>
      </c>
      <c r="R65" s="58">
        <v>56.5</v>
      </c>
      <c r="S65" s="57">
        <v>0</v>
      </c>
      <c r="T65" s="58">
        <v>0</v>
      </c>
      <c r="U65" s="57">
        <v>0</v>
      </c>
      <c r="V65" s="58">
        <v>0</v>
      </c>
      <c r="W65" s="57">
        <v>0</v>
      </c>
      <c r="X65" s="58">
        <v>0</v>
      </c>
      <c r="Y65" s="57">
        <v>0</v>
      </c>
      <c r="Z65" s="58">
        <v>0</v>
      </c>
      <c r="AA65" s="57">
        <v>0</v>
      </c>
      <c r="AB65" s="58">
        <v>0</v>
      </c>
      <c r="AC65" s="57">
        <v>3</v>
      </c>
      <c r="AD65" s="58">
        <v>50.3</v>
      </c>
      <c r="AE65" s="57">
        <v>11</v>
      </c>
      <c r="AF65" s="58">
        <v>39.6</v>
      </c>
      <c r="AG65" s="57">
        <v>30</v>
      </c>
      <c r="AH65" s="58">
        <v>98.6</v>
      </c>
      <c r="AI65" s="57">
        <v>35</v>
      </c>
      <c r="AJ65" s="58">
        <v>100.2</v>
      </c>
    </row>
    <row r="66" spans="1:36" ht="15.75" x14ac:dyDescent="0.25">
      <c r="A66" s="315"/>
      <c r="B66" s="56" t="s">
        <v>87</v>
      </c>
      <c r="C66" s="57">
        <v>4</v>
      </c>
      <c r="D66" s="58">
        <v>45.2</v>
      </c>
      <c r="E66" s="57">
        <v>4</v>
      </c>
      <c r="F66" s="58">
        <v>100</v>
      </c>
      <c r="G66" s="57">
        <v>4</v>
      </c>
      <c r="H66" s="58">
        <v>100</v>
      </c>
      <c r="I66" s="57">
        <v>4</v>
      </c>
      <c r="J66" s="58">
        <v>63.7</v>
      </c>
      <c r="K66" s="57">
        <v>4</v>
      </c>
      <c r="L66" s="58">
        <v>59.2</v>
      </c>
      <c r="M66" s="57">
        <v>4</v>
      </c>
      <c r="N66" s="58">
        <v>50</v>
      </c>
      <c r="O66" s="57">
        <v>4</v>
      </c>
      <c r="P66" s="58">
        <v>40</v>
      </c>
      <c r="Q66" s="57">
        <v>4</v>
      </c>
      <c r="R66" s="58">
        <v>34.700000000000003</v>
      </c>
      <c r="S66" s="57">
        <v>4</v>
      </c>
      <c r="T66" s="58">
        <v>36.299999999999997</v>
      </c>
      <c r="U66" s="57">
        <v>4</v>
      </c>
      <c r="V66" s="58">
        <v>55.8</v>
      </c>
      <c r="W66" s="57">
        <v>4</v>
      </c>
      <c r="X66" s="58">
        <v>62.9</v>
      </c>
      <c r="Y66" s="57">
        <v>4</v>
      </c>
      <c r="Z66" s="58">
        <v>50</v>
      </c>
      <c r="AA66" s="57">
        <v>4</v>
      </c>
      <c r="AB66" s="58">
        <v>47.6</v>
      </c>
      <c r="AC66" s="57">
        <v>4</v>
      </c>
      <c r="AD66" s="58">
        <v>37.1</v>
      </c>
      <c r="AE66" s="57">
        <v>4</v>
      </c>
      <c r="AF66" s="58">
        <v>63.5</v>
      </c>
      <c r="AG66" s="57">
        <v>4</v>
      </c>
      <c r="AH66" s="58">
        <v>58.9</v>
      </c>
      <c r="AI66" s="57">
        <v>4</v>
      </c>
      <c r="AJ66" s="58">
        <v>50.3</v>
      </c>
    </row>
    <row r="67" spans="1:36" ht="15.75" x14ac:dyDescent="0.25">
      <c r="A67" s="315"/>
      <c r="B67" s="56" t="s">
        <v>83</v>
      </c>
      <c r="C67" s="57">
        <v>8</v>
      </c>
      <c r="D67" s="58">
        <v>79.5</v>
      </c>
      <c r="E67" s="57">
        <v>8</v>
      </c>
      <c r="F67" s="58">
        <v>39.9</v>
      </c>
      <c r="G67" s="57">
        <v>8</v>
      </c>
      <c r="H67" s="58">
        <v>68</v>
      </c>
      <c r="I67" s="57">
        <v>8</v>
      </c>
      <c r="J67" s="58">
        <v>62.9</v>
      </c>
      <c r="K67" s="57">
        <v>8</v>
      </c>
      <c r="L67" s="58">
        <v>17.5</v>
      </c>
      <c r="M67" s="57">
        <v>8</v>
      </c>
      <c r="N67" s="58">
        <v>27.8</v>
      </c>
      <c r="O67" s="57">
        <v>8</v>
      </c>
      <c r="P67" s="58">
        <v>27.9</v>
      </c>
      <c r="Q67" s="57">
        <v>8</v>
      </c>
      <c r="R67" s="58">
        <v>28.2</v>
      </c>
      <c r="S67" s="57">
        <v>8</v>
      </c>
      <c r="T67" s="58">
        <v>30.6</v>
      </c>
      <c r="U67" s="57">
        <v>8</v>
      </c>
      <c r="V67" s="58">
        <v>28.8</v>
      </c>
      <c r="W67" s="57">
        <v>8</v>
      </c>
      <c r="X67" s="58">
        <v>31.9</v>
      </c>
      <c r="Y67" s="57">
        <v>8</v>
      </c>
      <c r="Z67" s="58">
        <v>60.8</v>
      </c>
      <c r="AA67" s="57">
        <v>8</v>
      </c>
      <c r="AB67" s="58">
        <v>43.5</v>
      </c>
      <c r="AC67" s="57">
        <v>8</v>
      </c>
      <c r="AD67" s="58">
        <v>75.5</v>
      </c>
      <c r="AE67" s="57">
        <v>8</v>
      </c>
      <c r="AF67" s="58">
        <v>80.8</v>
      </c>
      <c r="AG67" s="57">
        <v>8</v>
      </c>
      <c r="AH67" s="58">
        <v>78.3</v>
      </c>
      <c r="AI67" s="57">
        <v>8</v>
      </c>
      <c r="AJ67" s="58">
        <v>62.5</v>
      </c>
    </row>
    <row r="68" spans="1:36" ht="3.75" customHeight="1" x14ac:dyDescent="0.25">
      <c r="A68" s="59"/>
      <c r="B68" s="60"/>
      <c r="C68" s="61"/>
      <c r="D68" s="62"/>
      <c r="E68" s="61"/>
      <c r="F68" s="62"/>
      <c r="G68" s="61"/>
      <c r="H68" s="62"/>
      <c r="I68" s="61"/>
      <c r="J68" s="62"/>
      <c r="K68" s="61"/>
      <c r="L68" s="62"/>
      <c r="M68" s="61"/>
      <c r="N68" s="62"/>
      <c r="O68" s="61"/>
      <c r="P68" s="62"/>
      <c r="Q68" s="61"/>
      <c r="R68" s="62"/>
      <c r="S68" s="61"/>
      <c r="T68" s="62"/>
      <c r="U68" s="61"/>
      <c r="V68" s="62"/>
      <c r="W68" s="61"/>
      <c r="X68" s="62"/>
      <c r="Y68" s="61"/>
      <c r="Z68" s="62"/>
      <c r="AA68" s="61"/>
      <c r="AB68" s="62"/>
      <c r="AC68" s="61"/>
      <c r="AD68" s="62"/>
      <c r="AE68" s="61"/>
      <c r="AF68" s="62"/>
      <c r="AG68" s="61"/>
      <c r="AH68" s="62"/>
      <c r="AI68" s="61"/>
      <c r="AJ68" s="62"/>
    </row>
    <row r="69" spans="1:36" ht="15.75" x14ac:dyDescent="0.25">
      <c r="A69" s="322" t="s">
        <v>102</v>
      </c>
      <c r="B69" s="56" t="s">
        <v>103</v>
      </c>
      <c r="C69" s="57">
        <v>0</v>
      </c>
      <c r="D69" s="58">
        <v>0</v>
      </c>
      <c r="E69" s="57">
        <v>0</v>
      </c>
      <c r="F69" s="58">
        <v>0</v>
      </c>
      <c r="G69" s="57">
        <v>0</v>
      </c>
      <c r="H69" s="58">
        <v>0</v>
      </c>
      <c r="I69" s="57">
        <v>0</v>
      </c>
      <c r="J69" s="58">
        <v>0</v>
      </c>
      <c r="K69" s="57">
        <v>0</v>
      </c>
      <c r="L69" s="58">
        <v>0</v>
      </c>
      <c r="M69" s="57">
        <v>0</v>
      </c>
      <c r="N69" s="58">
        <v>0</v>
      </c>
      <c r="O69" s="57">
        <v>0</v>
      </c>
      <c r="P69" s="58">
        <v>0</v>
      </c>
      <c r="Q69" s="57">
        <v>0</v>
      </c>
      <c r="R69" s="58">
        <v>0</v>
      </c>
      <c r="S69" s="57">
        <v>0</v>
      </c>
      <c r="T69" s="58">
        <v>0</v>
      </c>
      <c r="U69" s="57">
        <v>0</v>
      </c>
      <c r="V69" s="58">
        <v>0</v>
      </c>
      <c r="W69" s="57">
        <v>0</v>
      </c>
      <c r="X69" s="58">
        <v>0</v>
      </c>
      <c r="Y69" s="57">
        <v>0</v>
      </c>
      <c r="Z69" s="58">
        <v>0</v>
      </c>
      <c r="AA69" s="57">
        <v>0</v>
      </c>
      <c r="AB69" s="58">
        <v>0</v>
      </c>
      <c r="AC69" s="57">
        <v>0</v>
      </c>
      <c r="AD69" s="58">
        <v>0</v>
      </c>
      <c r="AE69" s="57">
        <v>0</v>
      </c>
      <c r="AF69" s="58">
        <v>0</v>
      </c>
      <c r="AG69" s="57">
        <v>0</v>
      </c>
      <c r="AH69" s="58">
        <v>0</v>
      </c>
      <c r="AI69" s="57">
        <v>0</v>
      </c>
      <c r="AJ69" s="58">
        <v>0</v>
      </c>
    </row>
    <row r="70" spans="1:36" ht="15.75" x14ac:dyDescent="0.25">
      <c r="A70" s="322"/>
      <c r="B70" s="56" t="s">
        <v>86</v>
      </c>
      <c r="C70" s="57">
        <v>0</v>
      </c>
      <c r="D70" s="58">
        <v>0</v>
      </c>
      <c r="E70" s="57">
        <v>0</v>
      </c>
      <c r="F70" s="58">
        <v>0</v>
      </c>
      <c r="G70" s="57">
        <v>0</v>
      </c>
      <c r="H70" s="58">
        <v>0</v>
      </c>
      <c r="I70" s="57">
        <v>0</v>
      </c>
      <c r="J70" s="58">
        <v>0</v>
      </c>
      <c r="K70" s="57">
        <v>0</v>
      </c>
      <c r="L70" s="58">
        <v>0</v>
      </c>
      <c r="M70" s="57">
        <v>0</v>
      </c>
      <c r="N70" s="58">
        <v>0</v>
      </c>
      <c r="O70" s="57">
        <v>0</v>
      </c>
      <c r="P70" s="58">
        <v>0</v>
      </c>
      <c r="Q70" s="57">
        <v>0</v>
      </c>
      <c r="R70" s="58">
        <v>0</v>
      </c>
      <c r="S70" s="57">
        <v>0</v>
      </c>
      <c r="T70" s="58">
        <v>0</v>
      </c>
      <c r="U70" s="57">
        <v>0</v>
      </c>
      <c r="V70" s="58">
        <v>0</v>
      </c>
      <c r="W70" s="57">
        <v>0</v>
      </c>
      <c r="X70" s="58">
        <v>0</v>
      </c>
      <c r="Y70" s="57">
        <v>0</v>
      </c>
      <c r="Z70" s="58">
        <v>0</v>
      </c>
      <c r="AA70" s="57">
        <v>0</v>
      </c>
      <c r="AB70" s="58">
        <v>0</v>
      </c>
      <c r="AC70" s="57">
        <v>0</v>
      </c>
      <c r="AD70" s="58">
        <v>0</v>
      </c>
      <c r="AE70" s="57">
        <v>0</v>
      </c>
      <c r="AF70" s="58">
        <v>0</v>
      </c>
      <c r="AG70" s="57">
        <v>0</v>
      </c>
      <c r="AH70" s="58">
        <v>0</v>
      </c>
      <c r="AI70" s="57">
        <v>0</v>
      </c>
      <c r="AJ70" s="58">
        <v>0</v>
      </c>
    </row>
    <row r="71" spans="1:36" ht="3.75" customHeight="1" x14ac:dyDescent="0.25">
      <c r="A71" s="59"/>
      <c r="B71" s="60"/>
      <c r="C71" s="61"/>
      <c r="D71" s="62"/>
      <c r="E71" s="61"/>
      <c r="F71" s="62"/>
      <c r="G71" s="61"/>
      <c r="H71" s="62"/>
      <c r="I71" s="61"/>
      <c r="J71" s="62"/>
      <c r="K71" s="61"/>
      <c r="L71" s="62"/>
      <c r="M71" s="61"/>
      <c r="N71" s="62"/>
      <c r="O71" s="61"/>
      <c r="P71" s="62"/>
      <c r="Q71" s="61"/>
      <c r="R71" s="62"/>
      <c r="S71" s="61"/>
      <c r="T71" s="62"/>
      <c r="U71" s="61"/>
      <c r="V71" s="62"/>
      <c r="W71" s="61"/>
      <c r="X71" s="62"/>
      <c r="Y71" s="61"/>
      <c r="Z71" s="62"/>
      <c r="AA71" s="61"/>
      <c r="AB71" s="62"/>
      <c r="AC71" s="61"/>
      <c r="AD71" s="62"/>
      <c r="AE71" s="61"/>
      <c r="AF71" s="62"/>
      <c r="AG71" s="61"/>
      <c r="AH71" s="62"/>
      <c r="AI71" s="61"/>
      <c r="AJ71" s="62"/>
    </row>
    <row r="72" spans="1:36" ht="15.75" x14ac:dyDescent="0.25">
      <c r="A72" s="322" t="s">
        <v>104</v>
      </c>
      <c r="B72" s="56" t="s">
        <v>103</v>
      </c>
      <c r="C72" s="57">
        <v>0</v>
      </c>
      <c r="D72" s="58">
        <v>0</v>
      </c>
      <c r="E72" s="57">
        <v>0</v>
      </c>
      <c r="F72" s="58">
        <v>0</v>
      </c>
      <c r="G72" s="57">
        <v>0</v>
      </c>
      <c r="H72" s="58">
        <v>0</v>
      </c>
      <c r="I72" s="57">
        <v>0</v>
      </c>
      <c r="J72" s="58">
        <v>0</v>
      </c>
      <c r="K72" s="57">
        <v>0</v>
      </c>
      <c r="L72" s="58">
        <v>0</v>
      </c>
      <c r="M72" s="57">
        <v>0</v>
      </c>
      <c r="N72" s="58">
        <v>0</v>
      </c>
      <c r="O72" s="57">
        <v>0</v>
      </c>
      <c r="P72" s="58">
        <v>0</v>
      </c>
      <c r="Q72" s="57">
        <v>0</v>
      </c>
      <c r="R72" s="58">
        <v>0</v>
      </c>
      <c r="S72" s="57">
        <v>0</v>
      </c>
      <c r="T72" s="58">
        <v>0</v>
      </c>
      <c r="U72" s="57">
        <v>0</v>
      </c>
      <c r="V72" s="58">
        <v>0</v>
      </c>
      <c r="W72" s="57">
        <v>0</v>
      </c>
      <c r="X72" s="58">
        <v>0</v>
      </c>
      <c r="Y72" s="57">
        <v>0</v>
      </c>
      <c r="Z72" s="58">
        <v>0</v>
      </c>
      <c r="AA72" s="57">
        <v>0</v>
      </c>
      <c r="AB72" s="58">
        <v>0</v>
      </c>
      <c r="AC72" s="57">
        <v>0</v>
      </c>
      <c r="AD72" s="58">
        <v>0</v>
      </c>
      <c r="AE72" s="57">
        <v>0</v>
      </c>
      <c r="AF72" s="58">
        <v>0</v>
      </c>
      <c r="AG72" s="57">
        <v>0</v>
      </c>
      <c r="AH72" s="58">
        <v>0</v>
      </c>
      <c r="AI72" s="57">
        <v>0</v>
      </c>
      <c r="AJ72" s="58">
        <v>0</v>
      </c>
    </row>
    <row r="73" spans="1:36" ht="15.75" x14ac:dyDescent="0.25">
      <c r="A73" s="322"/>
      <c r="B73" s="56" t="s">
        <v>86</v>
      </c>
      <c r="C73" s="57">
        <v>0</v>
      </c>
      <c r="D73" s="58">
        <v>0</v>
      </c>
      <c r="E73" s="57">
        <v>0</v>
      </c>
      <c r="F73" s="58">
        <v>0</v>
      </c>
      <c r="G73" s="57">
        <v>0</v>
      </c>
      <c r="H73" s="58">
        <v>0</v>
      </c>
      <c r="I73" s="57">
        <v>0</v>
      </c>
      <c r="J73" s="58">
        <v>0</v>
      </c>
      <c r="K73" s="57">
        <v>0</v>
      </c>
      <c r="L73" s="58">
        <v>0</v>
      </c>
      <c r="M73" s="57">
        <v>0</v>
      </c>
      <c r="N73" s="58">
        <v>0</v>
      </c>
      <c r="O73" s="57">
        <v>0</v>
      </c>
      <c r="P73" s="58">
        <v>0</v>
      </c>
      <c r="Q73" s="57">
        <v>0</v>
      </c>
      <c r="R73" s="58">
        <v>0</v>
      </c>
      <c r="S73" s="57">
        <v>0</v>
      </c>
      <c r="T73" s="58">
        <v>0</v>
      </c>
      <c r="U73" s="57">
        <v>0</v>
      </c>
      <c r="V73" s="58">
        <v>0</v>
      </c>
      <c r="W73" s="57">
        <v>0</v>
      </c>
      <c r="X73" s="58">
        <v>0</v>
      </c>
      <c r="Y73" s="57">
        <v>0</v>
      </c>
      <c r="Z73" s="58">
        <v>0</v>
      </c>
      <c r="AA73" s="57">
        <v>0</v>
      </c>
      <c r="AB73" s="58">
        <v>0</v>
      </c>
      <c r="AC73" s="57">
        <v>0</v>
      </c>
      <c r="AD73" s="58">
        <v>0</v>
      </c>
      <c r="AE73" s="57">
        <v>0</v>
      </c>
      <c r="AF73" s="58">
        <v>0</v>
      </c>
      <c r="AG73" s="57">
        <v>0</v>
      </c>
      <c r="AH73" s="58">
        <v>0</v>
      </c>
      <c r="AI73" s="57">
        <v>0</v>
      </c>
      <c r="AJ73" s="58">
        <v>0</v>
      </c>
    </row>
    <row r="74" spans="1:36" ht="3.75" customHeight="1" x14ac:dyDescent="0.25">
      <c r="A74" s="59"/>
      <c r="B74" s="60"/>
      <c r="C74" s="61"/>
      <c r="D74" s="62"/>
      <c r="E74" s="61"/>
      <c r="F74" s="62"/>
      <c r="G74" s="61"/>
      <c r="H74" s="62"/>
      <c r="I74" s="61"/>
      <c r="J74" s="62"/>
      <c r="K74" s="61"/>
      <c r="L74" s="62"/>
      <c r="M74" s="61"/>
      <c r="N74" s="62"/>
      <c r="O74" s="61"/>
      <c r="P74" s="62"/>
      <c r="Q74" s="61"/>
      <c r="R74" s="62"/>
      <c r="S74" s="61"/>
      <c r="T74" s="62"/>
      <c r="U74" s="61"/>
      <c r="V74" s="62"/>
      <c r="W74" s="61"/>
      <c r="X74" s="62"/>
      <c r="Y74" s="61"/>
      <c r="Z74" s="62"/>
      <c r="AA74" s="61"/>
      <c r="AB74" s="62"/>
      <c r="AC74" s="61"/>
      <c r="AD74" s="62"/>
      <c r="AE74" s="61"/>
      <c r="AF74" s="62"/>
      <c r="AG74" s="61"/>
      <c r="AH74" s="62"/>
      <c r="AI74" s="61"/>
      <c r="AJ74" s="62"/>
    </row>
    <row r="75" spans="1:36" ht="15.75" x14ac:dyDescent="0.25">
      <c r="A75" s="323" t="s">
        <v>105</v>
      </c>
      <c r="B75" s="56" t="s">
        <v>85</v>
      </c>
      <c r="C75" s="57">
        <v>20</v>
      </c>
      <c r="D75" s="58">
        <v>97.1</v>
      </c>
      <c r="E75" s="57">
        <v>20</v>
      </c>
      <c r="F75" s="58">
        <v>96.5</v>
      </c>
      <c r="G75" s="57">
        <v>20</v>
      </c>
      <c r="H75" s="58">
        <v>97.9</v>
      </c>
      <c r="I75" s="57">
        <v>20</v>
      </c>
      <c r="J75" s="58">
        <v>96.1</v>
      </c>
      <c r="K75" s="57">
        <v>26</v>
      </c>
      <c r="L75" s="58">
        <v>90.4</v>
      </c>
      <c r="M75" s="57">
        <v>26</v>
      </c>
      <c r="N75" s="58">
        <v>99.7</v>
      </c>
      <c r="O75" s="57">
        <v>26</v>
      </c>
      <c r="P75" s="58">
        <v>98.3</v>
      </c>
      <c r="Q75" s="57">
        <v>26</v>
      </c>
      <c r="R75" s="58">
        <v>98.2</v>
      </c>
      <c r="S75" s="57">
        <v>27</v>
      </c>
      <c r="T75" s="58">
        <v>94.5</v>
      </c>
      <c r="U75" s="57">
        <v>26</v>
      </c>
      <c r="V75" s="58">
        <v>100.2</v>
      </c>
      <c r="W75" s="57">
        <v>27</v>
      </c>
      <c r="X75" s="58">
        <v>99</v>
      </c>
      <c r="Y75" s="57">
        <v>27</v>
      </c>
      <c r="Z75" s="58">
        <v>100.5</v>
      </c>
      <c r="AA75" s="57">
        <v>27</v>
      </c>
      <c r="AB75" s="58">
        <v>100.2</v>
      </c>
      <c r="AC75" s="57">
        <v>25</v>
      </c>
      <c r="AD75" s="58">
        <v>94.7</v>
      </c>
      <c r="AE75" s="57">
        <v>23</v>
      </c>
      <c r="AF75" s="58">
        <v>95.4</v>
      </c>
      <c r="AG75" s="57">
        <v>40</v>
      </c>
      <c r="AH75" s="58">
        <v>98.2</v>
      </c>
      <c r="AI75" s="57">
        <v>40</v>
      </c>
      <c r="AJ75" s="58">
        <v>99.1</v>
      </c>
    </row>
    <row r="76" spans="1:36" ht="15.75" x14ac:dyDescent="0.25">
      <c r="A76" s="324"/>
      <c r="B76" s="56" t="s">
        <v>86</v>
      </c>
      <c r="C76" s="57">
        <v>0</v>
      </c>
      <c r="D76" s="58">
        <v>0</v>
      </c>
      <c r="E76" s="57">
        <v>0</v>
      </c>
      <c r="F76" s="58">
        <v>0</v>
      </c>
      <c r="G76" s="57">
        <v>0</v>
      </c>
      <c r="H76" s="58">
        <v>0</v>
      </c>
      <c r="I76" s="57">
        <v>0</v>
      </c>
      <c r="J76" s="58">
        <v>0</v>
      </c>
      <c r="K76" s="57">
        <v>4</v>
      </c>
      <c r="L76" s="58">
        <v>99.1</v>
      </c>
      <c r="M76" s="57">
        <v>4</v>
      </c>
      <c r="N76" s="58">
        <v>99.3</v>
      </c>
      <c r="O76" s="57">
        <v>4</v>
      </c>
      <c r="P76" s="58">
        <v>99.5</v>
      </c>
      <c r="Q76" s="57">
        <v>4</v>
      </c>
      <c r="R76" s="58">
        <v>99.2</v>
      </c>
      <c r="S76" s="57">
        <v>3</v>
      </c>
      <c r="T76" s="58">
        <v>82.2</v>
      </c>
      <c r="U76" s="57">
        <v>4</v>
      </c>
      <c r="V76" s="58">
        <v>100.1</v>
      </c>
      <c r="W76" s="57">
        <v>3</v>
      </c>
      <c r="X76" s="58">
        <v>100.1</v>
      </c>
      <c r="Y76" s="57">
        <v>3</v>
      </c>
      <c r="Z76" s="58">
        <v>100.1</v>
      </c>
      <c r="AA76" s="57">
        <v>3</v>
      </c>
      <c r="AB76" s="58">
        <v>96.7</v>
      </c>
      <c r="AC76" s="57">
        <v>5</v>
      </c>
      <c r="AD76" s="58">
        <v>100.2</v>
      </c>
      <c r="AE76" s="57">
        <v>7</v>
      </c>
      <c r="AF76" s="58">
        <v>100.4</v>
      </c>
      <c r="AG76" s="57">
        <v>10</v>
      </c>
      <c r="AH76" s="58">
        <v>100.2</v>
      </c>
      <c r="AI76" s="57">
        <v>10</v>
      </c>
      <c r="AJ76" s="58">
        <v>99.7</v>
      </c>
    </row>
    <row r="77" spans="1:36" ht="15.75" x14ac:dyDescent="0.25">
      <c r="A77" s="324"/>
      <c r="B77" s="56" t="s">
        <v>87</v>
      </c>
      <c r="C77" s="57">
        <v>11</v>
      </c>
      <c r="D77" s="58">
        <v>113.8</v>
      </c>
      <c r="E77" s="57">
        <v>11</v>
      </c>
      <c r="F77" s="58">
        <v>90.3</v>
      </c>
      <c r="G77" s="57">
        <v>11</v>
      </c>
      <c r="H77" s="58">
        <v>94.4</v>
      </c>
      <c r="I77" s="57">
        <v>11</v>
      </c>
      <c r="J77" s="58">
        <v>99.4</v>
      </c>
      <c r="K77" s="57">
        <v>11</v>
      </c>
      <c r="L77" s="58">
        <v>91.9</v>
      </c>
      <c r="M77" s="57">
        <v>11</v>
      </c>
      <c r="N77" s="58">
        <v>97.9</v>
      </c>
      <c r="O77" s="57">
        <v>11</v>
      </c>
      <c r="P77" s="58">
        <v>101.6</v>
      </c>
      <c r="Q77" s="57">
        <v>11</v>
      </c>
      <c r="R77" s="58">
        <v>107</v>
      </c>
      <c r="S77" s="57">
        <v>11</v>
      </c>
      <c r="T77" s="58">
        <v>80.3</v>
      </c>
      <c r="U77" s="57">
        <v>11</v>
      </c>
      <c r="V77" s="58">
        <v>73.7</v>
      </c>
      <c r="W77" s="57">
        <v>11</v>
      </c>
      <c r="X77" s="58">
        <v>97.8</v>
      </c>
      <c r="Y77" s="57">
        <v>11</v>
      </c>
      <c r="Z77" s="58">
        <v>97.8</v>
      </c>
      <c r="AA77" s="57">
        <v>11</v>
      </c>
      <c r="AB77" s="58">
        <v>2.2999999999999998</v>
      </c>
      <c r="AC77" s="57">
        <v>11</v>
      </c>
      <c r="AD77" s="58">
        <v>82.8</v>
      </c>
      <c r="AE77" s="57">
        <v>11</v>
      </c>
      <c r="AF77" s="58">
        <v>99.3</v>
      </c>
      <c r="AG77" s="57">
        <v>11</v>
      </c>
      <c r="AH77" s="58">
        <v>82.9</v>
      </c>
      <c r="AI77" s="57">
        <v>11</v>
      </c>
      <c r="AJ77" s="58">
        <v>82.9</v>
      </c>
    </row>
    <row r="78" spans="1:36" ht="15.75" x14ac:dyDescent="0.25">
      <c r="A78" s="325"/>
      <c r="B78" s="56" t="s">
        <v>83</v>
      </c>
      <c r="C78" s="57">
        <v>16</v>
      </c>
      <c r="D78" s="58">
        <v>93.3</v>
      </c>
      <c r="E78" s="57">
        <v>16</v>
      </c>
      <c r="F78" s="58">
        <v>78.2</v>
      </c>
      <c r="G78" s="57">
        <v>16</v>
      </c>
      <c r="H78" s="58">
        <v>72.7</v>
      </c>
      <c r="I78" s="57">
        <v>16</v>
      </c>
      <c r="J78" s="58">
        <v>130</v>
      </c>
      <c r="K78" s="57">
        <v>16</v>
      </c>
      <c r="L78" s="58">
        <v>62.6</v>
      </c>
      <c r="M78" s="57">
        <v>16</v>
      </c>
      <c r="N78" s="58">
        <v>76.8</v>
      </c>
      <c r="O78" s="57">
        <v>16</v>
      </c>
      <c r="P78" s="58">
        <v>79.099999999999994</v>
      </c>
      <c r="Q78" s="57">
        <v>16</v>
      </c>
      <c r="R78" s="58">
        <v>76</v>
      </c>
      <c r="S78" s="57">
        <v>16</v>
      </c>
      <c r="T78" s="58">
        <v>73.599999999999994</v>
      </c>
      <c r="U78" s="57">
        <v>16</v>
      </c>
      <c r="V78" s="58">
        <v>52.5</v>
      </c>
      <c r="W78" s="57">
        <v>16</v>
      </c>
      <c r="X78" s="58">
        <v>59.4</v>
      </c>
      <c r="Y78" s="57">
        <v>16</v>
      </c>
      <c r="Z78" s="58">
        <v>82.7</v>
      </c>
      <c r="AA78" s="57">
        <v>16</v>
      </c>
      <c r="AB78" s="58">
        <v>59.2</v>
      </c>
      <c r="AC78" s="57">
        <v>16</v>
      </c>
      <c r="AD78" s="58">
        <v>78.2</v>
      </c>
      <c r="AE78" s="57">
        <v>16</v>
      </c>
      <c r="AF78" s="58">
        <v>95.1</v>
      </c>
      <c r="AG78" s="57">
        <v>16</v>
      </c>
      <c r="AH78" s="58">
        <v>96.1</v>
      </c>
      <c r="AI78" s="57">
        <v>16</v>
      </c>
      <c r="AJ78" s="58">
        <v>96.1</v>
      </c>
    </row>
    <row r="79" spans="1:36" ht="3.75" customHeight="1" x14ac:dyDescent="0.25">
      <c r="A79" s="49"/>
      <c r="B79" s="64"/>
      <c r="C79" s="65"/>
      <c r="D79" s="66"/>
      <c r="E79" s="65"/>
      <c r="F79" s="66"/>
      <c r="G79" s="65"/>
      <c r="H79" s="66"/>
      <c r="I79" s="65"/>
      <c r="J79" s="66"/>
      <c r="K79" s="65"/>
      <c r="L79" s="66"/>
      <c r="M79" s="65"/>
      <c r="N79" s="66"/>
      <c r="O79" s="65"/>
      <c r="P79" s="66"/>
      <c r="Q79" s="65"/>
      <c r="R79" s="66"/>
      <c r="S79" s="65"/>
      <c r="T79" s="66"/>
      <c r="U79" s="65"/>
      <c r="V79" s="66"/>
      <c r="W79" s="65"/>
      <c r="X79" s="66"/>
      <c r="Y79" s="65"/>
      <c r="Z79" s="66"/>
      <c r="AA79" s="65"/>
      <c r="AB79" s="66"/>
      <c r="AC79" s="65"/>
      <c r="AD79" s="66"/>
      <c r="AE79" s="65"/>
      <c r="AF79" s="66"/>
      <c r="AG79" s="65"/>
      <c r="AH79" s="66"/>
      <c r="AI79" s="65"/>
      <c r="AJ79" s="66"/>
    </row>
    <row r="80" spans="1:36" ht="15.75" x14ac:dyDescent="0.25">
      <c r="A80" s="326" t="s">
        <v>106</v>
      </c>
      <c r="B80" s="67" t="s">
        <v>85</v>
      </c>
      <c r="C80" s="68">
        <v>17</v>
      </c>
      <c r="D80" s="69">
        <v>79.400000000000006</v>
      </c>
      <c r="E80" s="68">
        <v>16</v>
      </c>
      <c r="F80" s="69">
        <v>81.3</v>
      </c>
      <c r="G80" s="68">
        <v>16</v>
      </c>
      <c r="H80" s="69">
        <v>87.1</v>
      </c>
      <c r="I80" s="68">
        <v>17</v>
      </c>
      <c r="J80" s="69">
        <v>63.6</v>
      </c>
      <c r="K80" s="68">
        <v>9</v>
      </c>
      <c r="L80" s="69">
        <v>58.5</v>
      </c>
      <c r="M80" s="68">
        <v>10</v>
      </c>
      <c r="N80" s="69">
        <v>80.599999999999994</v>
      </c>
      <c r="O80" s="68">
        <v>10</v>
      </c>
      <c r="P80" s="69">
        <v>69.900000000000006</v>
      </c>
      <c r="Q80" s="68">
        <v>17</v>
      </c>
      <c r="R80" s="69">
        <v>82.1</v>
      </c>
      <c r="S80" s="68">
        <v>17</v>
      </c>
      <c r="T80" s="69">
        <v>74.8</v>
      </c>
      <c r="U80" s="68">
        <v>17</v>
      </c>
      <c r="V80" s="69">
        <v>82.4</v>
      </c>
      <c r="W80" s="68">
        <v>17</v>
      </c>
      <c r="X80" s="69">
        <v>84.5</v>
      </c>
      <c r="Y80" s="68">
        <v>17</v>
      </c>
      <c r="Z80" s="69">
        <v>75.3</v>
      </c>
      <c r="AA80" s="68">
        <v>17</v>
      </c>
      <c r="AB80" s="69">
        <v>68.5</v>
      </c>
      <c r="AC80" s="68">
        <v>17</v>
      </c>
      <c r="AD80" s="69">
        <v>65.8</v>
      </c>
      <c r="AE80" s="68">
        <v>17</v>
      </c>
      <c r="AF80" s="69">
        <v>83.3</v>
      </c>
      <c r="AG80" s="68">
        <v>9</v>
      </c>
      <c r="AH80" s="69">
        <v>84.1</v>
      </c>
      <c r="AI80" s="68">
        <v>9</v>
      </c>
      <c r="AJ80" s="69">
        <v>80.099999999999994</v>
      </c>
    </row>
    <row r="81" spans="1:36" ht="15.75" x14ac:dyDescent="0.25">
      <c r="A81" s="327"/>
      <c r="B81" s="67" t="s">
        <v>86</v>
      </c>
      <c r="C81" s="68">
        <v>0</v>
      </c>
      <c r="D81" s="70">
        <v>0</v>
      </c>
      <c r="E81" s="68">
        <v>0</v>
      </c>
      <c r="F81" s="70">
        <v>0</v>
      </c>
      <c r="G81" s="68">
        <v>0</v>
      </c>
      <c r="H81" s="70">
        <v>0</v>
      </c>
      <c r="I81" s="68">
        <v>0</v>
      </c>
      <c r="J81" s="70">
        <v>0</v>
      </c>
      <c r="K81" s="68">
        <v>17</v>
      </c>
      <c r="L81" s="69">
        <v>58.5</v>
      </c>
      <c r="M81" s="68">
        <v>52</v>
      </c>
      <c r="N81" s="69">
        <v>71.599999999999994</v>
      </c>
      <c r="O81" s="68">
        <v>52</v>
      </c>
      <c r="P81" s="69">
        <v>85.6</v>
      </c>
      <c r="Q81" s="68">
        <v>52</v>
      </c>
      <c r="R81" s="69">
        <v>84.3</v>
      </c>
      <c r="S81" s="68">
        <v>52</v>
      </c>
      <c r="T81" s="69">
        <v>51.1</v>
      </c>
      <c r="U81" s="68">
        <v>52</v>
      </c>
      <c r="V81" s="69">
        <v>44.3</v>
      </c>
      <c r="W81" s="68">
        <v>52</v>
      </c>
      <c r="X81" s="69">
        <v>47.1</v>
      </c>
      <c r="Y81" s="68">
        <v>12</v>
      </c>
      <c r="Z81" s="69">
        <v>43.1</v>
      </c>
      <c r="AA81" s="68">
        <v>8</v>
      </c>
      <c r="AB81" s="69">
        <v>61.8</v>
      </c>
      <c r="AC81" s="68">
        <v>12</v>
      </c>
      <c r="AD81" s="69">
        <v>64.5</v>
      </c>
      <c r="AE81" s="68">
        <v>12</v>
      </c>
      <c r="AF81" s="69">
        <v>40.1</v>
      </c>
      <c r="AG81" s="68">
        <v>36</v>
      </c>
      <c r="AH81" s="69">
        <v>86.1</v>
      </c>
      <c r="AI81" s="68">
        <v>42</v>
      </c>
      <c r="AJ81" s="69">
        <v>82.1</v>
      </c>
    </row>
    <row r="82" spans="1:36" ht="15.75" x14ac:dyDescent="0.25">
      <c r="A82" s="327"/>
      <c r="B82" s="67" t="s">
        <v>87</v>
      </c>
      <c r="C82" s="68">
        <v>10</v>
      </c>
      <c r="D82" s="69">
        <v>77.400000000000006</v>
      </c>
      <c r="E82" s="68">
        <v>10</v>
      </c>
      <c r="F82" s="69">
        <v>86.1</v>
      </c>
      <c r="G82" s="68">
        <v>10</v>
      </c>
      <c r="H82" s="69">
        <v>86.2</v>
      </c>
      <c r="I82" s="68">
        <v>10</v>
      </c>
      <c r="J82" s="69">
        <v>83.9</v>
      </c>
      <c r="K82" s="68">
        <v>10</v>
      </c>
      <c r="L82" s="69">
        <v>79.7</v>
      </c>
      <c r="M82" s="68">
        <v>10</v>
      </c>
      <c r="N82" s="69">
        <v>82.9</v>
      </c>
      <c r="O82" s="68">
        <v>10</v>
      </c>
      <c r="P82" s="69">
        <v>62.1</v>
      </c>
      <c r="Q82" s="68">
        <v>10</v>
      </c>
      <c r="R82" s="69">
        <v>85.8</v>
      </c>
      <c r="S82" s="68">
        <v>10</v>
      </c>
      <c r="T82" s="69">
        <v>90.6</v>
      </c>
      <c r="U82" s="68">
        <v>10</v>
      </c>
      <c r="V82" s="69">
        <v>69.900000000000006</v>
      </c>
      <c r="W82" s="68">
        <v>10</v>
      </c>
      <c r="X82" s="69">
        <v>63.7</v>
      </c>
      <c r="Y82" s="68">
        <v>10</v>
      </c>
      <c r="Z82" s="69">
        <v>77.3</v>
      </c>
      <c r="AA82" s="68">
        <v>10</v>
      </c>
      <c r="AB82" s="69">
        <v>61.3</v>
      </c>
      <c r="AC82" s="68">
        <v>10</v>
      </c>
      <c r="AD82" s="69">
        <v>76.8</v>
      </c>
      <c r="AE82" s="68">
        <v>10</v>
      </c>
      <c r="AF82" s="69">
        <v>83.3</v>
      </c>
      <c r="AG82" s="68">
        <v>10</v>
      </c>
      <c r="AH82" s="69">
        <v>91</v>
      </c>
      <c r="AI82" s="68">
        <v>10</v>
      </c>
      <c r="AJ82" s="69">
        <v>80.7</v>
      </c>
    </row>
    <row r="83" spans="1:36" ht="15.75" x14ac:dyDescent="0.25">
      <c r="A83" s="328"/>
      <c r="B83" s="67" t="s">
        <v>83</v>
      </c>
      <c r="C83" s="68">
        <v>6</v>
      </c>
      <c r="D83" s="69">
        <v>91.5</v>
      </c>
      <c r="E83" s="68">
        <v>6</v>
      </c>
      <c r="F83" s="69">
        <v>86.8</v>
      </c>
      <c r="G83" s="68">
        <v>6</v>
      </c>
      <c r="H83" s="69">
        <v>90.2</v>
      </c>
      <c r="I83" s="68">
        <v>6</v>
      </c>
      <c r="J83" s="69">
        <v>77.599999999999994</v>
      </c>
      <c r="K83" s="68">
        <v>6</v>
      </c>
      <c r="L83" s="69">
        <v>75.099999999999994</v>
      </c>
      <c r="M83" s="68">
        <v>5</v>
      </c>
      <c r="N83" s="69">
        <v>81.7</v>
      </c>
      <c r="O83" s="68">
        <v>5</v>
      </c>
      <c r="P83" s="69">
        <v>69.3</v>
      </c>
      <c r="Q83" s="68">
        <v>6</v>
      </c>
      <c r="R83" s="69">
        <v>70.900000000000006</v>
      </c>
      <c r="S83" s="68">
        <v>6</v>
      </c>
      <c r="T83" s="69">
        <v>86.4</v>
      </c>
      <c r="U83" s="68">
        <v>6</v>
      </c>
      <c r="V83" s="69">
        <v>83.3</v>
      </c>
      <c r="W83" s="68">
        <v>6</v>
      </c>
      <c r="X83" s="69">
        <v>80.099999999999994</v>
      </c>
      <c r="Y83" s="68">
        <v>6</v>
      </c>
      <c r="Z83" s="69">
        <v>68.5</v>
      </c>
      <c r="AA83" s="68">
        <v>6</v>
      </c>
      <c r="AB83" s="69">
        <v>65.900000000000006</v>
      </c>
      <c r="AC83" s="68">
        <v>6</v>
      </c>
      <c r="AD83" s="69">
        <v>74.3</v>
      </c>
      <c r="AE83" s="68">
        <v>6</v>
      </c>
      <c r="AF83" s="69">
        <v>95.5</v>
      </c>
      <c r="AG83" s="68">
        <v>6</v>
      </c>
      <c r="AH83" s="69">
        <v>85.2</v>
      </c>
      <c r="AI83" s="68">
        <v>8</v>
      </c>
      <c r="AJ83" s="69">
        <v>75.400000000000006</v>
      </c>
    </row>
    <row r="84" spans="1:36" ht="3.75" customHeight="1" x14ac:dyDescent="0.25">
      <c r="A84" s="49"/>
      <c r="B84" s="64"/>
      <c r="C84" s="65"/>
      <c r="D84" s="66"/>
      <c r="E84" s="65"/>
      <c r="F84" s="66"/>
      <c r="G84" s="65"/>
      <c r="H84" s="66"/>
      <c r="I84" s="65"/>
      <c r="J84" s="66"/>
      <c r="K84" s="65"/>
      <c r="L84" s="66"/>
      <c r="M84" s="65"/>
      <c r="N84" s="66"/>
      <c r="O84" s="65"/>
      <c r="P84" s="66"/>
      <c r="Q84" s="65"/>
      <c r="R84" s="66"/>
      <c r="S84" s="65"/>
      <c r="T84" s="66"/>
      <c r="U84" s="65"/>
      <c r="V84" s="66"/>
      <c r="W84" s="65"/>
      <c r="X84" s="66"/>
      <c r="Y84" s="65"/>
      <c r="Z84" s="66"/>
      <c r="AA84" s="65"/>
      <c r="AB84" s="66"/>
      <c r="AC84" s="65"/>
      <c r="AD84" s="66"/>
      <c r="AE84" s="65"/>
      <c r="AF84" s="66"/>
      <c r="AG84" s="65"/>
      <c r="AH84" s="66"/>
      <c r="AI84" s="65"/>
      <c r="AJ84" s="66"/>
    </row>
    <row r="85" spans="1:36" ht="15.75" x14ac:dyDescent="0.25">
      <c r="A85" s="315" t="s">
        <v>107</v>
      </c>
      <c r="B85" s="56" t="s">
        <v>103</v>
      </c>
      <c r="C85" s="57">
        <v>0</v>
      </c>
      <c r="D85" s="58">
        <v>0</v>
      </c>
      <c r="E85" s="57">
        <v>0</v>
      </c>
      <c r="F85" s="58">
        <v>0</v>
      </c>
      <c r="G85" s="57">
        <v>0</v>
      </c>
      <c r="H85" s="58">
        <v>0</v>
      </c>
      <c r="I85" s="57">
        <v>0</v>
      </c>
      <c r="J85" s="58">
        <v>0</v>
      </c>
      <c r="K85" s="57">
        <v>0</v>
      </c>
      <c r="L85" s="58">
        <v>0</v>
      </c>
      <c r="M85" s="57">
        <v>0</v>
      </c>
      <c r="N85" s="58">
        <v>0</v>
      </c>
      <c r="O85" s="57">
        <v>0</v>
      </c>
      <c r="P85" s="58">
        <v>0</v>
      </c>
      <c r="Q85" s="57">
        <v>0</v>
      </c>
      <c r="R85" s="58">
        <v>0</v>
      </c>
      <c r="S85" s="57">
        <v>0</v>
      </c>
      <c r="T85" s="58">
        <v>0</v>
      </c>
      <c r="U85" s="57">
        <v>0</v>
      </c>
      <c r="V85" s="58">
        <v>0</v>
      </c>
      <c r="W85" s="57">
        <v>0</v>
      </c>
      <c r="X85" s="58">
        <v>0</v>
      </c>
      <c r="Y85" s="57">
        <v>0</v>
      </c>
      <c r="Z85" s="58">
        <v>0</v>
      </c>
      <c r="AA85" s="57">
        <v>0</v>
      </c>
      <c r="AB85" s="58">
        <v>0</v>
      </c>
      <c r="AC85" s="57">
        <v>0</v>
      </c>
      <c r="AD85" s="58">
        <v>0</v>
      </c>
      <c r="AE85" s="57">
        <v>0</v>
      </c>
      <c r="AF85" s="58">
        <v>0</v>
      </c>
      <c r="AG85" s="57">
        <v>0</v>
      </c>
      <c r="AH85" s="58">
        <v>0</v>
      </c>
      <c r="AI85" s="57">
        <v>0</v>
      </c>
      <c r="AJ85" s="58">
        <v>0</v>
      </c>
    </row>
    <row r="86" spans="1:36" ht="15.75" x14ac:dyDescent="0.25">
      <c r="A86" s="315"/>
      <c r="B86" s="56" t="s">
        <v>86</v>
      </c>
      <c r="C86" s="71">
        <v>0</v>
      </c>
      <c r="D86" s="72">
        <v>0</v>
      </c>
      <c r="E86" s="71">
        <v>0</v>
      </c>
      <c r="F86" s="72">
        <v>0</v>
      </c>
      <c r="G86" s="71">
        <v>0</v>
      </c>
      <c r="H86" s="72">
        <v>0</v>
      </c>
      <c r="I86" s="71">
        <v>0</v>
      </c>
      <c r="J86" s="72">
        <v>0</v>
      </c>
      <c r="K86" s="71">
        <v>75</v>
      </c>
      <c r="L86" s="72">
        <v>87.6</v>
      </c>
      <c r="M86" s="71">
        <v>106</v>
      </c>
      <c r="N86" s="72">
        <v>89.4</v>
      </c>
      <c r="O86" s="71">
        <v>206</v>
      </c>
      <c r="P86" s="72">
        <v>40.1</v>
      </c>
      <c r="Q86" s="71">
        <v>206</v>
      </c>
      <c r="R86" s="72">
        <v>39.9</v>
      </c>
      <c r="S86" s="71">
        <v>206</v>
      </c>
      <c r="T86" s="72">
        <v>37.700000000000003</v>
      </c>
      <c r="U86" s="71">
        <v>206</v>
      </c>
      <c r="V86" s="72">
        <v>32.700000000000003</v>
      </c>
      <c r="W86" s="71">
        <v>206</v>
      </c>
      <c r="X86" s="72">
        <v>30.1</v>
      </c>
      <c r="Y86" s="71">
        <v>206</v>
      </c>
      <c r="Z86" s="72">
        <v>33.299999999999997</v>
      </c>
      <c r="AA86" s="71">
        <v>206</v>
      </c>
      <c r="AB86" s="72">
        <v>47.7</v>
      </c>
      <c r="AC86" s="71">
        <v>215</v>
      </c>
      <c r="AD86" s="72">
        <v>44.5</v>
      </c>
      <c r="AE86" s="71">
        <v>186</v>
      </c>
      <c r="AF86" s="72">
        <v>48.4</v>
      </c>
      <c r="AG86" s="71">
        <v>169</v>
      </c>
      <c r="AH86" s="72">
        <v>73.650000000000006</v>
      </c>
      <c r="AI86" s="71">
        <v>169</v>
      </c>
      <c r="AJ86" s="72">
        <v>86.8</v>
      </c>
    </row>
    <row r="87" spans="1:36" ht="3.75" customHeight="1" x14ac:dyDescent="0.25">
      <c r="A87" s="59"/>
      <c r="B87" s="60"/>
      <c r="C87" s="61"/>
      <c r="D87" s="62"/>
      <c r="E87" s="61"/>
      <c r="F87" s="62"/>
      <c r="G87" s="61"/>
      <c r="H87" s="62"/>
      <c r="I87" s="61"/>
      <c r="J87" s="62"/>
      <c r="K87" s="61"/>
      <c r="L87" s="62"/>
      <c r="M87" s="61"/>
      <c r="N87" s="62"/>
      <c r="O87" s="61"/>
      <c r="P87" s="62"/>
      <c r="Q87" s="61"/>
      <c r="R87" s="62"/>
      <c r="S87" s="61"/>
      <c r="T87" s="62"/>
      <c r="U87" s="61"/>
      <c r="V87" s="62"/>
      <c r="W87" s="61"/>
      <c r="X87" s="62"/>
      <c r="Y87" s="61"/>
      <c r="Z87" s="62"/>
      <c r="AA87" s="61"/>
      <c r="AB87" s="62"/>
      <c r="AC87" s="61"/>
      <c r="AD87" s="62"/>
      <c r="AE87" s="61"/>
      <c r="AF87" s="62"/>
      <c r="AG87" s="61"/>
      <c r="AH87" s="62"/>
      <c r="AI87" s="61"/>
      <c r="AJ87" s="62"/>
    </row>
    <row r="88" spans="1:36" ht="15.75" x14ac:dyDescent="0.25">
      <c r="A88" s="315" t="s">
        <v>108</v>
      </c>
      <c r="B88" s="56" t="s">
        <v>103</v>
      </c>
      <c r="C88" s="57">
        <v>0</v>
      </c>
      <c r="D88" s="58">
        <v>0</v>
      </c>
      <c r="E88" s="57">
        <v>0</v>
      </c>
      <c r="F88" s="58">
        <v>0</v>
      </c>
      <c r="G88" s="57">
        <v>0</v>
      </c>
      <c r="H88" s="58">
        <v>0</v>
      </c>
      <c r="I88" s="57">
        <v>0</v>
      </c>
      <c r="J88" s="58">
        <v>0</v>
      </c>
      <c r="K88" s="57">
        <v>0</v>
      </c>
      <c r="L88" s="58">
        <v>0</v>
      </c>
      <c r="M88" s="57">
        <v>0</v>
      </c>
      <c r="N88" s="58">
        <v>0</v>
      </c>
      <c r="O88" s="57">
        <v>0</v>
      </c>
      <c r="P88" s="58">
        <v>0</v>
      </c>
      <c r="Q88" s="57">
        <v>0</v>
      </c>
      <c r="R88" s="58">
        <v>0</v>
      </c>
      <c r="S88" s="57">
        <v>0</v>
      </c>
      <c r="T88" s="58">
        <v>0</v>
      </c>
      <c r="U88" s="57">
        <v>0</v>
      </c>
      <c r="V88" s="58">
        <v>0</v>
      </c>
      <c r="W88" s="57">
        <v>0</v>
      </c>
      <c r="X88" s="58">
        <v>0</v>
      </c>
      <c r="Y88" s="57">
        <v>0</v>
      </c>
      <c r="Z88" s="58">
        <v>0</v>
      </c>
      <c r="AA88" s="57">
        <v>0</v>
      </c>
      <c r="AB88" s="58">
        <v>0</v>
      </c>
      <c r="AC88" s="57">
        <v>0</v>
      </c>
      <c r="AD88" s="58">
        <v>0</v>
      </c>
      <c r="AE88" s="57">
        <v>0</v>
      </c>
      <c r="AF88" s="58">
        <v>0</v>
      </c>
      <c r="AG88" s="57">
        <v>0</v>
      </c>
      <c r="AH88" s="58">
        <v>0</v>
      </c>
      <c r="AI88" s="57">
        <v>0</v>
      </c>
      <c r="AJ88" s="58">
        <v>0</v>
      </c>
    </row>
    <row r="89" spans="1:36" ht="15.75" x14ac:dyDescent="0.25">
      <c r="A89" s="315"/>
      <c r="B89" s="56" t="s">
        <v>86</v>
      </c>
      <c r="C89" s="71">
        <v>0</v>
      </c>
      <c r="D89" s="72">
        <v>0</v>
      </c>
      <c r="E89" s="71">
        <v>0</v>
      </c>
      <c r="F89" s="72">
        <v>0</v>
      </c>
      <c r="G89" s="71">
        <v>0</v>
      </c>
      <c r="H89" s="72">
        <v>0</v>
      </c>
      <c r="I89" s="71">
        <v>0</v>
      </c>
      <c r="J89" s="72">
        <v>0</v>
      </c>
      <c r="K89" s="71">
        <v>0</v>
      </c>
      <c r="L89" s="72">
        <v>0</v>
      </c>
      <c r="M89" s="71">
        <v>20</v>
      </c>
      <c r="N89" s="72">
        <v>75.099999999999994</v>
      </c>
      <c r="O89" s="71">
        <v>115</v>
      </c>
      <c r="P89" s="72">
        <v>59.1</v>
      </c>
      <c r="Q89" s="71">
        <v>115</v>
      </c>
      <c r="R89" s="72">
        <v>80.760000000000005</v>
      </c>
      <c r="S89" s="71">
        <v>150</v>
      </c>
      <c r="T89" s="72">
        <v>70.8</v>
      </c>
      <c r="U89" s="71">
        <v>150</v>
      </c>
      <c r="V89" s="72">
        <v>80.8</v>
      </c>
      <c r="W89" s="71">
        <v>150</v>
      </c>
      <c r="X89" s="72">
        <v>60.1</v>
      </c>
      <c r="Y89" s="71">
        <v>150</v>
      </c>
      <c r="Z89" s="72">
        <v>72.3</v>
      </c>
      <c r="AA89" s="71">
        <v>188</v>
      </c>
      <c r="AB89" s="72">
        <v>69.8</v>
      </c>
      <c r="AC89" s="71">
        <v>188</v>
      </c>
      <c r="AD89" s="72">
        <v>75.099999999999994</v>
      </c>
      <c r="AE89" s="71">
        <v>188</v>
      </c>
      <c r="AF89" s="72">
        <v>82.9</v>
      </c>
      <c r="AG89" s="71">
        <v>222</v>
      </c>
      <c r="AH89" s="72">
        <v>89.7</v>
      </c>
      <c r="AI89" s="71">
        <v>203</v>
      </c>
      <c r="AJ89" s="72">
        <v>95.5</v>
      </c>
    </row>
    <row r="90" spans="1:36" ht="3.75" customHeight="1" x14ac:dyDescent="0.25">
      <c r="A90" s="59"/>
      <c r="B90" s="60"/>
      <c r="C90" s="61"/>
      <c r="D90" s="62"/>
      <c r="E90" s="61"/>
      <c r="F90" s="62"/>
      <c r="G90" s="61"/>
      <c r="H90" s="62"/>
      <c r="I90" s="61"/>
      <c r="J90" s="62"/>
      <c r="K90" s="61"/>
      <c r="L90" s="62"/>
      <c r="M90" s="61"/>
      <c r="N90" s="62"/>
      <c r="O90" s="61"/>
      <c r="P90" s="62"/>
      <c r="Q90" s="61"/>
      <c r="R90" s="62"/>
      <c r="S90" s="61"/>
      <c r="T90" s="62"/>
      <c r="U90" s="61"/>
      <c r="V90" s="62"/>
      <c r="W90" s="61"/>
      <c r="X90" s="62"/>
      <c r="Y90" s="61"/>
      <c r="Z90" s="62"/>
      <c r="AA90" s="61"/>
      <c r="AB90" s="62"/>
      <c r="AC90" s="61"/>
      <c r="AD90" s="62"/>
      <c r="AE90" s="61"/>
      <c r="AF90" s="62"/>
      <c r="AG90" s="61"/>
      <c r="AH90" s="62"/>
      <c r="AI90" s="61"/>
      <c r="AJ90" s="62"/>
    </row>
    <row r="91" spans="1:36" ht="15.75" x14ac:dyDescent="0.25">
      <c r="A91" s="315" t="s">
        <v>109</v>
      </c>
      <c r="B91" s="56" t="s">
        <v>103</v>
      </c>
      <c r="C91" s="57">
        <v>0</v>
      </c>
      <c r="D91" s="58">
        <v>0</v>
      </c>
      <c r="E91" s="57">
        <v>0</v>
      </c>
      <c r="F91" s="58">
        <v>0</v>
      </c>
      <c r="G91" s="57">
        <v>0</v>
      </c>
      <c r="H91" s="58">
        <v>0</v>
      </c>
      <c r="I91" s="57">
        <v>0</v>
      </c>
      <c r="J91" s="58">
        <v>0</v>
      </c>
      <c r="K91" s="57">
        <v>0</v>
      </c>
      <c r="L91" s="58">
        <v>0</v>
      </c>
      <c r="M91" s="57">
        <v>0</v>
      </c>
      <c r="N91" s="58">
        <v>0</v>
      </c>
      <c r="O91" s="57">
        <v>0</v>
      </c>
      <c r="P91" s="58">
        <v>0</v>
      </c>
      <c r="Q91" s="57">
        <v>0</v>
      </c>
      <c r="R91" s="58">
        <v>0</v>
      </c>
      <c r="S91" s="57">
        <v>0</v>
      </c>
      <c r="T91" s="58">
        <v>0</v>
      </c>
      <c r="U91" s="57">
        <v>0</v>
      </c>
      <c r="V91" s="58">
        <v>0</v>
      </c>
      <c r="W91" s="57">
        <v>0</v>
      </c>
      <c r="X91" s="58">
        <v>0</v>
      </c>
      <c r="Y91" s="57">
        <v>0</v>
      </c>
      <c r="Z91" s="58">
        <v>0</v>
      </c>
      <c r="AA91" s="57">
        <v>0</v>
      </c>
      <c r="AB91" s="58">
        <v>0</v>
      </c>
      <c r="AC91" s="57">
        <v>0</v>
      </c>
      <c r="AD91" s="58">
        <v>0</v>
      </c>
      <c r="AE91" s="57">
        <v>0</v>
      </c>
      <c r="AF91" s="58">
        <v>0</v>
      </c>
      <c r="AG91" s="57">
        <v>0</v>
      </c>
      <c r="AH91" s="58">
        <v>0</v>
      </c>
      <c r="AI91" s="57">
        <v>0</v>
      </c>
      <c r="AJ91" s="58">
        <v>0</v>
      </c>
    </row>
    <row r="92" spans="1:36" ht="15.75" x14ac:dyDescent="0.25">
      <c r="A92" s="315"/>
      <c r="B92" s="56" t="s">
        <v>86</v>
      </c>
      <c r="C92" s="71">
        <v>0</v>
      </c>
      <c r="D92" s="72">
        <v>0</v>
      </c>
      <c r="E92" s="71">
        <v>0</v>
      </c>
      <c r="F92" s="72">
        <v>0</v>
      </c>
      <c r="G92" s="71">
        <v>0</v>
      </c>
      <c r="H92" s="72">
        <v>0</v>
      </c>
      <c r="I92" s="71">
        <v>0</v>
      </c>
      <c r="J92" s="72">
        <v>0</v>
      </c>
      <c r="K92" s="71">
        <v>0</v>
      </c>
      <c r="L92" s="72">
        <v>0</v>
      </c>
      <c r="M92" s="71">
        <v>20</v>
      </c>
      <c r="N92" s="72">
        <v>90.3</v>
      </c>
      <c r="O92" s="71">
        <v>50</v>
      </c>
      <c r="P92" s="72">
        <v>42.1</v>
      </c>
      <c r="Q92" s="71">
        <v>50</v>
      </c>
      <c r="R92" s="72">
        <v>55.7</v>
      </c>
      <c r="S92" s="71">
        <v>50</v>
      </c>
      <c r="T92" s="72">
        <v>79.599999999999994</v>
      </c>
      <c r="U92" s="71">
        <v>50</v>
      </c>
      <c r="V92" s="72">
        <v>86.4</v>
      </c>
      <c r="W92" s="71">
        <v>50</v>
      </c>
      <c r="X92" s="72">
        <v>72.3</v>
      </c>
      <c r="Y92" s="71">
        <v>50</v>
      </c>
      <c r="Z92" s="72">
        <v>70.400000000000006</v>
      </c>
      <c r="AA92" s="71">
        <v>50</v>
      </c>
      <c r="AB92" s="72">
        <v>88.9</v>
      </c>
      <c r="AC92" s="71">
        <v>50</v>
      </c>
      <c r="AD92" s="72">
        <v>93.4</v>
      </c>
      <c r="AE92" s="71">
        <v>50</v>
      </c>
      <c r="AF92" s="72">
        <v>94.1</v>
      </c>
      <c r="AG92" s="71">
        <v>50</v>
      </c>
      <c r="AH92" s="72">
        <v>97.6</v>
      </c>
      <c r="AI92" s="71">
        <v>50</v>
      </c>
      <c r="AJ92" s="72">
        <v>9.4</v>
      </c>
    </row>
    <row r="93" spans="1:36" ht="3.75" customHeight="1" x14ac:dyDescent="0.25">
      <c r="A93" s="59"/>
      <c r="B93" s="60"/>
      <c r="C93" s="61"/>
      <c r="D93" s="62"/>
      <c r="E93" s="61"/>
      <c r="F93" s="62"/>
      <c r="G93" s="61"/>
      <c r="H93" s="62"/>
      <c r="I93" s="61"/>
      <c r="J93" s="62"/>
      <c r="K93" s="61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</row>
    <row r="94" spans="1:36" ht="15.75" x14ac:dyDescent="0.25">
      <c r="A94" s="315" t="s">
        <v>110</v>
      </c>
      <c r="B94" s="56" t="s">
        <v>103</v>
      </c>
      <c r="C94" s="57">
        <v>0</v>
      </c>
      <c r="D94" s="58">
        <v>0</v>
      </c>
      <c r="E94" s="57">
        <v>0</v>
      </c>
      <c r="F94" s="58">
        <v>0</v>
      </c>
      <c r="G94" s="57">
        <v>0</v>
      </c>
      <c r="H94" s="58">
        <v>0</v>
      </c>
      <c r="I94" s="57">
        <v>0</v>
      </c>
      <c r="J94" s="58">
        <v>0</v>
      </c>
      <c r="K94" s="57">
        <v>0</v>
      </c>
      <c r="L94" s="58">
        <v>0</v>
      </c>
      <c r="M94" s="57">
        <v>0</v>
      </c>
      <c r="N94" s="58">
        <v>0</v>
      </c>
      <c r="O94" s="57">
        <v>0</v>
      </c>
      <c r="P94" s="58">
        <v>0</v>
      </c>
      <c r="Q94" s="57">
        <v>0</v>
      </c>
      <c r="R94" s="58">
        <v>0</v>
      </c>
      <c r="S94" s="57">
        <v>0</v>
      </c>
      <c r="T94" s="58">
        <v>0</v>
      </c>
      <c r="U94" s="57">
        <v>0</v>
      </c>
      <c r="V94" s="58">
        <v>0</v>
      </c>
      <c r="W94" s="57">
        <v>0</v>
      </c>
      <c r="X94" s="58">
        <v>0</v>
      </c>
      <c r="Y94" s="57">
        <v>0</v>
      </c>
      <c r="Z94" s="58">
        <v>0</v>
      </c>
      <c r="AA94" s="57">
        <v>0</v>
      </c>
      <c r="AB94" s="58">
        <v>0</v>
      </c>
      <c r="AC94" s="57">
        <v>0</v>
      </c>
      <c r="AD94" s="58">
        <v>0</v>
      </c>
      <c r="AE94" s="57">
        <v>0</v>
      </c>
      <c r="AF94" s="58">
        <v>0</v>
      </c>
      <c r="AG94" s="57">
        <v>0</v>
      </c>
      <c r="AH94" s="58">
        <v>0</v>
      </c>
      <c r="AI94" s="57">
        <v>0</v>
      </c>
      <c r="AJ94" s="58">
        <v>0</v>
      </c>
    </row>
    <row r="95" spans="1:36" ht="15.75" x14ac:dyDescent="0.25">
      <c r="A95" s="315"/>
      <c r="B95" s="56" t="s">
        <v>86</v>
      </c>
      <c r="C95" s="71">
        <v>0</v>
      </c>
      <c r="D95" s="72">
        <v>0</v>
      </c>
      <c r="E95" s="71">
        <v>0</v>
      </c>
      <c r="F95" s="72">
        <v>0</v>
      </c>
      <c r="G95" s="71">
        <v>0</v>
      </c>
      <c r="H95" s="72">
        <v>0</v>
      </c>
      <c r="I95" s="71">
        <v>0</v>
      </c>
      <c r="J95" s="72">
        <v>0</v>
      </c>
      <c r="K95" s="71">
        <v>0</v>
      </c>
      <c r="L95" s="72">
        <v>0</v>
      </c>
      <c r="M95" s="71">
        <v>0</v>
      </c>
      <c r="N95" s="72">
        <v>0</v>
      </c>
      <c r="O95" s="71">
        <v>0</v>
      </c>
      <c r="P95" s="72">
        <v>0</v>
      </c>
      <c r="Q95" s="71">
        <v>0</v>
      </c>
      <c r="R95" s="72">
        <v>0</v>
      </c>
      <c r="S95" s="71">
        <v>0</v>
      </c>
      <c r="T95" s="72">
        <v>0</v>
      </c>
      <c r="U95" s="71">
        <v>0</v>
      </c>
      <c r="V95" s="72">
        <v>0</v>
      </c>
      <c r="W95" s="71">
        <v>0</v>
      </c>
      <c r="X95" s="72">
        <v>0</v>
      </c>
      <c r="Y95" s="71">
        <v>0</v>
      </c>
      <c r="Z95" s="72">
        <v>0</v>
      </c>
      <c r="AA95" s="71">
        <v>0</v>
      </c>
      <c r="AB95" s="72">
        <v>0</v>
      </c>
      <c r="AC95" s="71">
        <v>0</v>
      </c>
      <c r="AD95" s="72">
        <v>0</v>
      </c>
      <c r="AE95" s="71">
        <v>0</v>
      </c>
      <c r="AF95" s="72">
        <v>0</v>
      </c>
      <c r="AG95" s="71">
        <v>0</v>
      </c>
      <c r="AH95" s="72">
        <v>0</v>
      </c>
      <c r="AI95" s="71">
        <v>20</v>
      </c>
      <c r="AJ95" s="72">
        <v>70.099999999999994</v>
      </c>
    </row>
    <row r="96" spans="1:36" ht="3.75" customHeight="1" x14ac:dyDescent="0.25">
      <c r="A96" s="59"/>
      <c r="B96" s="60"/>
      <c r="C96" s="61"/>
      <c r="D96" s="62"/>
      <c r="E96" s="61"/>
      <c r="F96" s="62"/>
      <c r="G96" s="61"/>
      <c r="H96" s="62"/>
      <c r="I96" s="61"/>
      <c r="J96" s="62"/>
      <c r="K96" s="61"/>
      <c r="L96" s="62"/>
      <c r="M96" s="61"/>
      <c r="N96" s="62"/>
      <c r="O96" s="61"/>
      <c r="P96" s="62"/>
      <c r="Q96" s="61"/>
      <c r="R96" s="62"/>
      <c r="S96" s="61"/>
      <c r="T96" s="62"/>
      <c r="U96" s="61"/>
      <c r="V96" s="62"/>
      <c r="W96" s="61"/>
      <c r="X96" s="62"/>
      <c r="Y96" s="61"/>
      <c r="Z96" s="62"/>
      <c r="AA96" s="61"/>
      <c r="AB96" s="62"/>
      <c r="AC96" s="61"/>
      <c r="AD96" s="62"/>
      <c r="AE96" s="61"/>
      <c r="AF96" s="62"/>
      <c r="AG96" s="61"/>
      <c r="AH96" s="62"/>
      <c r="AI96" s="61"/>
      <c r="AJ96" s="62"/>
    </row>
    <row r="97" spans="1:36" ht="15.75" x14ac:dyDescent="0.25">
      <c r="A97" s="315" t="s">
        <v>111</v>
      </c>
      <c r="B97" s="56" t="s">
        <v>103</v>
      </c>
      <c r="C97" s="57">
        <v>0</v>
      </c>
      <c r="D97" s="58">
        <v>0</v>
      </c>
      <c r="E97" s="57">
        <v>0</v>
      </c>
      <c r="F97" s="58">
        <v>0</v>
      </c>
      <c r="G97" s="57">
        <v>0</v>
      </c>
      <c r="H97" s="58">
        <v>0</v>
      </c>
      <c r="I97" s="57">
        <v>0</v>
      </c>
      <c r="J97" s="58">
        <v>0</v>
      </c>
      <c r="K97" s="57">
        <v>0</v>
      </c>
      <c r="L97" s="58">
        <v>0</v>
      </c>
      <c r="M97" s="57">
        <v>0</v>
      </c>
      <c r="N97" s="58">
        <v>0</v>
      </c>
      <c r="O97" s="57">
        <v>0</v>
      </c>
      <c r="P97" s="58">
        <v>0</v>
      </c>
      <c r="Q97" s="57">
        <v>0</v>
      </c>
      <c r="R97" s="58">
        <v>0</v>
      </c>
      <c r="S97" s="57">
        <v>0</v>
      </c>
      <c r="T97" s="58">
        <v>0</v>
      </c>
      <c r="U97" s="57">
        <v>0</v>
      </c>
      <c r="V97" s="58">
        <v>0</v>
      </c>
      <c r="W97" s="57">
        <v>0</v>
      </c>
      <c r="X97" s="58">
        <v>0</v>
      </c>
      <c r="Y97" s="57">
        <v>0</v>
      </c>
      <c r="Z97" s="58">
        <v>0</v>
      </c>
      <c r="AA97" s="57">
        <v>0</v>
      </c>
      <c r="AB97" s="58">
        <v>0</v>
      </c>
      <c r="AC97" s="57">
        <v>0</v>
      </c>
      <c r="AD97" s="58">
        <v>0</v>
      </c>
      <c r="AE97" s="57">
        <v>0</v>
      </c>
      <c r="AF97" s="58">
        <v>0</v>
      </c>
      <c r="AG97" s="57">
        <v>0</v>
      </c>
      <c r="AH97" s="58">
        <v>0</v>
      </c>
      <c r="AI97" s="57">
        <v>0</v>
      </c>
      <c r="AJ97" s="58">
        <v>0</v>
      </c>
    </row>
    <row r="98" spans="1:36" ht="15.75" x14ac:dyDescent="0.25">
      <c r="A98" s="315"/>
      <c r="B98" s="56" t="s">
        <v>86</v>
      </c>
      <c r="C98" s="71">
        <v>0</v>
      </c>
      <c r="D98" s="72">
        <v>0</v>
      </c>
      <c r="E98" s="71">
        <v>0</v>
      </c>
      <c r="F98" s="72">
        <v>0</v>
      </c>
      <c r="G98" s="71">
        <v>0</v>
      </c>
      <c r="H98" s="72">
        <v>0</v>
      </c>
      <c r="I98" s="71">
        <v>0</v>
      </c>
      <c r="J98" s="72">
        <v>0</v>
      </c>
      <c r="K98" s="71">
        <v>0</v>
      </c>
      <c r="L98" s="72">
        <v>0</v>
      </c>
      <c r="M98" s="71">
        <v>0</v>
      </c>
      <c r="N98" s="72">
        <v>0</v>
      </c>
      <c r="O98" s="71">
        <v>0</v>
      </c>
      <c r="P98" s="72">
        <v>0</v>
      </c>
      <c r="Q98" s="71">
        <v>0</v>
      </c>
      <c r="R98" s="72">
        <v>0</v>
      </c>
      <c r="S98" s="71">
        <v>0</v>
      </c>
      <c r="T98" s="72">
        <v>0</v>
      </c>
      <c r="U98" s="71">
        <v>6</v>
      </c>
      <c r="V98" s="72">
        <v>35.4</v>
      </c>
      <c r="W98" s="71">
        <v>6</v>
      </c>
      <c r="X98" s="72">
        <v>22.3</v>
      </c>
      <c r="Y98" s="71">
        <v>6</v>
      </c>
      <c r="Z98" s="72">
        <v>33.6</v>
      </c>
      <c r="AA98" s="71">
        <v>6</v>
      </c>
      <c r="AB98" s="72">
        <v>47.2</v>
      </c>
      <c r="AC98" s="71">
        <v>6</v>
      </c>
      <c r="AD98" s="72">
        <v>41.5</v>
      </c>
      <c r="AE98" s="71">
        <v>6</v>
      </c>
      <c r="AF98" s="72">
        <v>24.9</v>
      </c>
      <c r="AG98" s="71">
        <v>12</v>
      </c>
      <c r="AH98" s="72">
        <v>84.3</v>
      </c>
      <c r="AI98" s="71">
        <v>12</v>
      </c>
      <c r="AJ98" s="72">
        <v>63.7</v>
      </c>
    </row>
    <row r="99" spans="1:36" ht="3.75" customHeight="1" x14ac:dyDescent="0.25">
      <c r="A99" s="59"/>
      <c r="B99" s="60"/>
      <c r="C99" s="61"/>
      <c r="D99" s="62"/>
      <c r="E99" s="61"/>
      <c r="F99" s="62"/>
      <c r="G99" s="61"/>
      <c r="H99" s="62"/>
      <c r="I99" s="61"/>
      <c r="J99" s="62"/>
      <c r="K99" s="61"/>
      <c r="L99" s="62"/>
      <c r="M99" s="61"/>
      <c r="N99" s="62"/>
      <c r="O99" s="61"/>
      <c r="P99" s="62"/>
      <c r="Q99" s="61"/>
      <c r="R99" s="62"/>
      <c r="S99" s="61"/>
      <c r="T99" s="62"/>
      <c r="U99" s="61"/>
      <c r="V99" s="62"/>
      <c r="W99" s="61"/>
      <c r="X99" s="62"/>
      <c r="Y99" s="61"/>
      <c r="Z99" s="62"/>
      <c r="AA99" s="61"/>
      <c r="AB99" s="62"/>
      <c r="AC99" s="61"/>
      <c r="AD99" s="62"/>
      <c r="AE99" s="61"/>
      <c r="AF99" s="62"/>
      <c r="AG99" s="61"/>
      <c r="AH99" s="62"/>
      <c r="AI99" s="61"/>
      <c r="AJ99" s="62"/>
    </row>
    <row r="100" spans="1:36" ht="15.75" x14ac:dyDescent="0.25">
      <c r="A100" s="315" t="s">
        <v>112</v>
      </c>
      <c r="B100" s="56" t="s">
        <v>103</v>
      </c>
      <c r="C100" s="57">
        <v>0</v>
      </c>
      <c r="D100" s="58">
        <v>0</v>
      </c>
      <c r="E100" s="57">
        <v>0</v>
      </c>
      <c r="F100" s="58">
        <v>0</v>
      </c>
      <c r="G100" s="57">
        <v>0</v>
      </c>
      <c r="H100" s="58">
        <v>0</v>
      </c>
      <c r="I100" s="57">
        <v>0</v>
      </c>
      <c r="J100" s="58">
        <v>0</v>
      </c>
      <c r="K100" s="57">
        <v>0</v>
      </c>
      <c r="L100" s="58">
        <v>0</v>
      </c>
      <c r="M100" s="57">
        <v>0</v>
      </c>
      <c r="N100" s="58">
        <v>0</v>
      </c>
      <c r="O100" s="57">
        <v>0</v>
      </c>
      <c r="P100" s="58">
        <v>0</v>
      </c>
      <c r="Q100" s="57">
        <v>0</v>
      </c>
      <c r="R100" s="58">
        <v>0</v>
      </c>
      <c r="S100" s="57">
        <v>0</v>
      </c>
      <c r="T100" s="58">
        <v>0</v>
      </c>
      <c r="U100" s="57">
        <v>0</v>
      </c>
      <c r="V100" s="58">
        <v>0</v>
      </c>
      <c r="W100" s="57">
        <v>0</v>
      </c>
      <c r="X100" s="58">
        <v>0</v>
      </c>
      <c r="Y100" s="57">
        <v>0</v>
      </c>
      <c r="Z100" s="58">
        <v>0</v>
      </c>
      <c r="AA100" s="57">
        <v>0</v>
      </c>
      <c r="AB100" s="58">
        <v>0</v>
      </c>
      <c r="AC100" s="57">
        <v>0</v>
      </c>
      <c r="AD100" s="58">
        <v>0</v>
      </c>
      <c r="AE100" s="57">
        <v>0</v>
      </c>
      <c r="AF100" s="58">
        <v>0</v>
      </c>
      <c r="AG100" s="57">
        <v>0</v>
      </c>
      <c r="AH100" s="58">
        <v>0</v>
      </c>
      <c r="AI100" s="57">
        <v>0</v>
      </c>
      <c r="AJ100" s="58">
        <v>0</v>
      </c>
    </row>
    <row r="101" spans="1:36" ht="15.75" x14ac:dyDescent="0.25">
      <c r="A101" s="315"/>
      <c r="B101" s="56" t="s">
        <v>86</v>
      </c>
      <c r="C101" s="71">
        <v>0</v>
      </c>
      <c r="D101" s="72">
        <v>0</v>
      </c>
      <c r="E101" s="71">
        <v>0</v>
      </c>
      <c r="F101" s="72">
        <v>0</v>
      </c>
      <c r="G101" s="71">
        <v>0</v>
      </c>
      <c r="H101" s="72">
        <v>0</v>
      </c>
      <c r="I101" s="71">
        <v>0</v>
      </c>
      <c r="J101" s="72">
        <v>0</v>
      </c>
      <c r="K101" s="71">
        <v>0</v>
      </c>
      <c r="L101" s="72">
        <v>0</v>
      </c>
      <c r="M101" s="71">
        <v>0</v>
      </c>
      <c r="N101" s="72">
        <v>0</v>
      </c>
      <c r="O101" s="71">
        <v>0</v>
      </c>
      <c r="P101" s="72">
        <v>0</v>
      </c>
      <c r="Q101" s="71">
        <v>0</v>
      </c>
      <c r="R101" s="72">
        <v>0</v>
      </c>
      <c r="S101" s="71">
        <v>0</v>
      </c>
      <c r="T101" s="72">
        <v>0</v>
      </c>
      <c r="U101" s="71">
        <v>0</v>
      </c>
      <c r="V101" s="72">
        <v>0</v>
      </c>
      <c r="W101" s="71">
        <v>0</v>
      </c>
      <c r="X101" s="72">
        <v>0</v>
      </c>
      <c r="Y101" s="71">
        <v>0</v>
      </c>
      <c r="Z101" s="72">
        <v>0</v>
      </c>
      <c r="AA101" s="71">
        <v>0</v>
      </c>
      <c r="AB101" s="72">
        <v>0</v>
      </c>
      <c r="AC101" s="71">
        <v>0</v>
      </c>
      <c r="AD101" s="72">
        <v>0</v>
      </c>
      <c r="AE101" s="71">
        <v>10</v>
      </c>
      <c r="AF101" s="72">
        <v>52.5</v>
      </c>
      <c r="AG101" s="71">
        <v>10</v>
      </c>
      <c r="AH101" s="72">
        <v>88.3</v>
      </c>
      <c r="AI101" s="71">
        <v>10</v>
      </c>
      <c r="AJ101" s="72">
        <v>93.7</v>
      </c>
    </row>
    <row r="102" spans="1:36" ht="3.75" customHeight="1" x14ac:dyDescent="0.25">
      <c r="A102" s="59"/>
      <c r="B102" s="60"/>
      <c r="C102" s="61"/>
      <c r="D102" s="62"/>
      <c r="E102" s="61"/>
      <c r="F102" s="62"/>
      <c r="G102" s="61"/>
      <c r="H102" s="62"/>
      <c r="I102" s="61"/>
      <c r="J102" s="62"/>
      <c r="K102" s="61"/>
      <c r="L102" s="62"/>
      <c r="M102" s="61"/>
      <c r="N102" s="62"/>
      <c r="O102" s="61"/>
      <c r="P102" s="62"/>
      <c r="Q102" s="61"/>
      <c r="R102" s="62"/>
      <c r="S102" s="61"/>
      <c r="T102" s="62"/>
      <c r="U102" s="61"/>
      <c r="V102" s="62"/>
      <c r="W102" s="61"/>
      <c r="X102" s="62"/>
      <c r="Y102" s="61"/>
      <c r="Z102" s="62"/>
      <c r="AA102" s="61"/>
      <c r="AB102" s="62"/>
      <c r="AC102" s="61"/>
      <c r="AD102" s="62"/>
      <c r="AE102" s="61"/>
      <c r="AF102" s="62"/>
      <c r="AG102" s="61"/>
      <c r="AH102" s="62"/>
      <c r="AI102" s="61"/>
      <c r="AJ102" s="62"/>
    </row>
    <row r="103" spans="1:36" ht="15.75" x14ac:dyDescent="0.25">
      <c r="A103" s="315" t="s">
        <v>113</v>
      </c>
      <c r="B103" s="56" t="s">
        <v>103</v>
      </c>
      <c r="C103" s="57">
        <v>0</v>
      </c>
      <c r="D103" s="58">
        <v>0</v>
      </c>
      <c r="E103" s="57">
        <v>0</v>
      </c>
      <c r="F103" s="58">
        <v>0</v>
      </c>
      <c r="G103" s="57">
        <v>0</v>
      </c>
      <c r="H103" s="58">
        <v>0</v>
      </c>
      <c r="I103" s="57">
        <v>0</v>
      </c>
      <c r="J103" s="58">
        <v>0</v>
      </c>
      <c r="K103" s="57">
        <v>0</v>
      </c>
      <c r="L103" s="58">
        <v>0</v>
      </c>
      <c r="M103" s="57">
        <v>0</v>
      </c>
      <c r="N103" s="58">
        <v>0</v>
      </c>
      <c r="O103" s="57">
        <v>0</v>
      </c>
      <c r="P103" s="58">
        <v>0</v>
      </c>
      <c r="Q103" s="57">
        <v>0</v>
      </c>
      <c r="R103" s="58">
        <v>0</v>
      </c>
      <c r="S103" s="57">
        <v>0</v>
      </c>
      <c r="T103" s="58">
        <v>0</v>
      </c>
      <c r="U103" s="57">
        <v>0</v>
      </c>
      <c r="V103" s="58">
        <v>0</v>
      </c>
      <c r="W103" s="57">
        <v>0</v>
      </c>
      <c r="X103" s="58">
        <v>0</v>
      </c>
      <c r="Y103" s="57">
        <v>0</v>
      </c>
      <c r="Z103" s="58">
        <v>0</v>
      </c>
      <c r="AA103" s="57">
        <v>0</v>
      </c>
      <c r="AB103" s="58">
        <v>0</v>
      </c>
      <c r="AC103" s="57">
        <v>0</v>
      </c>
      <c r="AD103" s="58">
        <v>0</v>
      </c>
      <c r="AE103" s="57">
        <v>0</v>
      </c>
      <c r="AF103" s="58">
        <v>0</v>
      </c>
      <c r="AG103" s="57">
        <v>0</v>
      </c>
      <c r="AH103" s="58">
        <v>0</v>
      </c>
      <c r="AI103" s="57">
        <v>0</v>
      </c>
      <c r="AJ103" s="58">
        <v>0</v>
      </c>
    </row>
    <row r="104" spans="1:36" ht="15.75" x14ac:dyDescent="0.25">
      <c r="A104" s="315"/>
      <c r="B104" s="56" t="s">
        <v>86</v>
      </c>
      <c r="C104" s="71">
        <v>0</v>
      </c>
      <c r="D104" s="72">
        <v>0</v>
      </c>
      <c r="E104" s="71">
        <v>0</v>
      </c>
      <c r="F104" s="72">
        <v>0</v>
      </c>
      <c r="G104" s="71">
        <v>0</v>
      </c>
      <c r="H104" s="72">
        <v>0</v>
      </c>
      <c r="I104" s="71">
        <v>0</v>
      </c>
      <c r="J104" s="72">
        <v>0</v>
      </c>
      <c r="K104" s="71">
        <v>0</v>
      </c>
      <c r="L104" s="72">
        <v>0</v>
      </c>
      <c r="M104" s="71">
        <v>0</v>
      </c>
      <c r="N104" s="72">
        <v>0</v>
      </c>
      <c r="O104" s="71">
        <v>0</v>
      </c>
      <c r="P104" s="72">
        <v>0</v>
      </c>
      <c r="Q104" s="71">
        <v>0</v>
      </c>
      <c r="R104" s="72">
        <v>0</v>
      </c>
      <c r="S104" s="71">
        <v>0</v>
      </c>
      <c r="T104" s="72">
        <v>0</v>
      </c>
      <c r="U104" s="71">
        <v>0</v>
      </c>
      <c r="V104" s="72">
        <v>0</v>
      </c>
      <c r="W104" s="71">
        <v>0</v>
      </c>
      <c r="X104" s="72">
        <v>0</v>
      </c>
      <c r="Y104" s="71">
        <v>0</v>
      </c>
      <c r="Z104" s="72">
        <v>0</v>
      </c>
      <c r="AA104" s="71">
        <v>0</v>
      </c>
      <c r="AB104" s="72">
        <v>0</v>
      </c>
      <c r="AC104" s="71">
        <v>0</v>
      </c>
      <c r="AD104" s="72">
        <v>0</v>
      </c>
      <c r="AE104" s="71">
        <v>0</v>
      </c>
      <c r="AF104" s="72">
        <v>0</v>
      </c>
      <c r="AG104" s="71">
        <v>0</v>
      </c>
      <c r="AH104" s="72">
        <v>0</v>
      </c>
      <c r="AI104" s="71">
        <v>20</v>
      </c>
      <c r="AJ104" s="72">
        <v>76.7</v>
      </c>
    </row>
    <row r="105" spans="1:36" ht="3.75" customHeight="1" x14ac:dyDescent="0.25">
      <c r="A105" s="59"/>
      <c r="B105" s="60"/>
      <c r="C105" s="61"/>
      <c r="D105" s="62"/>
      <c r="E105" s="61"/>
      <c r="F105" s="62"/>
      <c r="G105" s="61"/>
      <c r="H105" s="62"/>
      <c r="I105" s="61"/>
      <c r="J105" s="62"/>
      <c r="K105" s="61"/>
      <c r="L105" s="62"/>
      <c r="M105" s="61"/>
      <c r="N105" s="62"/>
      <c r="O105" s="61"/>
      <c r="P105" s="62"/>
      <c r="Q105" s="61"/>
      <c r="R105" s="62"/>
      <c r="S105" s="61"/>
      <c r="T105" s="62"/>
      <c r="U105" s="61"/>
      <c r="V105" s="62"/>
      <c r="W105" s="61"/>
      <c r="X105" s="62"/>
      <c r="Y105" s="61"/>
      <c r="Z105" s="62"/>
      <c r="AA105" s="61"/>
      <c r="AB105" s="62"/>
      <c r="AC105" s="61"/>
      <c r="AD105" s="62"/>
      <c r="AE105" s="61"/>
      <c r="AF105" s="62"/>
      <c r="AG105" s="61"/>
      <c r="AH105" s="62"/>
      <c r="AI105" s="61"/>
      <c r="AJ105" s="62"/>
    </row>
    <row r="106" spans="1:36" ht="15.75" x14ac:dyDescent="0.25">
      <c r="A106" s="315" t="s">
        <v>114</v>
      </c>
      <c r="B106" s="56" t="s">
        <v>103</v>
      </c>
      <c r="C106" s="73">
        <v>0</v>
      </c>
      <c r="D106" s="74">
        <v>0</v>
      </c>
      <c r="E106" s="73">
        <v>0</v>
      </c>
      <c r="F106" s="74">
        <v>0</v>
      </c>
      <c r="G106" s="73">
        <v>0</v>
      </c>
      <c r="H106" s="74">
        <v>0</v>
      </c>
      <c r="I106" s="73">
        <v>0</v>
      </c>
      <c r="J106" s="74">
        <v>0</v>
      </c>
      <c r="K106" s="73">
        <v>0</v>
      </c>
      <c r="L106" s="74">
        <v>0</v>
      </c>
      <c r="M106" s="73">
        <v>0</v>
      </c>
      <c r="N106" s="74">
        <v>0</v>
      </c>
      <c r="O106" s="57">
        <v>0</v>
      </c>
      <c r="P106" s="58">
        <v>0</v>
      </c>
      <c r="Q106" s="57">
        <v>0</v>
      </c>
      <c r="R106" s="58">
        <v>0</v>
      </c>
      <c r="S106" s="57">
        <v>0</v>
      </c>
      <c r="T106" s="58">
        <v>0</v>
      </c>
      <c r="U106" s="57">
        <v>0</v>
      </c>
      <c r="V106" s="58">
        <v>0</v>
      </c>
      <c r="W106" s="57">
        <v>0</v>
      </c>
      <c r="X106" s="58">
        <v>0</v>
      </c>
      <c r="Y106" s="57">
        <v>0</v>
      </c>
      <c r="Z106" s="58">
        <v>0</v>
      </c>
      <c r="AA106" s="57">
        <v>0</v>
      </c>
      <c r="AB106" s="58">
        <v>0</v>
      </c>
      <c r="AC106" s="57">
        <v>0</v>
      </c>
      <c r="AD106" s="58">
        <v>0</v>
      </c>
      <c r="AE106" s="57">
        <v>0</v>
      </c>
      <c r="AF106" s="58">
        <v>0</v>
      </c>
      <c r="AG106" s="57">
        <v>0</v>
      </c>
      <c r="AH106" s="58">
        <v>0</v>
      </c>
      <c r="AI106" s="57">
        <v>0</v>
      </c>
      <c r="AJ106" s="58">
        <v>0</v>
      </c>
    </row>
    <row r="107" spans="1:36" ht="15.75" x14ac:dyDescent="0.25">
      <c r="A107" s="315"/>
      <c r="B107" s="56" t="s">
        <v>86</v>
      </c>
      <c r="C107" s="75">
        <v>0</v>
      </c>
      <c r="D107" s="76">
        <v>0</v>
      </c>
      <c r="E107" s="75">
        <v>0</v>
      </c>
      <c r="F107" s="76">
        <v>0</v>
      </c>
      <c r="G107" s="75">
        <v>0</v>
      </c>
      <c r="H107" s="76">
        <v>0</v>
      </c>
      <c r="I107" s="75">
        <v>0</v>
      </c>
      <c r="J107" s="76">
        <v>0</v>
      </c>
      <c r="K107" s="75">
        <v>0</v>
      </c>
      <c r="L107" s="76">
        <v>0</v>
      </c>
      <c r="M107" s="75">
        <v>0</v>
      </c>
      <c r="N107" s="76">
        <v>0</v>
      </c>
      <c r="O107" s="71">
        <v>30</v>
      </c>
      <c r="P107" s="72">
        <v>28.6</v>
      </c>
      <c r="Q107" s="71">
        <v>45</v>
      </c>
      <c r="R107" s="72">
        <v>35.200000000000003</v>
      </c>
      <c r="S107" s="71">
        <v>75</v>
      </c>
      <c r="T107" s="72">
        <v>15.3</v>
      </c>
      <c r="U107" s="71">
        <v>122</v>
      </c>
      <c r="V107" s="72">
        <v>25.3</v>
      </c>
      <c r="W107" s="71">
        <v>140</v>
      </c>
      <c r="X107" s="72">
        <v>19.5</v>
      </c>
      <c r="Y107" s="71">
        <v>140</v>
      </c>
      <c r="Z107" s="72">
        <v>34.5</v>
      </c>
      <c r="AA107" s="71">
        <v>140</v>
      </c>
      <c r="AB107" s="72">
        <v>66.7</v>
      </c>
      <c r="AC107" s="71">
        <v>140</v>
      </c>
      <c r="AD107" s="72">
        <v>62.1</v>
      </c>
      <c r="AE107" s="71">
        <v>140</v>
      </c>
      <c r="AF107" s="72">
        <v>63.2</v>
      </c>
      <c r="AG107" s="71">
        <v>160</v>
      </c>
      <c r="AH107" s="72">
        <v>85.7</v>
      </c>
      <c r="AI107" s="71">
        <v>160</v>
      </c>
      <c r="AJ107" s="72">
        <v>76.2</v>
      </c>
    </row>
    <row r="108" spans="1:36" ht="3.75" customHeight="1" x14ac:dyDescent="0.25">
      <c r="A108" s="49"/>
      <c r="B108" s="64"/>
      <c r="C108" s="65"/>
      <c r="D108" s="66"/>
      <c r="E108" s="65"/>
      <c r="F108" s="66"/>
      <c r="G108" s="65"/>
      <c r="H108" s="66"/>
      <c r="I108" s="65"/>
      <c r="J108" s="66"/>
      <c r="K108" s="65"/>
      <c r="L108" s="66"/>
      <c r="M108" s="65"/>
      <c r="N108" s="66"/>
      <c r="O108" s="65"/>
      <c r="P108" s="66"/>
      <c r="Q108" s="65"/>
      <c r="R108" s="66"/>
      <c r="S108" s="65"/>
      <c r="T108" s="66"/>
      <c r="U108" s="65"/>
      <c r="V108" s="66"/>
      <c r="W108" s="65"/>
      <c r="X108" s="66"/>
      <c r="Y108" s="65"/>
      <c r="Z108" s="66"/>
      <c r="AA108" s="65"/>
      <c r="AB108" s="66"/>
      <c r="AC108" s="65"/>
      <c r="AD108" s="66"/>
      <c r="AE108" s="65"/>
      <c r="AF108" s="66"/>
      <c r="AG108" s="65"/>
      <c r="AH108" s="66"/>
      <c r="AI108" s="65"/>
      <c r="AJ108" s="66"/>
    </row>
    <row r="109" spans="1:36" ht="15.75" x14ac:dyDescent="0.25">
      <c r="A109" s="315" t="s">
        <v>115</v>
      </c>
      <c r="B109" s="56" t="s">
        <v>103</v>
      </c>
      <c r="C109" s="57">
        <v>0</v>
      </c>
      <c r="D109" s="58">
        <v>0</v>
      </c>
      <c r="E109" s="57">
        <v>0</v>
      </c>
      <c r="F109" s="58">
        <v>0</v>
      </c>
      <c r="G109" s="57">
        <v>0</v>
      </c>
      <c r="H109" s="58">
        <v>0</v>
      </c>
      <c r="I109" s="57">
        <v>0</v>
      </c>
      <c r="J109" s="58">
        <v>0</v>
      </c>
      <c r="K109" s="57">
        <v>0</v>
      </c>
      <c r="L109" s="58">
        <v>0</v>
      </c>
      <c r="M109" s="57">
        <v>0</v>
      </c>
      <c r="N109" s="58">
        <v>0</v>
      </c>
      <c r="O109" s="57">
        <v>0</v>
      </c>
      <c r="P109" s="58">
        <v>0</v>
      </c>
      <c r="Q109" s="57">
        <v>0</v>
      </c>
      <c r="R109" s="58">
        <v>0</v>
      </c>
      <c r="S109" s="57">
        <v>0</v>
      </c>
      <c r="T109" s="58">
        <v>0</v>
      </c>
      <c r="U109" s="57">
        <v>0</v>
      </c>
      <c r="V109" s="58">
        <v>0</v>
      </c>
      <c r="W109" s="57">
        <v>0</v>
      </c>
      <c r="X109" s="58">
        <v>0</v>
      </c>
      <c r="Y109" s="57">
        <v>0</v>
      </c>
      <c r="Z109" s="58">
        <v>0</v>
      </c>
      <c r="AA109" s="57">
        <v>0</v>
      </c>
      <c r="AB109" s="58">
        <v>0</v>
      </c>
      <c r="AC109" s="57">
        <v>0</v>
      </c>
      <c r="AD109" s="58">
        <v>0</v>
      </c>
      <c r="AE109" s="57">
        <v>0</v>
      </c>
      <c r="AF109" s="58">
        <v>0</v>
      </c>
      <c r="AG109" s="57">
        <v>0</v>
      </c>
      <c r="AH109" s="58">
        <v>0</v>
      </c>
      <c r="AI109" s="57">
        <v>0</v>
      </c>
      <c r="AJ109" s="58">
        <v>0</v>
      </c>
    </row>
    <row r="110" spans="1:36" ht="15.75" x14ac:dyDescent="0.25">
      <c r="A110" s="315"/>
      <c r="B110" s="56" t="s">
        <v>86</v>
      </c>
      <c r="C110" s="71">
        <v>0</v>
      </c>
      <c r="D110" s="72">
        <v>0</v>
      </c>
      <c r="E110" s="71">
        <v>0</v>
      </c>
      <c r="F110" s="72">
        <v>0</v>
      </c>
      <c r="G110" s="71">
        <v>0</v>
      </c>
      <c r="H110" s="72">
        <v>0</v>
      </c>
      <c r="I110" s="71">
        <v>0</v>
      </c>
      <c r="J110" s="72">
        <v>0</v>
      </c>
      <c r="K110" s="71">
        <v>0</v>
      </c>
      <c r="L110" s="72">
        <v>0</v>
      </c>
      <c r="M110" s="71">
        <v>0</v>
      </c>
      <c r="N110" s="72">
        <v>0</v>
      </c>
      <c r="O110" s="71">
        <v>0</v>
      </c>
      <c r="P110" s="72">
        <v>0</v>
      </c>
      <c r="Q110" s="71">
        <v>0</v>
      </c>
      <c r="R110" s="72">
        <v>0</v>
      </c>
      <c r="S110" s="71">
        <v>0</v>
      </c>
      <c r="T110" s="72">
        <v>0</v>
      </c>
      <c r="U110" s="71">
        <v>0</v>
      </c>
      <c r="V110" s="72">
        <v>0</v>
      </c>
      <c r="W110" s="71">
        <v>0</v>
      </c>
      <c r="X110" s="72">
        <v>0</v>
      </c>
      <c r="Y110" s="71">
        <v>0</v>
      </c>
      <c r="Z110" s="72">
        <v>0</v>
      </c>
      <c r="AA110" s="71">
        <v>0</v>
      </c>
      <c r="AB110" s="72">
        <v>0</v>
      </c>
      <c r="AC110" s="71">
        <v>0</v>
      </c>
      <c r="AD110" s="72">
        <v>0</v>
      </c>
      <c r="AE110" s="71">
        <v>0</v>
      </c>
      <c r="AF110" s="72">
        <v>0</v>
      </c>
      <c r="AG110" s="71">
        <v>0</v>
      </c>
      <c r="AH110" s="72">
        <v>0</v>
      </c>
      <c r="AI110" s="71">
        <v>0</v>
      </c>
      <c r="AJ110" s="72">
        <v>0</v>
      </c>
    </row>
    <row r="111" spans="1:36" ht="3.75" customHeight="1" x14ac:dyDescent="0.25">
      <c r="A111" s="59"/>
      <c r="B111" s="60"/>
      <c r="C111" s="61"/>
      <c r="D111" s="62"/>
      <c r="E111" s="61"/>
      <c r="F111" s="62"/>
      <c r="G111" s="61"/>
      <c r="H111" s="62"/>
      <c r="I111" s="61"/>
      <c r="J111" s="62"/>
      <c r="K111" s="61"/>
      <c r="L111" s="62"/>
      <c r="M111" s="61"/>
      <c r="N111" s="62"/>
      <c r="O111" s="61"/>
      <c r="P111" s="62"/>
      <c r="Q111" s="61"/>
      <c r="R111" s="62"/>
      <c r="S111" s="61"/>
      <c r="T111" s="62"/>
      <c r="U111" s="61"/>
      <c r="V111" s="62"/>
      <c r="W111" s="61"/>
      <c r="X111" s="62"/>
      <c r="Y111" s="61"/>
      <c r="Z111" s="62"/>
      <c r="AA111" s="61"/>
      <c r="AB111" s="62"/>
      <c r="AC111" s="61"/>
      <c r="AD111" s="62"/>
      <c r="AE111" s="61"/>
      <c r="AF111" s="62"/>
      <c r="AG111" s="61"/>
      <c r="AH111" s="62"/>
      <c r="AI111" s="61"/>
      <c r="AJ111" s="62"/>
    </row>
    <row r="112" spans="1:36" ht="15.75" x14ac:dyDescent="0.25">
      <c r="A112" s="316" t="s">
        <v>116</v>
      </c>
      <c r="B112" s="67" t="s">
        <v>103</v>
      </c>
      <c r="C112" s="68">
        <v>25</v>
      </c>
      <c r="D112" s="69">
        <v>81.548387096774192</v>
      </c>
      <c r="E112" s="68">
        <v>25</v>
      </c>
      <c r="F112" s="69">
        <v>72.903225806451616</v>
      </c>
      <c r="G112" s="68">
        <v>25</v>
      </c>
      <c r="H112" s="69">
        <v>80</v>
      </c>
      <c r="I112" s="68">
        <v>25</v>
      </c>
      <c r="J112" s="69">
        <v>70.97</v>
      </c>
      <c r="K112" s="68">
        <v>10</v>
      </c>
      <c r="L112" s="69">
        <v>78.888888888888886</v>
      </c>
      <c r="M112" s="68">
        <v>10</v>
      </c>
      <c r="N112" s="69">
        <v>77.41935483870968</v>
      </c>
      <c r="O112" s="68">
        <v>10</v>
      </c>
      <c r="P112" s="69">
        <v>76.92307692307692</v>
      </c>
      <c r="Q112" s="68">
        <v>10</v>
      </c>
      <c r="R112" s="69">
        <v>52.605459057071961</v>
      </c>
      <c r="S112" s="68">
        <v>10</v>
      </c>
      <c r="T112" s="69">
        <v>59.801488833746902</v>
      </c>
      <c r="U112" s="68">
        <v>10</v>
      </c>
      <c r="V112" s="69">
        <v>67.948717948717942</v>
      </c>
      <c r="W112" s="68">
        <v>10</v>
      </c>
      <c r="X112" s="69">
        <v>68.734491315136481</v>
      </c>
      <c r="Y112" s="68">
        <v>10</v>
      </c>
      <c r="Z112" s="69">
        <v>63.07692307692308</v>
      </c>
      <c r="AA112" s="68">
        <v>10</v>
      </c>
      <c r="AB112" s="69">
        <v>67.493796526054595</v>
      </c>
      <c r="AC112" s="68">
        <v>13</v>
      </c>
      <c r="AD112" s="69">
        <v>61.53846153846154</v>
      </c>
      <c r="AE112" s="68">
        <v>13</v>
      </c>
      <c r="AF112" s="69">
        <v>61.53846153846154</v>
      </c>
      <c r="AG112" s="68">
        <v>13</v>
      </c>
      <c r="AH112" s="69">
        <v>93.052109181141432</v>
      </c>
      <c r="AI112" s="68">
        <v>13</v>
      </c>
      <c r="AJ112" s="69">
        <v>85.128205128205124</v>
      </c>
    </row>
    <row r="113" spans="1:36" ht="15.75" x14ac:dyDescent="0.25">
      <c r="A113" s="316"/>
      <c r="B113" s="67" t="s">
        <v>86</v>
      </c>
      <c r="C113" s="77">
        <v>0</v>
      </c>
      <c r="D113" s="78">
        <v>0</v>
      </c>
      <c r="E113" s="77">
        <v>0</v>
      </c>
      <c r="F113" s="78">
        <v>0</v>
      </c>
      <c r="G113" s="77">
        <v>0</v>
      </c>
      <c r="H113" s="78">
        <v>0</v>
      </c>
      <c r="I113" s="77">
        <v>0</v>
      </c>
      <c r="J113" s="78">
        <v>0</v>
      </c>
      <c r="K113" s="77">
        <v>13</v>
      </c>
      <c r="L113" s="78">
        <v>65.384615384615387</v>
      </c>
      <c r="M113" s="77">
        <v>23</v>
      </c>
      <c r="N113" s="78">
        <v>80.376344086021504</v>
      </c>
      <c r="O113" s="77">
        <v>23</v>
      </c>
      <c r="P113" s="78">
        <v>83.611111111111114</v>
      </c>
      <c r="Q113" s="77">
        <v>23</v>
      </c>
      <c r="R113" s="78">
        <v>58.602150537634408</v>
      </c>
      <c r="S113" s="77">
        <v>23</v>
      </c>
      <c r="T113" s="78">
        <v>68.817204301075265</v>
      </c>
      <c r="U113" s="77">
        <v>23</v>
      </c>
      <c r="V113" s="78">
        <v>73.611111111111114</v>
      </c>
      <c r="W113" s="77">
        <v>23</v>
      </c>
      <c r="X113" s="78">
        <v>84.408602150537632</v>
      </c>
      <c r="Y113" s="77">
        <v>23</v>
      </c>
      <c r="Z113" s="78">
        <v>72.777777777777771</v>
      </c>
      <c r="AA113" s="77">
        <v>23</v>
      </c>
      <c r="AB113" s="78">
        <v>62.365591397849464</v>
      </c>
      <c r="AC113" s="77">
        <v>23</v>
      </c>
      <c r="AD113" s="78">
        <v>68.27956989247312</v>
      </c>
      <c r="AE113" s="77">
        <v>23</v>
      </c>
      <c r="AF113" s="78">
        <v>85.11904761904762</v>
      </c>
      <c r="AG113" s="77">
        <v>26</v>
      </c>
      <c r="AH113" s="78">
        <v>86.277001270648029</v>
      </c>
      <c r="AI113" s="77">
        <v>32</v>
      </c>
      <c r="AJ113" s="78">
        <v>81.666666666666671</v>
      </c>
    </row>
    <row r="114" spans="1:36" ht="15.75" x14ac:dyDescent="0.25">
      <c r="A114" s="316"/>
      <c r="B114" s="67" t="s">
        <v>87</v>
      </c>
      <c r="C114" s="77">
        <v>5</v>
      </c>
      <c r="D114" s="78">
        <v>90.322580645161281</v>
      </c>
      <c r="E114" s="77">
        <v>5</v>
      </c>
      <c r="F114" s="78">
        <v>100</v>
      </c>
      <c r="G114" s="77">
        <v>5</v>
      </c>
      <c r="H114" s="78">
        <v>66.896551724137936</v>
      </c>
      <c r="I114" s="77">
        <v>5</v>
      </c>
      <c r="J114" s="78">
        <v>74.838709677419359</v>
      </c>
      <c r="K114" s="77">
        <v>5</v>
      </c>
      <c r="L114" s="78">
        <v>62</v>
      </c>
      <c r="M114" s="77">
        <v>5</v>
      </c>
      <c r="N114" s="78">
        <v>74.193548387096769</v>
      </c>
      <c r="O114" s="77">
        <v>5</v>
      </c>
      <c r="P114" s="78">
        <v>84</v>
      </c>
      <c r="Q114" s="77">
        <v>5</v>
      </c>
      <c r="R114" s="78">
        <v>55.483870967741936</v>
      </c>
      <c r="S114" s="77">
        <v>5</v>
      </c>
      <c r="T114" s="78">
        <v>60</v>
      </c>
      <c r="U114" s="77">
        <v>5</v>
      </c>
      <c r="V114" s="78">
        <v>57.999999999999993</v>
      </c>
      <c r="W114" s="77">
        <v>5</v>
      </c>
      <c r="X114" s="78">
        <v>62.580645161290327</v>
      </c>
      <c r="Y114" s="77">
        <v>5</v>
      </c>
      <c r="Z114" s="78">
        <v>84</v>
      </c>
      <c r="AA114" s="77">
        <v>5</v>
      </c>
      <c r="AB114" s="78">
        <v>65.161290322580641</v>
      </c>
      <c r="AC114" s="77">
        <v>5</v>
      </c>
      <c r="AD114" s="78">
        <v>66.451612903225808</v>
      </c>
      <c r="AE114" s="77">
        <v>5</v>
      </c>
      <c r="AF114" s="78">
        <v>42.857142857142854</v>
      </c>
      <c r="AG114" s="77">
        <v>5</v>
      </c>
      <c r="AH114" s="78">
        <v>83.225806451612911</v>
      </c>
      <c r="AI114" s="77">
        <v>5</v>
      </c>
      <c r="AJ114" s="78">
        <v>96</v>
      </c>
    </row>
    <row r="115" spans="1:36" ht="15.75" x14ac:dyDescent="0.25">
      <c r="A115" s="316"/>
      <c r="B115" s="67" t="s">
        <v>83</v>
      </c>
      <c r="C115" s="68">
        <v>4</v>
      </c>
      <c r="D115" s="69">
        <v>50</v>
      </c>
      <c r="E115" s="68">
        <v>4</v>
      </c>
      <c r="F115" s="69">
        <v>12.903225806451612</v>
      </c>
      <c r="G115" s="68">
        <v>4</v>
      </c>
      <c r="H115" s="69">
        <v>35.344827586206897</v>
      </c>
      <c r="I115" s="68">
        <v>4</v>
      </c>
      <c r="J115" s="69">
        <v>33.87096774193548</v>
      </c>
      <c r="K115" s="68">
        <v>4</v>
      </c>
      <c r="L115" s="69">
        <v>7.5</v>
      </c>
      <c r="M115" s="68">
        <v>4</v>
      </c>
      <c r="N115" s="69">
        <v>9.67741935483871</v>
      </c>
      <c r="O115" s="68">
        <v>4</v>
      </c>
      <c r="P115" s="69">
        <v>0</v>
      </c>
      <c r="Q115" s="68">
        <v>4</v>
      </c>
      <c r="R115" s="69">
        <v>8.064516129032258</v>
      </c>
      <c r="S115" s="68">
        <v>4</v>
      </c>
      <c r="T115" s="69">
        <v>16.93548387096774</v>
      </c>
      <c r="U115" s="68">
        <v>4</v>
      </c>
      <c r="V115" s="69">
        <v>24.166666666666668</v>
      </c>
      <c r="W115" s="68">
        <v>4</v>
      </c>
      <c r="X115" s="69">
        <v>25.806451612903224</v>
      </c>
      <c r="Y115" s="68">
        <v>4</v>
      </c>
      <c r="Z115" s="69">
        <v>34.166666666666664</v>
      </c>
      <c r="AA115" s="68">
        <v>4</v>
      </c>
      <c r="AB115" s="69">
        <v>31.451612903225808</v>
      </c>
      <c r="AC115" s="68">
        <v>4</v>
      </c>
      <c r="AD115" s="69">
        <v>54.838709677419352</v>
      </c>
      <c r="AE115" s="68">
        <v>4</v>
      </c>
      <c r="AF115" s="69">
        <v>36.607142857142854</v>
      </c>
      <c r="AG115" s="68">
        <v>4</v>
      </c>
      <c r="AH115" s="69">
        <v>37.903225806451616</v>
      </c>
      <c r="AI115" s="68">
        <v>4</v>
      </c>
      <c r="AJ115" s="69">
        <v>46.666666666666664</v>
      </c>
    </row>
    <row r="116" spans="1:36" ht="15.75" customHeight="1" x14ac:dyDescent="0.25">
      <c r="A116" s="79"/>
      <c r="B116" s="80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</row>
    <row r="117" spans="1:36" ht="15.75" customHeight="1" x14ac:dyDescent="0.25">
      <c r="A117" s="79"/>
      <c r="B117" s="80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</row>
    <row r="118" spans="1:36" ht="60" customHeight="1" thickBot="1" x14ac:dyDescent="0.4">
      <c r="A118" s="320" t="s">
        <v>117</v>
      </c>
      <c r="B118" s="321"/>
      <c r="C118" s="321"/>
      <c r="D118" s="321"/>
      <c r="E118" s="321"/>
      <c r="F118" s="321"/>
      <c r="G118" s="321"/>
      <c r="H118" s="321"/>
      <c r="I118" s="321"/>
      <c r="J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1"/>
      <c r="W118" s="321"/>
      <c r="X118" s="321"/>
      <c r="Y118" s="321"/>
      <c r="Z118" s="321"/>
      <c r="AA118" s="321"/>
      <c r="AB118" s="321"/>
      <c r="AC118" s="321"/>
      <c r="AD118" s="321"/>
      <c r="AE118" s="321"/>
      <c r="AF118" s="321"/>
      <c r="AG118" s="321"/>
      <c r="AH118" s="321"/>
      <c r="AI118" s="321"/>
      <c r="AJ118" s="321"/>
    </row>
    <row r="119" spans="1:36" ht="15.75" customHeight="1" thickTop="1" x14ac:dyDescent="0.25">
      <c r="A119" s="79"/>
      <c r="B119" s="80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3"/>
    </row>
    <row r="120" spans="1:36" ht="15" customHeight="1" x14ac:dyDescent="0.25">
      <c r="A120" s="317" t="s">
        <v>78</v>
      </c>
      <c r="B120" s="317"/>
      <c r="C120" s="318">
        <v>43800</v>
      </c>
      <c r="D120" s="318"/>
      <c r="E120" s="318">
        <v>43831</v>
      </c>
      <c r="F120" s="318"/>
      <c r="G120" s="318">
        <v>43862</v>
      </c>
      <c r="H120" s="318"/>
      <c r="I120" s="318">
        <v>43891</v>
      </c>
      <c r="J120" s="318"/>
      <c r="K120" s="318">
        <v>43922</v>
      </c>
      <c r="L120" s="318"/>
      <c r="M120" s="318">
        <v>43952</v>
      </c>
      <c r="N120" s="318"/>
      <c r="O120" s="318">
        <v>43983</v>
      </c>
      <c r="P120" s="318"/>
      <c r="Q120" s="318">
        <v>44013</v>
      </c>
      <c r="R120" s="318"/>
      <c r="S120" s="318">
        <v>44044</v>
      </c>
      <c r="T120" s="318"/>
      <c r="U120" s="318">
        <v>44075</v>
      </c>
      <c r="V120" s="318"/>
      <c r="W120" s="318">
        <v>44105</v>
      </c>
      <c r="X120" s="318"/>
      <c r="Y120" s="318">
        <v>44136</v>
      </c>
      <c r="Z120" s="318"/>
      <c r="AA120" s="318">
        <v>44166</v>
      </c>
      <c r="AB120" s="318"/>
      <c r="AC120" s="318">
        <v>44197</v>
      </c>
      <c r="AD120" s="318"/>
      <c r="AE120" s="318">
        <v>44228</v>
      </c>
      <c r="AF120" s="318"/>
      <c r="AG120" s="318">
        <v>44256</v>
      </c>
      <c r="AH120" s="318"/>
      <c r="AI120" s="318">
        <v>44287</v>
      </c>
      <c r="AJ120" s="318"/>
    </row>
    <row r="121" spans="1:36" ht="36" x14ac:dyDescent="0.25">
      <c r="A121" s="317"/>
      <c r="B121" s="317"/>
      <c r="C121" s="84" t="s">
        <v>79</v>
      </c>
      <c r="D121" s="84" t="s">
        <v>80</v>
      </c>
      <c r="E121" s="84" t="s">
        <v>79</v>
      </c>
      <c r="F121" s="84" t="s">
        <v>80</v>
      </c>
      <c r="G121" s="85" t="s">
        <v>79</v>
      </c>
      <c r="H121" s="85" t="s">
        <v>80</v>
      </c>
      <c r="I121" s="85" t="s">
        <v>79</v>
      </c>
      <c r="J121" s="85" t="s">
        <v>80</v>
      </c>
      <c r="K121" s="85" t="s">
        <v>79</v>
      </c>
      <c r="L121" s="85" t="s">
        <v>80</v>
      </c>
      <c r="M121" s="85" t="s">
        <v>79</v>
      </c>
      <c r="N121" s="85" t="s">
        <v>80</v>
      </c>
      <c r="O121" s="85" t="s">
        <v>79</v>
      </c>
      <c r="P121" s="85" t="s">
        <v>80</v>
      </c>
      <c r="Q121" s="85" t="s">
        <v>79</v>
      </c>
      <c r="R121" s="85" t="s">
        <v>80</v>
      </c>
      <c r="S121" s="85" t="s">
        <v>79</v>
      </c>
      <c r="T121" s="85" t="s">
        <v>80</v>
      </c>
      <c r="U121" s="85" t="s">
        <v>79</v>
      </c>
      <c r="V121" s="85" t="s">
        <v>80</v>
      </c>
      <c r="W121" s="85" t="s">
        <v>79</v>
      </c>
      <c r="X121" s="85" t="s">
        <v>80</v>
      </c>
      <c r="Y121" s="85" t="s">
        <v>79</v>
      </c>
      <c r="Z121" s="85" t="s">
        <v>80</v>
      </c>
      <c r="AA121" s="85" t="s">
        <v>79</v>
      </c>
      <c r="AB121" s="85" t="s">
        <v>80</v>
      </c>
      <c r="AC121" s="85" t="s">
        <v>79</v>
      </c>
      <c r="AD121" s="85" t="s">
        <v>80</v>
      </c>
      <c r="AE121" s="85" t="s">
        <v>79</v>
      </c>
      <c r="AF121" s="85" t="s">
        <v>80</v>
      </c>
      <c r="AG121" s="85" t="s">
        <v>79</v>
      </c>
      <c r="AH121" s="85" t="s">
        <v>80</v>
      </c>
      <c r="AI121" s="85" t="s">
        <v>79</v>
      </c>
      <c r="AJ121" s="84" t="s">
        <v>80</v>
      </c>
    </row>
    <row r="122" spans="1:36" ht="15.75" x14ac:dyDescent="0.25">
      <c r="A122" s="315" t="s">
        <v>118</v>
      </c>
      <c r="B122" s="28" t="s">
        <v>85</v>
      </c>
      <c r="C122" s="92">
        <f>C9+C13+C18+C23+C27+C32+C36+C41+C45+C50+C54+C58+C64+C69+C72+C75+C80+C85+C88+C91+C94+C97+C100+C103+C106+C109+C112</f>
        <v>216</v>
      </c>
      <c r="D122" s="87">
        <f>AVERAGE(D9,D13,D18,D23,D27,D32,D36,D41,D45,D54,D58,D64,D75,D80,D112)</f>
        <v>85.736559139784944</v>
      </c>
      <c r="E122" s="86">
        <f>E9+E13+E18+E23+E27+E32+E36+E41+E45+E50+E54+E58+E64+E69+E72+E75+E80+E85+E88+E91+E94+E97+E100+E103+E106+E109+E112</f>
        <v>215</v>
      </c>
      <c r="F122" s="87">
        <f>AVERAGE(F9,F13,F18,F23,F27,F32,F36,F41,F45,F54,F58,F64,F75,F80,F112)</f>
        <v>84.626881720430092</v>
      </c>
      <c r="G122" s="86">
        <f>G9+G13+G18+G23+G27+G32+G36+G41+G45+G50+G54+G58+G64+G69+G72+G75+G80+G85+G88+G91+G94+G97+G100+G103+G106+G109+G112</f>
        <v>215</v>
      </c>
      <c r="H122" s="88">
        <f>AVERAGE(H9,H13,H18,H23,H27,H32,H36,H41,H45,H54,H58,H64,H75,H80,H112)</f>
        <v>86.61999999999999</v>
      </c>
      <c r="I122" s="86">
        <f>I9+I13+I18+I23+I27+I32+I36+I41+I45+I50+I54+I58+I64+I69+I72+I75+I80+I85+I88+I91+I94+I97+I100+I103+I106+I109+I112</f>
        <v>216</v>
      </c>
      <c r="J122" s="88">
        <f>AVERAGE(J9,J13,J18,J23,J27,J32,J36,J41,J45,J54,J58,J64,J75,J80,J112)</f>
        <v>80.684666666666672</v>
      </c>
      <c r="K122" s="86">
        <f>K9+K13+K18+K23+K27+K32+K36+K41+K45+K50+K54+K58+K64+K69+K72+K75+K80+K85+K88+K91+K94+K97+K100+K103+K106+K109+K112</f>
        <v>174</v>
      </c>
      <c r="L122" s="88">
        <f>AVERAGE(L9,L13,L18,L23,L27,L32,L36,L41,L45,L54,L58,L64,L75,L80,L112)</f>
        <v>81.572592592592599</v>
      </c>
      <c r="M122" s="86">
        <f>M9+M13+M18+M23+M27+M32+M36+M41+M45+M50+M54+M58+M64+M69+M72+M75+M80+M85+M88+M91+M94+M97+M100+M103+M106+M109+M112</f>
        <v>166</v>
      </c>
      <c r="N122" s="88">
        <f>AVERAGE(N9,N13,N18,N23,N27,N36,N41,N45,N54,N58,N64,N75,N80,N112)</f>
        <v>78.67995391705071</v>
      </c>
      <c r="O122" s="86">
        <f>O9+O13+O18+O23+O27+O32+O36+O41+O45+O50+O54+O58+O64+O69+O72+O75+O80+O85+O88+O91+O94+O97+O100+O103+O106+O109+O112</f>
        <v>152</v>
      </c>
      <c r="P122" s="88">
        <f>AVERAGE(P9,P13,P18,P23,P27,P41,P45,P58,P64,P75,P80,P112)</f>
        <v>77.876923076923063</v>
      </c>
      <c r="Q122" s="86">
        <f>Q9+Q13+Q18+Q23+Q27+Q32+Q36+Q41+Q45+Q50+Q54+Q58+Q64+Q69+Q72+Q75+Q80+Q85+Q88+Q91+Q94+Q97+Q100+Q103+Q106+Q109+Q112</f>
        <v>157</v>
      </c>
      <c r="R122" s="88">
        <f>AVERAGE(R9,R13,R18,R23,R27,R41,R45,R58,R64,R75,R80,R112)</f>
        <v>77.967121588089327</v>
      </c>
      <c r="S122" s="86">
        <f>S9+S13+S18+S23+S27+S32+S36+S41+S45+S50+S54+S58+S64+S69+S72+S75+S80+S85+S88+S91+S94+S97+S100+S103+S106+S109+S112</f>
        <v>194</v>
      </c>
      <c r="T122" s="88">
        <f>AVERAGE(T9,T13,T18,T23,T27,T32,T41,T45,T58,T64,T75,T80,T112)</f>
        <v>71.007806833365137</v>
      </c>
      <c r="U122" s="86">
        <f>U9+U13+U18+U23+U27+U32+U36+U41+U45+U50+U54+U58+U64+U69+U72+U75+U80+U85+U88+U91+U94+U97+U100+U103+U106+U109+U112</f>
        <v>202</v>
      </c>
      <c r="V122" s="88">
        <f>AVERAGE(V9,V13,V23,V27,V32,V36,V41,V45,V58,V64,V75,V80,V112)</f>
        <v>75.465285996055229</v>
      </c>
      <c r="W122" s="86">
        <f>W9+W13+W18+W23+W27+W32+W36+W41+W45+W50+W54+W58+W64+W69+W72+W75+W80+W85+W88+W91+W94+W97+W100+W103+W106+W109+W112</f>
        <v>220</v>
      </c>
      <c r="X122" s="88">
        <f>AVERAGE(X9,X13,X23,X27,X32,X36,X41,X45,X54,X58,X64,X75,X80,X112)</f>
        <v>83.302463665366886</v>
      </c>
      <c r="Y122" s="86">
        <f>Y9+Y13+Y18+Y23+Y27+Y32+Y36+Y41+Y45+Y50+Y54+Y58+Y64+Y69+Y72+Y75+Y80+Y85+Y88+Y91+Y94+Y97+Y100+Y103+Y106+Y109+Y112</f>
        <v>230</v>
      </c>
      <c r="Z122" s="88">
        <f>AVERAGE(Z9,Z13,Z23,Z27,Z32,Z36,Z41,Z45,Z54,Z58,Z64,Z75,Z80,Z112)</f>
        <v>80.955494505494499</v>
      </c>
      <c r="AA122" s="86">
        <f>AA9+AA13+AA18+AA23+AA27+AA32+AA36+AA41+AA45+AA50+AA54+AA58+AA64+AA69+AA72+AA75+AA80+AA85+AA88+AA91+AA94+AA97+AA100+AA103+AA106+AA109+AA112</f>
        <v>249</v>
      </c>
      <c r="AB122" s="87">
        <f>AVERAGE(AB9,AB13,AB27,AB41,AB45,AB50,AB54,AB58,AB64,AB75,AB80,AB112)</f>
        <v>82.057816377171221</v>
      </c>
      <c r="AC122" s="86">
        <f>AC9+AC13+AC18+AC23+AC27+AC32+AC36+AC41+AC45+AC50+AC54+AC58+AC64+AC69+AC72+AC75+AC80+AC85+AC88+AC91+AC94+AC97+AC100+AC103+AC106+AC109+AC112</f>
        <v>265</v>
      </c>
      <c r="AD122" s="87">
        <f>AVERAGE(AD9,AD13,AD27,AD41,AD45,AD50,AD54,AD58,AD64,AD75,AD80,AD112)</f>
        <v>80.736538461538473</v>
      </c>
      <c r="AE122" s="86">
        <f>AE9+AE13+AE18+AE23+AE27+AE32+AE36+AE41+AE45+AE50+AE54+AE58+AE64+AE69+AE72+AE75+AE80+AE85+AE88+AE91+AE94+AE97+AE100+AE103+AE106+AE109+AE112</f>
        <v>263</v>
      </c>
      <c r="AF122" s="87">
        <f>AVERAGE(AF9,AF13,AF27,AF41,AF45,AF50,AF54,AF58,AF64,AF75,AF80,AF112)</f>
        <v>82.194871794871787</v>
      </c>
      <c r="AG122" s="86">
        <f>AG9+AG13+AG18+AG23+AG27+AG32+AG36+AG41+AG45+AG50+AG54+AG58+AG64+AG69+AG72+AG75+AG80+AG85+AG88+AG91+AG94+AG97+AG100+AG103+AG106+AG109+AG112</f>
        <v>222</v>
      </c>
      <c r="AH122" s="87">
        <f>AVERAGE(AH9,AH13,AH27,AH41,AH45,AH50,AH54,AH58,AH64,AH75,AH80,AH112)</f>
        <v>89.187675765095136</v>
      </c>
      <c r="AI122" s="86">
        <f>AI9+AI13+AI18+AI23+AI27+AI32+AI36+AI41+AI45+AI50+AI54+AI58+AI64+AI69+AI72+AI75+AI80+AI85+AI88+AI91+AI94+AI97+AI100+AI103+AI106+AI109+AI112</f>
        <v>208</v>
      </c>
      <c r="AJ122" s="87">
        <f>AVERAGE(AJ9,AJ13,AJ27,AJ41,AJ45,AJ50,AJ54,AJ58,AJ64,AJ75,AJ80,AJ112)</f>
        <v>89.035683760683767</v>
      </c>
    </row>
    <row r="123" spans="1:36" ht="15.75" x14ac:dyDescent="0.25">
      <c r="A123" s="315"/>
      <c r="B123" s="28" t="s">
        <v>86</v>
      </c>
      <c r="C123" s="92">
        <f>C10+C14+C19+C24+C28+C33+C37+C42+C46+C51+C55+C59+C65+C70+C73+C76+C81+C86+C89+C92+C95+C98+C101+C104+C107+C110+C113</f>
        <v>0</v>
      </c>
      <c r="D123" s="86">
        <f>AVERAGE(D10,D14,D19,D24,D28,D33,D37,D42,D46,D51,D55,D59,D65,D70,D73,D76,D81,D86,D89,D92,D98,D101,D104,D107,D110,D113)</f>
        <v>0</v>
      </c>
      <c r="E123" s="86">
        <f>E10+E14+E19+E24+E28+E33+E37+E42+E46+E51+E55+E59+E65+E70+E73+E76+E81+E86+E89+E92+E95+E98+E101+E104+E107+E110+E113</f>
        <v>0</v>
      </c>
      <c r="F123" s="86">
        <f>AVERAGE(F10,F14,F19,F24,F28,F33,F37,F42,F46,F51,F55,F59,F65,F70,F73,F76,F81,F86,F89,F92,F98,F101,F104,F107,F110,F113)</f>
        <v>0</v>
      </c>
      <c r="G123" s="86">
        <f>G10+G14+G19+G24+G28+G33+G37+G42+G46+G51+G55+G59+G65+G70+G73+G76+G81+G86+G89+G92+G95+G98+G101+G104+G107+G110+G113</f>
        <v>0</v>
      </c>
      <c r="H123" s="89">
        <f>AVERAGE(H10,H14,H19,H24,H28,H33,H37,H42,H46,H51,H55,H59,H65,H70,H73,H76,H81,H86,H89,H92,H98,H101,H104,H107,H110,H113)</f>
        <v>0</v>
      </c>
      <c r="I123" s="86">
        <f>I10+I14+I19+I24+I28+I33+I37+I42+I46+I51+I55+I59+I65+I70+I73+I76+I81+I86+I89+I92+I95+I98+I101+I104+I107+I110+I113</f>
        <v>0</v>
      </c>
      <c r="J123" s="89">
        <f>AVERAGE(J10,J14,J19,J24,J28,J33,J37,J42,J46,J51,J55,J59,J65,J70,J73,J76,J81,J86,J89,J92,J98,J101,J104,J107,J110,J113)</f>
        <v>0</v>
      </c>
      <c r="K123" s="86">
        <f>K10+K14+K19+K24+K28+K33+K37+K42+K46+K51+K55+K59+K65+K70+K73+K76+K81+K86+K89+K92+K95+K98+K101+K104+K107+K110+K113</f>
        <v>304</v>
      </c>
      <c r="L123" s="88">
        <f>AVERAGE(L10,L19,L24,L28,L33,L37,L42,L46,L55,L59,L65,L76,L81,L86,L113)</f>
        <v>73.452307692307684</v>
      </c>
      <c r="M123" s="86">
        <f>M10+M14+M19+M24+M28+M33+M37+M42+M46+M51+M55+M59+M65+M70+M73+M76+M81+M86+M89+M92+M95+M98+M101+M104+M107+M110+M113</f>
        <v>564</v>
      </c>
      <c r="N123" s="88">
        <f>AVERAGE(N19,N24,N28,N33,N37,N42,N46,N55,N59,N65,N76,N81,N86,N92,N89,N113)</f>
        <v>84.198521505376334</v>
      </c>
      <c r="O123" s="86">
        <f>O10+O14+O19+O24+O28+O33+O37+O42+O46+O51+O55+O59+O65+O70+O73+O76+O81+O86+O89+O92+O95+O98+O101+O104+O107+O110+O113</f>
        <v>1017</v>
      </c>
      <c r="P123" s="88">
        <f>AVERAGE(P19,P24,P28,P33,P37,P42,P51,P46,P55,P59,P65,P76,P81,P86,P92,P89,P113,P107)</f>
        <v>69.772839506172829</v>
      </c>
      <c r="Q123" s="86">
        <f>Q10+Q14+Q19+Q24+Q28+Q33+Q37+Q42+Q46+Q51+Q55+Q59+Q65+Q70+Q73+Q76+Q81+Q86+Q89+Q92+Q95+Q98+Q101+Q104+Q107+Q110+Q113</f>
        <v>1047</v>
      </c>
      <c r="R123" s="88">
        <f>AVERAGE(R19,R24,R28,R33,R37,R42,R51,R46,R55,R59,R65,R76,R81,R86,R92,R89,R113,R107)</f>
        <v>64.084008363201917</v>
      </c>
      <c r="S123" s="86">
        <f>S10+S14+S19+S24+S28+S33+S37+S42+S46+S51+S55+S59+S65+S70+S73+S76+S81+S86+S89+S92+S95+S98+S101+S104+S107+S110+S113</f>
        <v>1075</v>
      </c>
      <c r="T123" s="88">
        <f>AVERAGE(T19,T24,T28,T33,T37,T42,T51,T46,T55,T59,T76,T81,T86,T92,T89,T113,T107)</f>
        <v>53.60101201771031</v>
      </c>
      <c r="U123" s="86">
        <f>U10+U14+U19+U24+U28+U33+U37+U42+U46+U51+U55+U59+U65+U70+U73+U76+U81+U86+U89+U92+U95+U98+U101+U104+U107+U110+U113</f>
        <v>1137</v>
      </c>
      <c r="V123" s="88">
        <f>AVERAGE(V19,V24,V28,V33,V37,V42,V51,V55,V59,V76,V81,V86,V89,V92,V98,V107,V113)</f>
        <v>46.647712418300642</v>
      </c>
      <c r="W123" s="86">
        <f>W10+W14+W19+W24+W28+W33+W37+W42+W46+W51+W55+W59+W65+W70+W73+W76+W81+W86+W89+W92+W95+W98+W101+W104+W107+W110+W113</f>
        <v>1025</v>
      </c>
      <c r="X123" s="88">
        <f>AVERAGE(X19,X24,X28,X33,X37,X42,X51,X55,X59,X76,X81,X86,X89,X92,X98,X107,X113)</f>
        <v>41.976976597090442</v>
      </c>
      <c r="Y123" s="86">
        <f>Y10+Y14+Y19+Y24+Y28+Y33+Y37+Y42+Y46+Y51+Y55+Y59+Y65+Y70+Y73+Y76+Y81+Y86+Y89+Y92+Y95+Y98+Y101+Y104+Y107+Y110+Y113</f>
        <v>890</v>
      </c>
      <c r="Z123" s="88">
        <f>AVERAGE(Z19,Z24,Z28,Z33,Z37,Z42,Z51,Z55,Z59,Z76,Z81,Z86,Z89,Z92,Z98,Z107,Z113)</f>
        <v>46.516339869281047</v>
      </c>
      <c r="AA123" s="86">
        <f>AA10+AA14+AA19+AA24+AA28+AA33+AA37+AA42+AA46+AA51+AA55+AA59+AA65+AA70+AA73+AA76+AA81+AA86+AA89+AA92+AA95+AA98+AA101+AA104+AA107+AA110+AA113</f>
        <v>877</v>
      </c>
      <c r="AB123" s="88">
        <f>AVERAGE(AB19,AB28,AB33,AB37,AB42,AB46,AB51,AB55,AB59,AB76,AB81,AB86,AB89,AB92,AB98,AB107,AB113)</f>
        <v>57.254099462365595</v>
      </c>
      <c r="AC123" s="86">
        <f>AC10+AC14+AC19+AC24+AC28+AC33+AC37+AC42+AC46+AC51+AC55+AC59+AC65+AC70+AC73+AC76+AC81+AC86+AC89+AC92+AC95+AC98+AC101+AC104+AC107+AC110+AC113</f>
        <v>895</v>
      </c>
      <c r="AD123" s="88">
        <f>AVERAGE(AD19,AD28,AD33,AD37,AD42,AD46,AD51,AD55,AD59,AD65,AD76,AD81,AD86,AD89,AD92,AD98,AD107,AD113)</f>
        <v>66.839420549581831</v>
      </c>
      <c r="AE123" s="86">
        <f>AE10+AE14+AE19+AE24+AE28+AE33+AE37+AE42+AE46+AE51+AE55+AE59+AE65+AE70+AE73+AE76+AE81+AE86+AE89+AE92+AE95+AE98+AE101+AE104+AE107+AE110+AE113</f>
        <v>886</v>
      </c>
      <c r="AF123" s="88">
        <f>AVERAGE(AF19,AF28,AF33,AF37,AF42,AF46,AF51,AF55,AF59,AF65,AF76,AF81,AF86,AF89,AF92,AF98,AF107,AF113)</f>
        <v>64.734391534391534</v>
      </c>
      <c r="AG123" s="86">
        <f>AG10+AG14+AG19+AG24+AG28+AG33+AG37+AG42+AG46+AG51+AG55+AG59+AG65+AG70+AG73+AG76+AG81+AG86+AG89+AG92+AG95+AG98+AG101+AG104+AG107+AG110+AG113</f>
        <v>1191</v>
      </c>
      <c r="AH123" s="88">
        <f>AVERAGE(AH10,AH19,AH24,AH28,AH33,AH37,AH42,AH46,AH51,AH55,AH59,AH65,AH76,AH81,AH86,AH89,AH92,AH98,AH101,AH107,AH113)</f>
        <v>86.629857203364196</v>
      </c>
      <c r="AI123" s="86">
        <f>AI10+AI14+AI19+AI24+AI28+AI33+AI37+AI42+AI46+AI51+AI55+AI59+AI65+AI70+AI73+AI76+AI81+AI86+AI89+AI92+AI95+AI98+AI101+AI104+AI107+AI110+AI113</f>
        <v>1335</v>
      </c>
      <c r="AJ123" s="87">
        <f>AVERAGE(AJ10,AJ19,AJ24,AJ28,AJ33,AJ37,AJ42,AJ46,AJ14,AJ51,AJ55,AJ59,AJ65,AJ76,AJ81,AJ86,AJ89,AJ92,AJ95,AJ98,AJ101,AJ104,AJ107,AJ113)</f>
        <v>79.792777777777772</v>
      </c>
    </row>
    <row r="124" spans="1:36" ht="15.75" x14ac:dyDescent="0.25">
      <c r="A124" s="315"/>
      <c r="B124" s="28" t="s">
        <v>100</v>
      </c>
      <c r="C124" s="86">
        <v>4</v>
      </c>
      <c r="D124" s="86">
        <v>51.6</v>
      </c>
      <c r="E124" s="86">
        <v>4</v>
      </c>
      <c r="F124" s="86">
        <v>58.1</v>
      </c>
      <c r="G124" s="86">
        <v>4</v>
      </c>
      <c r="H124" s="86">
        <v>72.400000000000006</v>
      </c>
      <c r="I124" s="86">
        <v>4</v>
      </c>
      <c r="J124" s="86">
        <v>63.7</v>
      </c>
      <c r="K124" s="86">
        <v>4</v>
      </c>
      <c r="L124" s="86">
        <v>65.8</v>
      </c>
      <c r="M124" s="86">
        <v>4</v>
      </c>
      <c r="N124" s="86">
        <v>88.7</v>
      </c>
      <c r="O124" s="86">
        <v>4</v>
      </c>
      <c r="P124" s="86">
        <v>56.7</v>
      </c>
      <c r="Q124" s="86">
        <v>4</v>
      </c>
      <c r="R124" s="86">
        <v>71.099999999999994</v>
      </c>
      <c r="S124" s="86">
        <v>4</v>
      </c>
      <c r="T124" s="86">
        <v>64.5</v>
      </c>
      <c r="U124" s="86">
        <v>4</v>
      </c>
      <c r="V124" s="86">
        <v>52.9</v>
      </c>
      <c r="W124" s="86">
        <v>4</v>
      </c>
      <c r="X124" s="86">
        <v>79.099999999999994</v>
      </c>
      <c r="Y124" s="86">
        <v>4</v>
      </c>
      <c r="Z124" s="86">
        <v>97.5</v>
      </c>
      <c r="AA124" s="86">
        <v>4</v>
      </c>
      <c r="AB124" s="86">
        <v>78.2</v>
      </c>
      <c r="AC124" s="86">
        <v>4</v>
      </c>
      <c r="AD124" s="86">
        <v>75.099999999999994</v>
      </c>
      <c r="AE124" s="86">
        <v>4</v>
      </c>
      <c r="AF124" s="86">
        <v>74.099999999999994</v>
      </c>
      <c r="AG124" s="86">
        <v>4</v>
      </c>
      <c r="AH124" s="86">
        <v>76.599999999999994</v>
      </c>
      <c r="AI124" s="86">
        <v>4</v>
      </c>
      <c r="AJ124" s="86">
        <v>78.900000000000006</v>
      </c>
    </row>
    <row r="125" spans="1:36" ht="15.75" x14ac:dyDescent="0.25">
      <c r="A125" s="315"/>
      <c r="B125" s="28" t="s">
        <v>87</v>
      </c>
      <c r="C125" s="92">
        <f>C11+C15+C20+C25+C29+C34+C38+C43+C47+C52+C56+C61+C66+C77+C82+C114</f>
        <v>138</v>
      </c>
      <c r="D125" s="90">
        <f>AVERAGE(D11,D15,D20,D25,D29,D34,D38,D43,D47,D52,D56,D61,D66,D77,D82,D114)</f>
        <v>73.026411290322571</v>
      </c>
      <c r="E125" s="86">
        <f>E11+E15+E20+E25+E29+E34+E38+E43+E47+E52+E56+E61+E66+E77+E82+E114</f>
        <v>134</v>
      </c>
      <c r="F125" s="90">
        <f>AVERAGE(F11,F15,F20,F25,F29,F34,F38,F43,F47,F52,F56,F61,F66,F77,F82,F114)</f>
        <v>87.262499999999989</v>
      </c>
      <c r="G125" s="86">
        <f>G11+G15+G20+G25+G29+G34+G38+G43+G47+G52+G56+G61+G66+G77+G82+G114</f>
        <v>138</v>
      </c>
      <c r="H125" s="91">
        <f>AVERAGE(H11,H15,H20,H25,H29,H34,H38,H43,H47,H52,H56,H61,H66,H77,H82,H114)</f>
        <v>79.199784482758616</v>
      </c>
      <c r="I125" s="86">
        <f>I11+I15+I20+I25+I29+I34+I38+I43+I47+I52+I56+I61+I66+I77+I82+I114</f>
        <v>135</v>
      </c>
      <c r="J125" s="91">
        <f>AVERAGE(J11,J15,J20,J25,J29,J34,J38,J43,J47,J52,J56,J61,J66,J77,J82,J114)</f>
        <v>79.789919354838716</v>
      </c>
      <c r="K125" s="86">
        <f>K11+K15+K20+K25+K29+K34+K38+K43+K47+K52+K56+K61+K66+K77+K82+K114</f>
        <v>135</v>
      </c>
      <c r="L125" s="91">
        <f>AVERAGE(L11,L15,L20,L25,L29,L34,L38,L43,L47,L52,L56,L61,L66,L77,L82,L114)</f>
        <v>72.456249999999997</v>
      </c>
      <c r="M125" s="86">
        <f>M11+M15+M20+M25+M29+M34+M38+M43+M47+M52+M56+M61+M66+M77+M82+M114</f>
        <v>130</v>
      </c>
      <c r="N125" s="91">
        <f>AVERAGE(N11,N15,N20,N25,N29,N38,N43,N47,N52,N56,N61,N66,N77,N82,N114)</f>
        <v>77.139569892473119</v>
      </c>
      <c r="O125" s="86">
        <f>O11+O15+O20+O25+O29+O34+O38+O43+O47+O52+O56+O61+O66+O77+O82+O114</f>
        <v>130</v>
      </c>
      <c r="P125" s="91">
        <f>AVERAGE(P11,P15,P20,P25,P29,P38,P43,P47,P52,P56,P61,P66,P77,P82,P114)</f>
        <v>77.24666666666667</v>
      </c>
      <c r="Q125" s="86">
        <f>Q11+Q15+Q20+Q25+Q29+Q34+Q38+Q43+Q47+Q52+Q56+Q61+Q66+Q77+Q82+Q114</f>
        <v>130</v>
      </c>
      <c r="R125" s="91">
        <f>AVERAGE(R11,R15,R20,R25,R29,R38,R43,R47,R52,R56,R61,R66,R77,R82,R114)</f>
        <v>73.685591397849464</v>
      </c>
      <c r="S125" s="86">
        <v>123</v>
      </c>
      <c r="T125" s="91">
        <f>AVERAGE(T11,T15,T20,T25,T29,T38,T43,T47,T52,T56,T61,T66,T77,T82,T114)</f>
        <v>76.7</v>
      </c>
      <c r="U125" s="86">
        <f>U11+U15+U20+U25+U29+U34+U38+U43+U47+U52+U56+U61+U66+U77+U82+U114</f>
        <v>124</v>
      </c>
      <c r="V125" s="91">
        <f>AVERAGE(V11,V15,V20,V25,V29,V38,V43,V47,V52,V56,V61,V66,V77,V82,V114)</f>
        <v>72.146666666666675</v>
      </c>
      <c r="W125" s="86">
        <f>W11+W15+W20+W25+W29+W34+W38+W43+W47+W52+W56+W61+W66+W77+W82+W114</f>
        <v>124</v>
      </c>
      <c r="X125" s="91">
        <f>AVERAGE(X11,X15,X20,X25,X29,X38,X43,X47,X52,X56,X61,X66,X77,X82,X114)</f>
        <v>73.445376344086014</v>
      </c>
      <c r="Y125" s="86">
        <f>Y11+Y15+Y20+Y25+Y29+Y34+Y38+Y43+Y47+Y52+Y56+Y61+Y66+Y77+Y82+Y114</f>
        <v>124</v>
      </c>
      <c r="Z125" s="91">
        <f>AVERAGE(Z11,Z15,Z20,Z25,Z29,Z38,Z43,Z47,Z52,Z56,Z61,Z66,Z77,Z82,Z114)</f>
        <v>71.75333333333333</v>
      </c>
      <c r="AA125" s="86">
        <f>AA11+AA15+AA20+AA25+AA29+AA34+AA38+AA43+AA47+AA52+AA56+AA61+AA66+AA77+AA82+AA114</f>
        <v>124</v>
      </c>
      <c r="AB125" s="91">
        <f>AVERAGE(AB11,AB15,AB20,AB25,AB29,AB38,AB43,AB47,AB52,AB56,AB61,AB66,AB77,AB82,AB114)</f>
        <v>59.844086021505369</v>
      </c>
      <c r="AC125" s="86">
        <f>AC11+AC15+AC20+AC25+AC29+AC34+AC38+AC43+AC47+AC52+AC56+AC61+AC66+AC77+AC82+AC114</f>
        <v>124</v>
      </c>
      <c r="AD125" s="91">
        <f>AVERAGE(AD11,AD15,AD20,AD25,AD29,AD38,AD43,AD47,AD52,AD56,AD61,AD66,AD77,AD82,AD114)</f>
        <v>72.130107526881702</v>
      </c>
      <c r="AE125" s="86">
        <f>AE11+AE15+AE20+AE25+AE29+AE34+AE38+AE43+AE47+AE52+AE56+AE61+AE66+AE77+AE82+AE114</f>
        <v>130</v>
      </c>
      <c r="AF125" s="91">
        <f>AVERAGE(AF11,AF15,AF20,AF25,AF29,AF38,AF43,AF47,AF52,AF56,AF61,AF66,AF77,AF82,AF114)</f>
        <v>75.903809523809514</v>
      </c>
      <c r="AG125" s="86">
        <f>AG11+AG15+AG20+AG25+AG29+AG34+AG38+AG43+AG47+AG52+AG56+AG61+AG66+AG77+AG82+AG114</f>
        <v>130</v>
      </c>
      <c r="AH125" s="91">
        <f>AVERAGE(AH11,AH15,AH20,AH29,AH38,AH43,AH47,AH52,AH56,AH61,AH66,AH77,AH82,AH114)</f>
        <v>76.987557603686625</v>
      </c>
      <c r="AI125" s="86">
        <f>AI11+AI15+AI20+AI25+AI29+AI34+AI38+AI43+AI47+AI52+AI56+AI61+AI66+AI77+AI82+AI114</f>
        <v>130</v>
      </c>
      <c r="AJ125" s="90">
        <f>AVERAGE(AJ11,AJ15,AJ20,AJ29,AJ38,AJ43,AJ47,AJ52,AJ56,AJ61,AJ66,AJ77,AJ82,AJ114)</f>
        <v>75.264285714285705</v>
      </c>
    </row>
    <row r="126" spans="1:36" ht="15.75" x14ac:dyDescent="0.25">
      <c r="A126" s="315"/>
      <c r="B126" s="28" t="s">
        <v>119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f>M6</f>
        <v>10</v>
      </c>
      <c r="N126" s="86">
        <v>7.4</v>
      </c>
      <c r="O126" s="86">
        <f>O6</f>
        <v>10</v>
      </c>
      <c r="P126" s="86">
        <v>2</v>
      </c>
      <c r="Q126" s="86">
        <f>Q6</f>
        <v>10</v>
      </c>
      <c r="R126" s="86">
        <v>6.4</v>
      </c>
      <c r="S126" s="86">
        <f>S6</f>
        <v>10</v>
      </c>
      <c r="T126" s="86">
        <v>7.4</v>
      </c>
      <c r="U126" s="86">
        <f>U6</f>
        <v>10</v>
      </c>
      <c r="V126" s="86">
        <v>34.700000000000003</v>
      </c>
      <c r="W126" s="86">
        <f>W6</f>
        <v>10</v>
      </c>
      <c r="X126" s="86">
        <v>37.700000000000003</v>
      </c>
      <c r="Y126" s="86">
        <f>Y6</f>
        <v>10</v>
      </c>
      <c r="Z126" s="86">
        <v>45</v>
      </c>
      <c r="AA126" s="86">
        <f>AA6</f>
        <v>10</v>
      </c>
      <c r="AB126" s="86">
        <v>40.299999999999997</v>
      </c>
      <c r="AC126" s="86">
        <f>AC6</f>
        <v>10</v>
      </c>
      <c r="AD126" s="86">
        <v>47.1</v>
      </c>
      <c r="AE126" s="86">
        <f>AE6</f>
        <v>10</v>
      </c>
      <c r="AF126" s="86">
        <v>66.8</v>
      </c>
      <c r="AG126" s="86">
        <f>AG6</f>
        <v>10</v>
      </c>
      <c r="AH126" s="86">
        <v>11</v>
      </c>
      <c r="AI126" s="86">
        <f>AI6</f>
        <v>2</v>
      </c>
      <c r="AJ126" s="86">
        <v>50</v>
      </c>
    </row>
    <row r="127" spans="1:36" ht="15.75" x14ac:dyDescent="0.25">
      <c r="A127" s="315"/>
      <c r="B127" s="28" t="s">
        <v>83</v>
      </c>
      <c r="C127" s="92">
        <f>C7+C16+C21+C30+C39+C48+C62+C67+C78+C83+C115</f>
        <v>98</v>
      </c>
      <c r="D127" s="90">
        <f>AVERAGE(D7,D16,D30,D39,D48,D62,D67,D78,D83,D115)</f>
        <v>72.78</v>
      </c>
      <c r="E127" s="92">
        <f>E7+E16+E21+E30+E39+E48+E62+E67+E78+E83+E115</f>
        <v>98</v>
      </c>
      <c r="F127" s="90">
        <f>AVERAGE(F7,F16,F30,F39,F48,F62,F67,F78,F83,F115)</f>
        <v>58.540322580645146</v>
      </c>
      <c r="G127" s="92">
        <f>G7+G16+G21+G30+G39+G48+G62+G67+G78+G83+G115</f>
        <v>98</v>
      </c>
      <c r="H127" s="90">
        <f>AVERAGE(H7,H16,H30,H39,H48,H62,H67,H78,H83,H115)</f>
        <v>64.524482758620692</v>
      </c>
      <c r="I127" s="92">
        <f>I7+I16+I21+I30+I39+I48+I62+I67+I78+I83+I115</f>
        <v>98</v>
      </c>
      <c r="J127" s="90">
        <f>AVERAGE(J7,J16,J30,J39,J48,J62,J67,J78,J83,J115)</f>
        <v>78.457096774193559</v>
      </c>
      <c r="K127" s="92">
        <f>K7+K16+K21+K30+K39+K48+K62+K67+K78+K83+K115</f>
        <v>93</v>
      </c>
      <c r="L127" s="90">
        <f>AVERAGE(L7,L16,L30,L39,L48,L62,L67,L78,L83,L115)</f>
        <v>45.7</v>
      </c>
      <c r="M127" s="92">
        <f>M7+M16+M21+M30+M39+M48+M62+M67+M78+M83+M115</f>
        <v>85</v>
      </c>
      <c r="N127" s="90">
        <f>AVERAGE(N7,N16,N30,N39,N48,N62,N67,N78,N83,N115)</f>
        <v>51.04774193548387</v>
      </c>
      <c r="O127" s="92">
        <f>O7+O16+O21+O30+O39+O48+O62+O67+O78+O83+O115</f>
        <v>85</v>
      </c>
      <c r="P127" s="90">
        <f>AVERAGE(P7,P16,P30,P39,P48,P62,P67,P78,P83,P115)</f>
        <v>52.29999999999999</v>
      </c>
      <c r="Q127" s="92">
        <f>Q7+Q16+Q21+Q30+Q39+Q48+Q62+Q67+Q78+Q83+Q115</f>
        <v>86</v>
      </c>
      <c r="R127" s="90">
        <f>AVERAGE(R7,R16,R30,R39,R48,R62,R67,R78,R83,R115)</f>
        <v>53.036451612903228</v>
      </c>
      <c r="S127" s="92">
        <f>S7+S16+S21+S30+S39+S48+S62+S67+S78+S83+S115</f>
        <v>82</v>
      </c>
      <c r="T127" s="90">
        <f>AVERAGE(T7,T16,T30,T39,T48,T62,T67,T78,T83,T115)</f>
        <v>55.573548387096778</v>
      </c>
      <c r="U127" s="92">
        <f>U7+U16+U21+U30+U39+U48+U62+U67+U78+U83+U115</f>
        <v>82</v>
      </c>
      <c r="V127" s="90">
        <f>AVERAGE(V7,V16,V30,V39,V48,V62,V67,V78,V83,V115)</f>
        <v>53.676666666666662</v>
      </c>
      <c r="W127" s="92">
        <f>W7+W16+W21+W30+W39+W48+W62+W67+W78+W83+W115</f>
        <v>82</v>
      </c>
      <c r="X127" s="90">
        <f>AVERAGE(X7,X16,X30,X39,X48,X62,X67,X78,X83,X115)</f>
        <v>56.350645161290309</v>
      </c>
      <c r="Y127" s="92">
        <f>Y7+Y16+Y21+Y30+Y39+Y48+Y62+Y67+Y78+Y83+Y115</f>
        <v>86</v>
      </c>
      <c r="Z127" s="90">
        <f>AVERAGE(Z7,Z16,Z30,Z39,Z48,Z62,Z67,Z78,Z83,Z115)</f>
        <v>63.056666666666672</v>
      </c>
      <c r="AA127" s="92">
        <f>AA7+AA16+AA21+AA30+AA39+AA48+AA62+AA67+AA78+AA83+AA115</f>
        <v>86</v>
      </c>
      <c r="AB127" s="90">
        <f>AVERAGE(AB7,AB16,AB30,AB39,AB48,AB62,AB67,AB78,AB83,AB115)</f>
        <v>59.695161290322588</v>
      </c>
      <c r="AC127" s="92">
        <f>AC7+AC16+AC21+AC30+AC39+AC48+AC62+AC67+AC78+AC83+AC115</f>
        <v>86</v>
      </c>
      <c r="AD127" s="90">
        <f>AVERAGE(AD7,AD16,AD30,AD39,AD48,AD62,AD67,AD78,AD83,AD115)</f>
        <v>69.793870967741938</v>
      </c>
      <c r="AE127" s="92">
        <f>AE7+AE16+AE21+AE30+AE39+AE48+AE62+AE67+AE78+AE83+AE115</f>
        <v>86</v>
      </c>
      <c r="AF127" s="90">
        <f>AVERAGE(AF7,AF16,AF30,AF39,AF48,AF62,AF67,AF78,AF83,AF115)</f>
        <v>74.760714285714286</v>
      </c>
      <c r="AG127" s="92">
        <f>AG7+AG16+AG21+AG30+AG39+AG48+AG62+AG67+AG78+AG83+AG115</f>
        <v>92</v>
      </c>
      <c r="AH127" s="90">
        <f>AVERAGE(AH7,AH16,AH30,AH39,AH48,AH62,AH67,AH78,AH83,AH115)</f>
        <v>80.36032258064516</v>
      </c>
      <c r="AI127" s="92">
        <f>AI7+AI16+AI21+AI30+AI39+AI48+AI62+AI67+AI78+AI83+AI115</f>
        <v>110</v>
      </c>
      <c r="AJ127" s="90">
        <f>AVERAGE(AJ7,AJ16,AJ30,AJ39,AJ48,AJ62,AJ67,AJ78,AJ83,AJ115)</f>
        <v>79.236666666666665</v>
      </c>
    </row>
    <row r="130" spans="1:12" ht="27.75" customHeight="1" x14ac:dyDescent="0.25">
      <c r="A130" s="317" t="s">
        <v>78</v>
      </c>
      <c r="B130" s="317"/>
      <c r="C130" s="318" t="s">
        <v>120</v>
      </c>
      <c r="D130" s="319"/>
      <c r="E130" s="318" t="s">
        <v>121</v>
      </c>
      <c r="F130" s="319"/>
      <c r="G130" s="318" t="s">
        <v>122</v>
      </c>
      <c r="H130" s="319"/>
      <c r="I130" s="318" t="s">
        <v>123</v>
      </c>
      <c r="J130" s="319"/>
      <c r="K130" s="318" t="s">
        <v>124</v>
      </c>
      <c r="L130" s="318"/>
    </row>
    <row r="131" spans="1:12" ht="36" x14ac:dyDescent="0.25">
      <c r="A131" s="317"/>
      <c r="B131" s="317"/>
      <c r="C131" s="85" t="s">
        <v>79</v>
      </c>
      <c r="D131" s="93" t="s">
        <v>80</v>
      </c>
      <c r="E131" s="94" t="s">
        <v>79</v>
      </c>
      <c r="F131" s="85" t="s">
        <v>80</v>
      </c>
      <c r="G131" s="85" t="s">
        <v>79</v>
      </c>
      <c r="H131" s="85" t="s">
        <v>80</v>
      </c>
      <c r="I131" s="85" t="s">
        <v>79</v>
      </c>
      <c r="J131" s="85" t="s">
        <v>80</v>
      </c>
      <c r="K131" s="85" t="s">
        <v>79</v>
      </c>
      <c r="L131" s="85" t="s">
        <v>80</v>
      </c>
    </row>
    <row r="132" spans="1:12" ht="15.75" x14ac:dyDescent="0.25">
      <c r="A132" s="315" t="s">
        <v>125</v>
      </c>
      <c r="B132" s="28" t="s">
        <v>85</v>
      </c>
      <c r="C132" s="95">
        <f t="shared" ref="C132:D137" si="0">AVERAGE(E122,G122,I122)</f>
        <v>215.33333333333334</v>
      </c>
      <c r="D132" s="96">
        <f t="shared" si="0"/>
        <v>83.977182795698923</v>
      </c>
      <c r="E132" s="95">
        <f t="shared" ref="E132:F137" si="1">AVERAGE(K122,M122,O122)</f>
        <v>164</v>
      </c>
      <c r="F132" s="96">
        <f t="shared" si="1"/>
        <v>79.376489862188791</v>
      </c>
      <c r="G132" s="95">
        <f t="shared" ref="G132:H137" si="2">AVERAGE(Q122,S122,U122)</f>
        <v>184.33333333333334</v>
      </c>
      <c r="H132" s="96">
        <f t="shared" si="2"/>
        <v>74.813404805836569</v>
      </c>
      <c r="I132" s="95">
        <f t="shared" ref="I132:J137" si="3">AVERAGE(W122,Y122,AA122)</f>
        <v>233</v>
      </c>
      <c r="J132" s="96">
        <f t="shared" si="3"/>
        <v>82.105258182677531</v>
      </c>
      <c r="K132" s="95">
        <f t="shared" ref="K132:L137" si="4">AVERAGE(AC122,AE122,AG122,AI122)</f>
        <v>239.5</v>
      </c>
      <c r="L132" s="96">
        <f t="shared" si="4"/>
        <v>85.288692445547284</v>
      </c>
    </row>
    <row r="133" spans="1:12" ht="15.75" x14ac:dyDescent="0.25">
      <c r="A133" s="315"/>
      <c r="B133" s="28" t="s">
        <v>86</v>
      </c>
      <c r="C133" s="95">
        <f t="shared" si="0"/>
        <v>0</v>
      </c>
      <c r="D133" s="96">
        <f t="shared" si="0"/>
        <v>0</v>
      </c>
      <c r="E133" s="95">
        <f t="shared" si="1"/>
        <v>628.33333333333337</v>
      </c>
      <c r="F133" s="96">
        <f t="shared" si="1"/>
        <v>75.807889567952273</v>
      </c>
      <c r="G133" s="95">
        <f t="shared" si="2"/>
        <v>1086.3333333333333</v>
      </c>
      <c r="H133" s="96">
        <f t="shared" si="2"/>
        <v>54.777577599737619</v>
      </c>
      <c r="I133" s="95">
        <f t="shared" si="3"/>
        <v>930.66666666666663</v>
      </c>
      <c r="J133" s="96">
        <f t="shared" si="3"/>
        <v>48.582471976245692</v>
      </c>
      <c r="K133" s="95">
        <f t="shared" si="4"/>
        <v>1076.75</v>
      </c>
      <c r="L133" s="96">
        <f t="shared" si="4"/>
        <v>74.49911176627883</v>
      </c>
    </row>
    <row r="134" spans="1:12" ht="15.75" x14ac:dyDescent="0.25">
      <c r="A134" s="315"/>
      <c r="B134" s="28" t="s">
        <v>100</v>
      </c>
      <c r="C134" s="95">
        <f t="shared" si="0"/>
        <v>4</v>
      </c>
      <c r="D134" s="96">
        <f t="shared" si="0"/>
        <v>64.733333333333334</v>
      </c>
      <c r="E134" s="95">
        <f t="shared" si="1"/>
        <v>4</v>
      </c>
      <c r="F134" s="96">
        <f t="shared" si="1"/>
        <v>70.399999999999991</v>
      </c>
      <c r="G134" s="95">
        <f t="shared" si="2"/>
        <v>4</v>
      </c>
      <c r="H134" s="96">
        <f t="shared" si="2"/>
        <v>62.833333333333336</v>
      </c>
      <c r="I134" s="95">
        <f t="shared" si="3"/>
        <v>4</v>
      </c>
      <c r="J134" s="96">
        <f t="shared" si="3"/>
        <v>84.933333333333337</v>
      </c>
      <c r="K134" s="95">
        <f t="shared" si="4"/>
        <v>4</v>
      </c>
      <c r="L134" s="96">
        <f t="shared" si="4"/>
        <v>76.174999999999997</v>
      </c>
    </row>
    <row r="135" spans="1:12" ht="15.75" x14ac:dyDescent="0.25">
      <c r="A135" s="315"/>
      <c r="B135" s="28" t="s">
        <v>87</v>
      </c>
      <c r="C135" s="95">
        <f>AVERAGE(E125,G125,I125)</f>
        <v>135.66666666666666</v>
      </c>
      <c r="D135" s="96">
        <f t="shared" si="0"/>
        <v>82.084067945865783</v>
      </c>
      <c r="E135" s="95">
        <f t="shared" si="1"/>
        <v>131.66666666666666</v>
      </c>
      <c r="F135" s="96">
        <f t="shared" si="1"/>
        <v>75.614162186379929</v>
      </c>
      <c r="G135" s="95">
        <f t="shared" si="2"/>
        <v>125.66666666666667</v>
      </c>
      <c r="H135" s="96">
        <f t="shared" si="2"/>
        <v>74.177419354838705</v>
      </c>
      <c r="I135" s="95">
        <f t="shared" si="3"/>
        <v>124</v>
      </c>
      <c r="J135" s="96">
        <f t="shared" si="3"/>
        <v>68.347598566308235</v>
      </c>
      <c r="K135" s="95">
        <f t="shared" si="4"/>
        <v>128.5</v>
      </c>
      <c r="L135" s="96">
        <f t="shared" si="4"/>
        <v>75.071440092165886</v>
      </c>
    </row>
    <row r="136" spans="1:12" ht="15.75" x14ac:dyDescent="0.25">
      <c r="A136" s="315"/>
      <c r="B136" s="28" t="s">
        <v>119</v>
      </c>
      <c r="C136" s="95">
        <f t="shared" si="0"/>
        <v>0</v>
      </c>
      <c r="D136" s="96">
        <f t="shared" si="0"/>
        <v>0</v>
      </c>
      <c r="E136" s="95">
        <f t="shared" si="1"/>
        <v>6.666666666666667</v>
      </c>
      <c r="F136" s="96">
        <f t="shared" si="1"/>
        <v>3.1333333333333333</v>
      </c>
      <c r="G136" s="95">
        <f t="shared" si="2"/>
        <v>10</v>
      </c>
      <c r="H136" s="96">
        <f t="shared" si="2"/>
        <v>16.166666666666668</v>
      </c>
      <c r="I136" s="95">
        <f t="shared" si="3"/>
        <v>10</v>
      </c>
      <c r="J136" s="96">
        <f t="shared" si="3"/>
        <v>41</v>
      </c>
      <c r="K136" s="95">
        <f t="shared" si="4"/>
        <v>8</v>
      </c>
      <c r="L136" s="96">
        <f t="shared" si="4"/>
        <v>43.725000000000001</v>
      </c>
    </row>
    <row r="137" spans="1:12" ht="15.75" x14ac:dyDescent="0.25">
      <c r="A137" s="315"/>
      <c r="B137" s="28" t="s">
        <v>83</v>
      </c>
      <c r="C137" s="95">
        <f t="shared" si="0"/>
        <v>98</v>
      </c>
      <c r="D137" s="96">
        <f t="shared" si="0"/>
        <v>67.173967371153125</v>
      </c>
      <c r="E137" s="95">
        <f t="shared" si="1"/>
        <v>87.666666666666671</v>
      </c>
      <c r="F137" s="96">
        <f t="shared" si="1"/>
        <v>49.682580645161288</v>
      </c>
      <c r="G137" s="95">
        <f t="shared" si="2"/>
        <v>83.333333333333329</v>
      </c>
      <c r="H137" s="96">
        <f t="shared" si="2"/>
        <v>54.095555555555563</v>
      </c>
      <c r="I137" s="95">
        <f t="shared" si="3"/>
        <v>84.666666666666671</v>
      </c>
      <c r="J137" s="96">
        <f t="shared" si="3"/>
        <v>59.700824372759861</v>
      </c>
      <c r="K137" s="95">
        <f t="shared" si="4"/>
        <v>93.5</v>
      </c>
      <c r="L137" s="96">
        <f t="shared" si="4"/>
        <v>76.037893625192012</v>
      </c>
    </row>
  </sheetData>
  <mergeCells count="75">
    <mergeCell ref="A1:AJ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AC3:AD3"/>
    <mergeCell ref="AE3:AF3"/>
    <mergeCell ref="AG3:AH3"/>
    <mergeCell ref="AI3:AJ3"/>
    <mergeCell ref="Y3:Z3"/>
    <mergeCell ref="AA3:AB3"/>
    <mergeCell ref="A9:A11"/>
    <mergeCell ref="Q3:R3"/>
    <mergeCell ref="S3:T3"/>
    <mergeCell ref="U3:V3"/>
    <mergeCell ref="W3:X3"/>
    <mergeCell ref="A6:A7"/>
    <mergeCell ref="A64:A67"/>
    <mergeCell ref="A13:A16"/>
    <mergeCell ref="A18:A21"/>
    <mergeCell ref="A23:A25"/>
    <mergeCell ref="A27:A30"/>
    <mergeCell ref="A32:A34"/>
    <mergeCell ref="A36:A39"/>
    <mergeCell ref="A41:A43"/>
    <mergeCell ref="A45:A48"/>
    <mergeCell ref="A50:A52"/>
    <mergeCell ref="A54:A56"/>
    <mergeCell ref="A58:A62"/>
    <mergeCell ref="A106:A107"/>
    <mergeCell ref="A69:A70"/>
    <mergeCell ref="A72:A73"/>
    <mergeCell ref="A75:A78"/>
    <mergeCell ref="A80:A83"/>
    <mergeCell ref="A85:A86"/>
    <mergeCell ref="A88:A89"/>
    <mergeCell ref="A91:A92"/>
    <mergeCell ref="A94:A95"/>
    <mergeCell ref="A97:A98"/>
    <mergeCell ref="A100:A101"/>
    <mergeCell ref="A103:A104"/>
    <mergeCell ref="A109:A110"/>
    <mergeCell ref="A118:AJ118"/>
    <mergeCell ref="A120:B121"/>
    <mergeCell ref="C120:D120"/>
    <mergeCell ref="E120:F120"/>
    <mergeCell ref="G120:H120"/>
    <mergeCell ref="I120:J120"/>
    <mergeCell ref="K120:L120"/>
    <mergeCell ref="M120:N120"/>
    <mergeCell ref="AE120:AF120"/>
    <mergeCell ref="AG120:AH120"/>
    <mergeCell ref="AI120:AJ120"/>
    <mergeCell ref="W120:X120"/>
    <mergeCell ref="Y120:Z120"/>
    <mergeCell ref="G130:H130"/>
    <mergeCell ref="I130:J130"/>
    <mergeCell ref="K130:L130"/>
    <mergeCell ref="AA120:AB120"/>
    <mergeCell ref="AC120:AD120"/>
    <mergeCell ref="O120:P120"/>
    <mergeCell ref="Q120:R120"/>
    <mergeCell ref="S120:T120"/>
    <mergeCell ref="U120:V120"/>
    <mergeCell ref="A132:A137"/>
    <mergeCell ref="A112:A115"/>
    <mergeCell ref="A130:B131"/>
    <mergeCell ref="C130:D130"/>
    <mergeCell ref="E130:F130"/>
    <mergeCell ref="A122:A12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22FE-A21C-418E-85FD-2BEBFB1E7B84}">
  <dimension ref="A1:AH48"/>
  <sheetViews>
    <sheetView zoomScale="90" zoomScaleNormal="90" workbookViewId="0">
      <pane ySplit="4" topLeftCell="A35" activePane="bottomLeft" state="frozen"/>
      <selection pane="bottomLeft" activeCell="E17" sqref="E17"/>
    </sheetView>
  </sheetViews>
  <sheetFormatPr defaultRowHeight="15" x14ac:dyDescent="0.25"/>
  <cols>
    <col min="1" max="1" width="33.7109375" customWidth="1"/>
    <col min="2" max="2" width="21.140625" customWidth="1"/>
    <col min="3" max="34" width="8.7109375" customWidth="1"/>
  </cols>
  <sheetData>
    <row r="1" spans="1:34" ht="60" customHeight="1" thickBot="1" x14ac:dyDescent="0.4">
      <c r="A1" s="320" t="s">
        <v>148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</row>
    <row r="2" spans="1:34" ht="16.5" thickTop="1" thickBot="1" x14ac:dyDescent="0.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4" ht="15" customHeight="1" x14ac:dyDescent="0.25">
      <c r="A3" s="317" t="s">
        <v>77</v>
      </c>
      <c r="B3" s="332" t="s">
        <v>78</v>
      </c>
      <c r="C3" s="329">
        <v>43831</v>
      </c>
      <c r="D3" s="330"/>
      <c r="E3" s="334">
        <v>43862</v>
      </c>
      <c r="F3" s="335"/>
      <c r="G3" s="329">
        <v>43891</v>
      </c>
      <c r="H3" s="330"/>
      <c r="I3" s="334">
        <v>43922</v>
      </c>
      <c r="J3" s="335"/>
      <c r="K3" s="329">
        <v>43952</v>
      </c>
      <c r="L3" s="330"/>
      <c r="M3" s="334">
        <v>43983</v>
      </c>
      <c r="N3" s="335"/>
      <c r="O3" s="329">
        <v>44013</v>
      </c>
      <c r="P3" s="330"/>
      <c r="Q3" s="334">
        <v>44044</v>
      </c>
      <c r="R3" s="335"/>
      <c r="S3" s="329">
        <v>44075</v>
      </c>
      <c r="T3" s="330"/>
      <c r="U3" s="334">
        <v>44105</v>
      </c>
      <c r="V3" s="330"/>
      <c r="W3" s="329">
        <v>44136</v>
      </c>
      <c r="X3" s="330"/>
      <c r="Y3" s="329">
        <v>44166</v>
      </c>
      <c r="Z3" s="330"/>
      <c r="AA3" s="329">
        <v>44197</v>
      </c>
      <c r="AB3" s="330"/>
      <c r="AC3" s="329">
        <v>44228</v>
      </c>
      <c r="AD3" s="330"/>
      <c r="AE3" s="334">
        <v>44256</v>
      </c>
      <c r="AF3" s="335"/>
      <c r="AG3" s="329">
        <v>44287</v>
      </c>
      <c r="AH3" s="330"/>
    </row>
    <row r="4" spans="1:34" ht="39.75" customHeight="1" x14ac:dyDescent="0.25">
      <c r="A4" s="331"/>
      <c r="B4" s="333"/>
      <c r="C4" s="47" t="s">
        <v>79</v>
      </c>
      <c r="D4" s="48" t="s">
        <v>80</v>
      </c>
      <c r="E4" s="94" t="s">
        <v>79</v>
      </c>
      <c r="F4" s="93" t="s">
        <v>80</v>
      </c>
      <c r="G4" s="47" t="s">
        <v>79</v>
      </c>
      <c r="H4" s="48" t="s">
        <v>80</v>
      </c>
      <c r="I4" s="94" t="s">
        <v>79</v>
      </c>
      <c r="J4" s="93" t="s">
        <v>80</v>
      </c>
      <c r="K4" s="47" t="s">
        <v>79</v>
      </c>
      <c r="L4" s="48" t="s">
        <v>80</v>
      </c>
      <c r="M4" s="94" t="s">
        <v>79</v>
      </c>
      <c r="N4" s="93" t="s">
        <v>80</v>
      </c>
      <c r="O4" s="47" t="s">
        <v>79</v>
      </c>
      <c r="P4" s="48" t="s">
        <v>80</v>
      </c>
      <c r="Q4" s="94" t="s">
        <v>79</v>
      </c>
      <c r="R4" s="93" t="s">
        <v>80</v>
      </c>
      <c r="S4" s="47" t="s">
        <v>79</v>
      </c>
      <c r="T4" s="48" t="s">
        <v>80</v>
      </c>
      <c r="U4" s="94" t="s">
        <v>79</v>
      </c>
      <c r="V4" s="48" t="s">
        <v>80</v>
      </c>
      <c r="W4" s="47" t="s">
        <v>79</v>
      </c>
      <c r="X4" s="48" t="s">
        <v>80</v>
      </c>
      <c r="Y4" s="47" t="s">
        <v>79</v>
      </c>
      <c r="Z4" s="48" t="s">
        <v>80</v>
      </c>
      <c r="AA4" s="47" t="s">
        <v>79</v>
      </c>
      <c r="AB4" s="48" t="s">
        <v>80</v>
      </c>
      <c r="AC4" s="47" t="s">
        <v>79</v>
      </c>
      <c r="AD4" s="48" t="s">
        <v>80</v>
      </c>
      <c r="AE4" s="94" t="s">
        <v>79</v>
      </c>
      <c r="AF4" s="93" t="s">
        <v>80</v>
      </c>
      <c r="AG4" s="47" t="s">
        <v>79</v>
      </c>
      <c r="AH4" s="48" t="s">
        <v>80</v>
      </c>
    </row>
    <row r="5" spans="1:34" ht="3.75" customHeight="1" x14ac:dyDescent="0.25">
      <c r="A5" s="49"/>
      <c r="B5" s="50"/>
      <c r="C5" s="51"/>
      <c r="D5" s="52"/>
      <c r="E5" s="149"/>
      <c r="F5" s="149"/>
      <c r="G5" s="51"/>
      <c r="H5" s="52"/>
      <c r="I5" s="149"/>
      <c r="J5" s="149"/>
      <c r="K5" s="51"/>
      <c r="L5" s="52"/>
      <c r="M5" s="149"/>
      <c r="N5" s="149"/>
      <c r="O5" s="51"/>
      <c r="P5" s="52"/>
      <c r="Q5" s="149"/>
      <c r="R5" s="149"/>
      <c r="S5" s="51"/>
      <c r="T5" s="52"/>
      <c r="U5" s="149"/>
      <c r="V5" s="52"/>
      <c r="W5" s="51"/>
      <c r="X5" s="52"/>
      <c r="Y5" s="51"/>
      <c r="Z5" s="52"/>
      <c r="AA5" s="51"/>
      <c r="AB5" s="52"/>
      <c r="AC5" s="51"/>
      <c r="AD5" s="52"/>
      <c r="AE5" s="149"/>
      <c r="AF5" s="149"/>
      <c r="AG5" s="51"/>
      <c r="AH5" s="52"/>
    </row>
    <row r="6" spans="1:34" ht="15" customHeight="1" x14ac:dyDescent="0.25">
      <c r="A6" s="133" t="s">
        <v>139</v>
      </c>
      <c r="B6" s="145" t="s">
        <v>86</v>
      </c>
      <c r="C6" s="54">
        <v>0</v>
      </c>
      <c r="D6" s="55">
        <v>0</v>
      </c>
      <c r="E6" s="152">
        <v>0</v>
      </c>
      <c r="F6" s="150">
        <v>0</v>
      </c>
      <c r="G6" s="54">
        <v>0</v>
      </c>
      <c r="H6" s="55">
        <v>0</v>
      </c>
      <c r="I6" s="152">
        <v>9</v>
      </c>
      <c r="J6" s="150">
        <v>25.5</v>
      </c>
      <c r="K6" s="54">
        <v>16</v>
      </c>
      <c r="L6" s="55">
        <v>31.5</v>
      </c>
      <c r="M6" s="152">
        <v>16</v>
      </c>
      <c r="N6" s="150">
        <v>13.2</v>
      </c>
      <c r="O6" s="54">
        <v>0</v>
      </c>
      <c r="P6" s="55">
        <v>0</v>
      </c>
      <c r="Q6" s="152">
        <v>0</v>
      </c>
      <c r="R6" s="150">
        <v>0</v>
      </c>
      <c r="S6" s="54">
        <v>0</v>
      </c>
      <c r="T6" s="55">
        <v>0</v>
      </c>
      <c r="U6" s="152">
        <v>0</v>
      </c>
      <c r="V6" s="55">
        <v>0</v>
      </c>
      <c r="W6" s="54">
        <v>0</v>
      </c>
      <c r="X6" s="55">
        <v>0</v>
      </c>
      <c r="Y6" s="54">
        <v>0</v>
      </c>
      <c r="Z6" s="55">
        <v>0</v>
      </c>
      <c r="AA6" s="54">
        <v>0</v>
      </c>
      <c r="AB6" s="55">
        <v>0</v>
      </c>
      <c r="AC6" s="54">
        <v>0</v>
      </c>
      <c r="AD6" s="55">
        <v>0</v>
      </c>
      <c r="AE6" s="152">
        <v>0</v>
      </c>
      <c r="AF6" s="150">
        <v>0</v>
      </c>
      <c r="AG6" s="54">
        <v>0</v>
      </c>
      <c r="AH6" s="55">
        <v>0</v>
      </c>
    </row>
    <row r="7" spans="1:34" ht="3.75" customHeight="1" x14ac:dyDescent="0.25">
      <c r="A7" s="134"/>
      <c r="B7" s="144"/>
      <c r="C7" s="61"/>
      <c r="D7" s="62"/>
      <c r="E7" s="151"/>
      <c r="F7" s="151"/>
      <c r="G7" s="61"/>
      <c r="H7" s="62"/>
      <c r="I7" s="151"/>
      <c r="J7" s="151"/>
      <c r="K7" s="61"/>
      <c r="L7" s="62"/>
      <c r="M7" s="151"/>
      <c r="N7" s="151"/>
      <c r="O7" s="61"/>
      <c r="P7" s="62"/>
      <c r="Q7" s="151"/>
      <c r="R7" s="151"/>
      <c r="S7" s="61"/>
      <c r="T7" s="62"/>
      <c r="U7" s="151"/>
      <c r="V7" s="62"/>
      <c r="W7" s="61"/>
      <c r="X7" s="62"/>
      <c r="Y7" s="61"/>
      <c r="Z7" s="62"/>
      <c r="AA7" s="61"/>
      <c r="AB7" s="62"/>
      <c r="AC7" s="61"/>
      <c r="AD7" s="62"/>
      <c r="AE7" s="151"/>
      <c r="AF7" s="151"/>
      <c r="AG7" s="61"/>
      <c r="AH7" s="62"/>
    </row>
    <row r="8" spans="1:34" ht="15.75" customHeight="1" x14ac:dyDescent="0.25">
      <c r="A8" s="133" t="s">
        <v>154</v>
      </c>
      <c r="B8" s="148" t="s">
        <v>86</v>
      </c>
      <c r="C8" s="57">
        <v>0</v>
      </c>
      <c r="D8" s="58">
        <v>0</v>
      </c>
      <c r="E8" s="153">
        <v>0</v>
      </c>
      <c r="F8" s="89">
        <v>0</v>
      </c>
      <c r="G8" s="57">
        <v>0</v>
      </c>
      <c r="H8" s="58">
        <v>0</v>
      </c>
      <c r="I8" s="153">
        <v>48</v>
      </c>
      <c r="J8" s="89">
        <v>17.899999999999999</v>
      </c>
      <c r="K8" s="57">
        <v>48</v>
      </c>
      <c r="L8" s="58">
        <v>25.2</v>
      </c>
      <c r="M8" s="153">
        <v>48</v>
      </c>
      <c r="N8" s="89">
        <v>9.3000000000000007</v>
      </c>
      <c r="O8" s="57">
        <v>48</v>
      </c>
      <c r="P8" s="58">
        <v>3.6</v>
      </c>
      <c r="Q8" s="153">
        <v>0</v>
      </c>
      <c r="R8" s="89">
        <v>0</v>
      </c>
      <c r="S8" s="57">
        <v>0</v>
      </c>
      <c r="T8" s="58">
        <v>0</v>
      </c>
      <c r="U8" s="153">
        <v>0</v>
      </c>
      <c r="V8" s="58">
        <v>0</v>
      </c>
      <c r="W8" s="57">
        <v>0</v>
      </c>
      <c r="X8" s="58">
        <v>0</v>
      </c>
      <c r="Y8" s="57">
        <v>0</v>
      </c>
      <c r="Z8" s="58">
        <v>0</v>
      </c>
      <c r="AA8" s="57">
        <v>0</v>
      </c>
      <c r="AB8" s="58">
        <v>0</v>
      </c>
      <c r="AC8" s="57">
        <v>0</v>
      </c>
      <c r="AD8" s="58">
        <v>0</v>
      </c>
      <c r="AE8" s="153">
        <v>0</v>
      </c>
      <c r="AF8" s="89">
        <v>0</v>
      </c>
      <c r="AG8" s="57">
        <v>0</v>
      </c>
      <c r="AH8" s="58">
        <v>0</v>
      </c>
    </row>
    <row r="9" spans="1:34" ht="15" customHeight="1" x14ac:dyDescent="0.25">
      <c r="A9" s="133" t="s">
        <v>155</v>
      </c>
      <c r="B9" s="148" t="s">
        <v>140</v>
      </c>
      <c r="C9" s="57">
        <v>0</v>
      </c>
      <c r="D9" s="58">
        <v>0</v>
      </c>
      <c r="E9" s="153">
        <v>0</v>
      </c>
      <c r="F9" s="89">
        <v>0</v>
      </c>
      <c r="G9" s="57">
        <v>0</v>
      </c>
      <c r="H9" s="58">
        <v>0</v>
      </c>
      <c r="I9" s="153">
        <v>16</v>
      </c>
      <c r="J9" s="89">
        <v>20.6</v>
      </c>
      <c r="K9" s="57">
        <v>16</v>
      </c>
      <c r="L9" s="58">
        <v>54.4</v>
      </c>
      <c r="M9" s="153">
        <v>16</v>
      </c>
      <c r="N9" s="89">
        <v>36.799999999999997</v>
      </c>
      <c r="O9" s="57">
        <v>16</v>
      </c>
      <c r="P9" s="58">
        <v>33.1</v>
      </c>
      <c r="Q9" s="153">
        <v>16</v>
      </c>
      <c r="R9" s="89">
        <v>17.8</v>
      </c>
      <c r="S9" s="57">
        <v>16</v>
      </c>
      <c r="T9" s="58">
        <v>13.7</v>
      </c>
      <c r="U9" s="153">
        <v>0</v>
      </c>
      <c r="V9" s="58">
        <v>0</v>
      </c>
      <c r="W9" s="57">
        <v>0</v>
      </c>
      <c r="X9" s="58">
        <v>0</v>
      </c>
      <c r="Y9" s="57">
        <v>0</v>
      </c>
      <c r="Z9" s="58">
        <v>0</v>
      </c>
      <c r="AA9" s="57">
        <v>0</v>
      </c>
      <c r="AB9" s="58">
        <v>0</v>
      </c>
      <c r="AC9" s="57">
        <v>0</v>
      </c>
      <c r="AD9" s="58">
        <v>0</v>
      </c>
      <c r="AE9" s="153">
        <v>0</v>
      </c>
      <c r="AF9" s="89">
        <v>0</v>
      </c>
      <c r="AG9" s="57">
        <v>0</v>
      </c>
      <c r="AH9" s="58">
        <v>0</v>
      </c>
    </row>
    <row r="10" spans="1:34" ht="3.75" customHeight="1" x14ac:dyDescent="0.25">
      <c r="A10" s="134"/>
      <c r="B10" s="144"/>
      <c r="C10" s="61"/>
      <c r="D10" s="62"/>
      <c r="E10" s="151"/>
      <c r="F10" s="151"/>
      <c r="G10" s="61"/>
      <c r="H10" s="62"/>
      <c r="I10" s="151"/>
      <c r="J10" s="151"/>
      <c r="K10" s="61"/>
      <c r="L10" s="62"/>
      <c r="M10" s="151"/>
      <c r="N10" s="151"/>
      <c r="O10" s="61"/>
      <c r="P10" s="62"/>
      <c r="Q10" s="151"/>
      <c r="R10" s="151"/>
      <c r="S10" s="61"/>
      <c r="T10" s="62"/>
      <c r="U10" s="151"/>
      <c r="V10" s="62"/>
      <c r="W10" s="61"/>
      <c r="X10" s="62"/>
      <c r="Y10" s="61"/>
      <c r="Z10" s="62"/>
      <c r="AA10" s="61"/>
      <c r="AB10" s="62"/>
      <c r="AC10" s="61"/>
      <c r="AD10" s="62"/>
      <c r="AE10" s="151"/>
      <c r="AF10" s="151"/>
      <c r="AG10" s="61"/>
      <c r="AH10" s="62"/>
    </row>
    <row r="11" spans="1:34" ht="25.5" x14ac:dyDescent="0.25">
      <c r="A11" s="135" t="s">
        <v>58</v>
      </c>
      <c r="B11" s="145" t="s">
        <v>86</v>
      </c>
      <c r="C11" s="57">
        <v>0</v>
      </c>
      <c r="D11" s="58">
        <v>0</v>
      </c>
      <c r="E11" s="153">
        <v>0</v>
      </c>
      <c r="F11" s="89">
        <v>0</v>
      </c>
      <c r="G11" s="57">
        <v>0</v>
      </c>
      <c r="H11" s="58">
        <v>0</v>
      </c>
      <c r="I11" s="153">
        <v>0</v>
      </c>
      <c r="J11" s="89">
        <v>0</v>
      </c>
      <c r="K11" s="57">
        <v>20</v>
      </c>
      <c r="L11" s="58">
        <v>70.099999999999994</v>
      </c>
      <c r="M11" s="153">
        <v>20</v>
      </c>
      <c r="N11" s="89">
        <v>93.6</v>
      </c>
      <c r="O11" s="57">
        <v>20</v>
      </c>
      <c r="P11" s="58">
        <v>58.4</v>
      </c>
      <c r="Q11" s="153">
        <v>20</v>
      </c>
      <c r="R11" s="89">
        <v>52.2</v>
      </c>
      <c r="S11" s="57">
        <v>0</v>
      </c>
      <c r="T11" s="58">
        <v>0</v>
      </c>
      <c r="U11" s="153">
        <v>0</v>
      </c>
      <c r="V11" s="58">
        <v>0</v>
      </c>
      <c r="W11" s="57">
        <v>0</v>
      </c>
      <c r="X11" s="58">
        <v>0</v>
      </c>
      <c r="Y11" s="57">
        <v>0</v>
      </c>
      <c r="Z11" s="58">
        <v>0</v>
      </c>
      <c r="AA11" s="57">
        <v>0</v>
      </c>
      <c r="AB11" s="58">
        <v>0</v>
      </c>
      <c r="AC11" s="57">
        <v>0</v>
      </c>
      <c r="AD11" s="58">
        <v>0</v>
      </c>
      <c r="AE11" s="153">
        <v>0</v>
      </c>
      <c r="AF11" s="89">
        <v>0</v>
      </c>
      <c r="AG11" s="57">
        <v>0</v>
      </c>
      <c r="AH11" s="58">
        <v>0</v>
      </c>
    </row>
    <row r="12" spans="1:34" ht="3.75" customHeight="1" x14ac:dyDescent="0.25">
      <c r="A12" s="136"/>
      <c r="B12" s="144"/>
      <c r="C12" s="61"/>
      <c r="D12" s="62"/>
      <c r="E12" s="151"/>
      <c r="F12" s="151"/>
      <c r="G12" s="61"/>
      <c r="H12" s="62"/>
      <c r="I12" s="151"/>
      <c r="J12" s="151"/>
      <c r="K12" s="61"/>
      <c r="L12" s="62"/>
      <c r="M12" s="151"/>
      <c r="N12" s="151"/>
      <c r="O12" s="61"/>
      <c r="P12" s="62"/>
      <c r="Q12" s="151"/>
      <c r="R12" s="151"/>
      <c r="S12" s="61"/>
      <c r="T12" s="62"/>
      <c r="U12" s="151"/>
      <c r="V12" s="62"/>
      <c r="W12" s="61"/>
      <c r="X12" s="62"/>
      <c r="Y12" s="61"/>
      <c r="Z12" s="62"/>
      <c r="AA12" s="61"/>
      <c r="AB12" s="62"/>
      <c r="AC12" s="61"/>
      <c r="AD12" s="62"/>
      <c r="AE12" s="151"/>
      <c r="AF12" s="151"/>
      <c r="AG12" s="61"/>
      <c r="AH12" s="62"/>
    </row>
    <row r="13" spans="1:34" ht="25.5" x14ac:dyDescent="0.25">
      <c r="A13" s="132" t="s">
        <v>59</v>
      </c>
      <c r="B13" s="145" t="s">
        <v>86</v>
      </c>
      <c r="C13" s="57">
        <v>0</v>
      </c>
      <c r="D13" s="58">
        <v>0</v>
      </c>
      <c r="E13" s="153">
        <v>0</v>
      </c>
      <c r="F13" s="89">
        <v>0</v>
      </c>
      <c r="G13" s="57">
        <v>0</v>
      </c>
      <c r="H13" s="58">
        <v>0</v>
      </c>
      <c r="I13" s="153">
        <v>0</v>
      </c>
      <c r="J13" s="157">
        <v>0</v>
      </c>
      <c r="K13" s="57">
        <v>2</v>
      </c>
      <c r="L13" s="58">
        <v>66.599999999999994</v>
      </c>
      <c r="M13" s="153">
        <v>2</v>
      </c>
      <c r="N13" s="89">
        <v>91.6</v>
      </c>
      <c r="O13" s="57">
        <v>2</v>
      </c>
      <c r="P13" s="58">
        <v>93.5</v>
      </c>
      <c r="Q13" s="153">
        <v>2</v>
      </c>
      <c r="R13" s="89">
        <v>95.1</v>
      </c>
      <c r="S13" s="57">
        <v>2</v>
      </c>
      <c r="T13" s="58">
        <v>70.099999999999994</v>
      </c>
      <c r="U13" s="153">
        <v>2</v>
      </c>
      <c r="V13" s="58">
        <v>77.400000000000006</v>
      </c>
      <c r="W13" s="57">
        <v>2</v>
      </c>
      <c r="X13" s="58">
        <v>57.6</v>
      </c>
      <c r="Y13" s="57">
        <v>0</v>
      </c>
      <c r="Z13" s="58">
        <v>0</v>
      </c>
      <c r="AA13" s="57">
        <v>0</v>
      </c>
      <c r="AB13" s="58">
        <v>0</v>
      </c>
      <c r="AC13" s="57">
        <v>0</v>
      </c>
      <c r="AD13" s="58">
        <v>0</v>
      </c>
      <c r="AE13" s="153">
        <v>0</v>
      </c>
      <c r="AF13" s="89">
        <v>0</v>
      </c>
      <c r="AG13" s="57">
        <v>0</v>
      </c>
      <c r="AH13" s="58">
        <v>0</v>
      </c>
    </row>
    <row r="14" spans="1:34" ht="3.75" customHeight="1" x14ac:dyDescent="0.25">
      <c r="A14" s="136"/>
      <c r="B14" s="144"/>
      <c r="C14" s="61"/>
      <c r="D14" s="62"/>
      <c r="E14" s="151"/>
      <c r="F14" s="151"/>
      <c r="G14" s="61"/>
      <c r="H14" s="62"/>
      <c r="I14" s="151"/>
      <c r="J14" s="151"/>
      <c r="K14" s="61"/>
      <c r="L14" s="62"/>
      <c r="M14" s="151"/>
      <c r="N14" s="151"/>
      <c r="O14" s="61"/>
      <c r="P14" s="62"/>
      <c r="Q14" s="151"/>
      <c r="R14" s="151"/>
      <c r="S14" s="61"/>
      <c r="T14" s="62"/>
      <c r="U14" s="151"/>
      <c r="V14" s="62"/>
      <c r="W14" s="61"/>
      <c r="X14" s="62"/>
      <c r="Y14" s="61"/>
      <c r="Z14" s="62"/>
      <c r="AA14" s="61"/>
      <c r="AB14" s="62"/>
      <c r="AC14" s="61"/>
      <c r="AD14" s="62"/>
      <c r="AE14" s="151"/>
      <c r="AF14" s="151"/>
      <c r="AG14" s="61"/>
      <c r="AH14" s="62"/>
    </row>
    <row r="15" spans="1:34" ht="15.75" x14ac:dyDescent="0.25">
      <c r="A15" s="132" t="s">
        <v>60</v>
      </c>
      <c r="B15" s="145" t="s">
        <v>86</v>
      </c>
      <c r="C15" s="57">
        <v>0</v>
      </c>
      <c r="D15" s="58">
        <v>0</v>
      </c>
      <c r="E15" s="153">
        <v>0</v>
      </c>
      <c r="F15" s="89">
        <v>0</v>
      </c>
      <c r="G15" s="57">
        <v>0</v>
      </c>
      <c r="H15" s="58">
        <v>0</v>
      </c>
      <c r="I15" s="153">
        <v>0</v>
      </c>
      <c r="J15" s="89">
        <v>0</v>
      </c>
      <c r="K15" s="57">
        <v>2</v>
      </c>
      <c r="L15" s="58">
        <v>66.599999999999994</v>
      </c>
      <c r="M15" s="153">
        <v>2</v>
      </c>
      <c r="N15" s="89">
        <v>98.3</v>
      </c>
      <c r="O15" s="57">
        <v>2</v>
      </c>
      <c r="P15" s="58">
        <v>100.1</v>
      </c>
      <c r="Q15" s="153">
        <v>2</v>
      </c>
      <c r="R15" s="89">
        <v>100.1</v>
      </c>
      <c r="S15" s="57">
        <v>0</v>
      </c>
      <c r="T15" s="58">
        <v>0</v>
      </c>
      <c r="U15" s="153">
        <v>0</v>
      </c>
      <c r="V15" s="58">
        <v>0</v>
      </c>
      <c r="W15" s="57">
        <v>0</v>
      </c>
      <c r="X15" s="58">
        <v>0</v>
      </c>
      <c r="Y15" s="57">
        <v>0</v>
      </c>
      <c r="Z15" s="58">
        <v>0</v>
      </c>
      <c r="AA15" s="57">
        <v>0</v>
      </c>
      <c r="AB15" s="58">
        <v>0</v>
      </c>
      <c r="AC15" s="57">
        <v>0</v>
      </c>
      <c r="AD15" s="58">
        <v>0</v>
      </c>
      <c r="AE15" s="153">
        <v>0</v>
      </c>
      <c r="AF15" s="89">
        <v>0</v>
      </c>
      <c r="AG15" s="57">
        <v>0</v>
      </c>
      <c r="AH15" s="58">
        <v>0</v>
      </c>
    </row>
    <row r="16" spans="1:34" ht="3.75" customHeight="1" x14ac:dyDescent="0.25">
      <c r="A16" s="136"/>
      <c r="B16" s="144"/>
      <c r="C16" s="61"/>
      <c r="D16" s="62"/>
      <c r="E16" s="151"/>
      <c r="F16" s="151"/>
      <c r="G16" s="61"/>
      <c r="H16" s="62"/>
      <c r="I16" s="151"/>
      <c r="J16" s="151"/>
      <c r="K16" s="61"/>
      <c r="L16" s="62"/>
      <c r="M16" s="151"/>
      <c r="N16" s="151"/>
      <c r="O16" s="61"/>
      <c r="P16" s="62"/>
      <c r="Q16" s="151"/>
      <c r="R16" s="151"/>
      <c r="S16" s="61"/>
      <c r="T16" s="62"/>
      <c r="U16" s="151"/>
      <c r="V16" s="62"/>
      <c r="W16" s="61"/>
      <c r="X16" s="62"/>
      <c r="Y16" s="61"/>
      <c r="Z16" s="62"/>
      <c r="AA16" s="61"/>
      <c r="AB16" s="62"/>
      <c r="AC16" s="61"/>
      <c r="AD16" s="62"/>
      <c r="AE16" s="151"/>
      <c r="AF16" s="151"/>
      <c r="AG16" s="61"/>
      <c r="AH16" s="62"/>
    </row>
    <row r="17" spans="1:34" ht="15.75" x14ac:dyDescent="0.25">
      <c r="A17" s="132" t="s">
        <v>61</v>
      </c>
      <c r="B17" s="145" t="s">
        <v>86</v>
      </c>
      <c r="C17" s="57">
        <v>0</v>
      </c>
      <c r="D17" s="58">
        <v>0</v>
      </c>
      <c r="E17" s="153">
        <v>0</v>
      </c>
      <c r="F17" s="89">
        <v>0</v>
      </c>
      <c r="G17" s="57">
        <v>0</v>
      </c>
      <c r="H17" s="58">
        <v>0</v>
      </c>
      <c r="I17" s="153">
        <v>0</v>
      </c>
      <c r="J17" s="89">
        <v>0</v>
      </c>
      <c r="K17" s="57">
        <v>20</v>
      </c>
      <c r="L17" s="58">
        <v>96.6</v>
      </c>
      <c r="M17" s="153">
        <v>20</v>
      </c>
      <c r="N17" s="89">
        <v>83.3</v>
      </c>
      <c r="O17" s="57">
        <v>20</v>
      </c>
      <c r="P17" s="58">
        <v>40.6</v>
      </c>
      <c r="Q17" s="153">
        <v>20</v>
      </c>
      <c r="R17" s="89">
        <v>13.7</v>
      </c>
      <c r="S17" s="57">
        <v>20</v>
      </c>
      <c r="T17" s="58">
        <v>6.8</v>
      </c>
      <c r="U17" s="153">
        <v>20</v>
      </c>
      <c r="V17" s="58">
        <v>13.3</v>
      </c>
      <c r="W17" s="57">
        <v>0</v>
      </c>
      <c r="X17" s="58">
        <v>0</v>
      </c>
      <c r="Y17" s="57">
        <v>0</v>
      </c>
      <c r="Z17" s="58">
        <v>0</v>
      </c>
      <c r="AA17" s="57">
        <v>0</v>
      </c>
      <c r="AB17" s="58">
        <v>0</v>
      </c>
      <c r="AC17" s="57">
        <v>0</v>
      </c>
      <c r="AD17" s="58">
        <v>0</v>
      </c>
      <c r="AE17" s="153">
        <v>0</v>
      </c>
      <c r="AF17" s="89">
        <v>0</v>
      </c>
      <c r="AG17" s="57">
        <v>0</v>
      </c>
      <c r="AH17" s="58">
        <v>0</v>
      </c>
    </row>
    <row r="18" spans="1:34" ht="3.75" customHeight="1" x14ac:dyDescent="0.25">
      <c r="A18" s="136"/>
      <c r="B18" s="144"/>
      <c r="C18" s="61"/>
      <c r="D18" s="62"/>
      <c r="E18" s="151"/>
      <c r="F18" s="151"/>
      <c r="G18" s="61"/>
      <c r="H18" s="62"/>
      <c r="I18" s="151"/>
      <c r="J18" s="151"/>
      <c r="K18" s="61"/>
      <c r="L18" s="62"/>
      <c r="M18" s="151"/>
      <c r="N18" s="151"/>
      <c r="O18" s="61"/>
      <c r="P18" s="62"/>
      <c r="Q18" s="151"/>
      <c r="R18" s="151"/>
      <c r="S18" s="61"/>
      <c r="T18" s="62"/>
      <c r="U18" s="151"/>
      <c r="V18" s="62"/>
      <c r="W18" s="61"/>
      <c r="X18" s="62"/>
      <c r="Y18" s="61"/>
      <c r="Z18" s="62"/>
      <c r="AA18" s="61"/>
      <c r="AB18" s="62"/>
      <c r="AC18" s="61"/>
      <c r="AD18" s="62"/>
      <c r="AE18" s="151"/>
      <c r="AF18" s="151"/>
      <c r="AG18" s="61"/>
      <c r="AH18" s="62"/>
    </row>
    <row r="19" spans="1:34" ht="15" customHeight="1" x14ac:dyDescent="0.25">
      <c r="A19" s="137" t="s">
        <v>141</v>
      </c>
      <c r="B19" s="145" t="s">
        <v>86</v>
      </c>
      <c r="C19" s="57">
        <v>0</v>
      </c>
      <c r="D19" s="58">
        <v>0</v>
      </c>
      <c r="E19" s="153">
        <v>0</v>
      </c>
      <c r="F19" s="89">
        <v>0</v>
      </c>
      <c r="G19" s="57">
        <v>0</v>
      </c>
      <c r="H19" s="58">
        <v>0</v>
      </c>
      <c r="I19" s="153">
        <v>0</v>
      </c>
      <c r="J19" s="89">
        <v>0</v>
      </c>
      <c r="K19" s="57">
        <v>20</v>
      </c>
      <c r="L19" s="58">
        <v>51.6</v>
      </c>
      <c r="M19" s="153">
        <v>20</v>
      </c>
      <c r="N19" s="89">
        <v>41.3</v>
      </c>
      <c r="O19" s="57">
        <v>20</v>
      </c>
      <c r="P19" s="58">
        <v>19.7</v>
      </c>
      <c r="Q19" s="153">
        <v>0</v>
      </c>
      <c r="R19" s="89">
        <v>0</v>
      </c>
      <c r="S19" s="57">
        <v>0</v>
      </c>
      <c r="T19" s="58">
        <v>0</v>
      </c>
      <c r="U19" s="153">
        <v>0</v>
      </c>
      <c r="V19" s="58">
        <v>0</v>
      </c>
      <c r="W19" s="57">
        <v>0</v>
      </c>
      <c r="X19" s="58">
        <v>0</v>
      </c>
      <c r="Y19" s="57">
        <v>0</v>
      </c>
      <c r="Z19" s="58">
        <v>0</v>
      </c>
      <c r="AA19" s="57">
        <v>0</v>
      </c>
      <c r="AB19" s="58">
        <v>0</v>
      </c>
      <c r="AC19" s="57">
        <v>0</v>
      </c>
      <c r="AD19" s="58">
        <v>0</v>
      </c>
      <c r="AE19" s="153">
        <v>0</v>
      </c>
      <c r="AF19" s="89">
        <v>0</v>
      </c>
      <c r="AG19" s="57">
        <v>0</v>
      </c>
      <c r="AH19" s="58">
        <v>0</v>
      </c>
    </row>
    <row r="20" spans="1:34" ht="3.75" customHeight="1" x14ac:dyDescent="0.25">
      <c r="A20" s="136"/>
      <c r="B20" s="144"/>
      <c r="C20" s="61"/>
      <c r="D20" s="62"/>
      <c r="E20" s="151"/>
      <c r="F20" s="151"/>
      <c r="G20" s="61"/>
      <c r="H20" s="62"/>
      <c r="I20" s="151"/>
      <c r="J20" s="151"/>
      <c r="K20" s="61"/>
      <c r="L20" s="62"/>
      <c r="M20" s="151"/>
      <c r="N20" s="151"/>
      <c r="O20" s="61"/>
      <c r="P20" s="62"/>
      <c r="Q20" s="151"/>
      <c r="R20" s="151"/>
      <c r="S20" s="61"/>
      <c r="T20" s="62"/>
      <c r="U20" s="151"/>
      <c r="V20" s="62"/>
      <c r="W20" s="61"/>
      <c r="X20" s="62"/>
      <c r="Y20" s="61"/>
      <c r="Z20" s="62"/>
      <c r="AA20" s="61"/>
      <c r="AB20" s="62"/>
      <c r="AC20" s="61"/>
      <c r="AD20" s="62"/>
      <c r="AE20" s="151"/>
      <c r="AF20" s="151"/>
      <c r="AG20" s="61"/>
      <c r="AH20" s="62"/>
    </row>
    <row r="21" spans="1:34" ht="15.75" x14ac:dyDescent="0.25">
      <c r="A21" s="28" t="s">
        <v>62</v>
      </c>
      <c r="B21" s="145" t="s">
        <v>86</v>
      </c>
      <c r="C21" s="57">
        <v>0</v>
      </c>
      <c r="D21" s="58">
        <v>0</v>
      </c>
      <c r="E21" s="153">
        <v>0</v>
      </c>
      <c r="F21" s="89">
        <v>0</v>
      </c>
      <c r="G21" s="57">
        <v>0</v>
      </c>
      <c r="H21" s="58">
        <v>0</v>
      </c>
      <c r="I21" s="153">
        <v>0</v>
      </c>
      <c r="J21" s="89">
        <v>0</v>
      </c>
      <c r="K21" s="57">
        <v>0</v>
      </c>
      <c r="L21" s="58">
        <v>0</v>
      </c>
      <c r="M21" s="153">
        <v>10</v>
      </c>
      <c r="N21" s="89">
        <v>20.100000000000001</v>
      </c>
      <c r="O21" s="57">
        <v>10</v>
      </c>
      <c r="P21" s="58">
        <v>5.3</v>
      </c>
      <c r="Q21" s="153">
        <v>0</v>
      </c>
      <c r="R21" s="89">
        <v>0</v>
      </c>
      <c r="S21" s="57">
        <v>10</v>
      </c>
      <c r="T21" s="58">
        <v>2.2999999999999998</v>
      </c>
      <c r="U21" s="153">
        <v>0</v>
      </c>
      <c r="V21" s="58">
        <v>0</v>
      </c>
      <c r="W21" s="57">
        <v>0</v>
      </c>
      <c r="X21" s="58">
        <v>0</v>
      </c>
      <c r="Y21" s="57">
        <v>0</v>
      </c>
      <c r="Z21" s="58">
        <v>0</v>
      </c>
      <c r="AA21" s="57">
        <v>0</v>
      </c>
      <c r="AB21" s="58">
        <v>0</v>
      </c>
      <c r="AC21" s="57">
        <v>0</v>
      </c>
      <c r="AD21" s="58">
        <v>0</v>
      </c>
      <c r="AE21" s="153">
        <v>0</v>
      </c>
      <c r="AF21" s="89">
        <v>0</v>
      </c>
      <c r="AG21" s="57">
        <v>0</v>
      </c>
      <c r="AH21" s="58">
        <v>0</v>
      </c>
    </row>
    <row r="22" spans="1:34" ht="3.75" customHeight="1" x14ac:dyDescent="0.25">
      <c r="A22" s="136"/>
      <c r="B22" s="144"/>
      <c r="C22" s="61"/>
      <c r="D22" s="62"/>
      <c r="E22" s="151"/>
      <c r="F22" s="151"/>
      <c r="G22" s="61"/>
      <c r="H22" s="62"/>
      <c r="I22" s="151"/>
      <c r="J22" s="151"/>
      <c r="K22" s="61"/>
      <c r="L22" s="62"/>
      <c r="M22" s="151"/>
      <c r="N22" s="151"/>
      <c r="O22" s="61"/>
      <c r="P22" s="62"/>
      <c r="Q22" s="151"/>
      <c r="R22" s="151"/>
      <c r="S22" s="61"/>
      <c r="T22" s="62"/>
      <c r="U22" s="151"/>
      <c r="V22" s="62"/>
      <c r="W22" s="61"/>
      <c r="X22" s="62"/>
      <c r="Y22" s="61"/>
      <c r="Z22" s="62"/>
      <c r="AA22" s="61"/>
      <c r="AB22" s="62"/>
      <c r="AC22" s="61"/>
      <c r="AD22" s="62"/>
      <c r="AE22" s="151"/>
      <c r="AF22" s="151"/>
      <c r="AG22" s="61"/>
      <c r="AH22" s="62"/>
    </row>
    <row r="23" spans="1:34" ht="15.75" x14ac:dyDescent="0.25">
      <c r="A23" s="135" t="s">
        <v>63</v>
      </c>
      <c r="B23" s="145" t="s">
        <v>86</v>
      </c>
      <c r="C23" s="57">
        <v>0</v>
      </c>
      <c r="D23" s="58">
        <v>0</v>
      </c>
      <c r="E23" s="153">
        <v>0</v>
      </c>
      <c r="F23" s="89">
        <v>0</v>
      </c>
      <c r="G23" s="57">
        <v>0</v>
      </c>
      <c r="H23" s="58">
        <v>0</v>
      </c>
      <c r="I23" s="153">
        <v>0</v>
      </c>
      <c r="J23" s="89">
        <v>0</v>
      </c>
      <c r="K23" s="57">
        <v>16</v>
      </c>
      <c r="L23" s="58">
        <v>64.5</v>
      </c>
      <c r="M23" s="153">
        <v>16</v>
      </c>
      <c r="N23" s="89">
        <v>69.3</v>
      </c>
      <c r="O23" s="57">
        <v>16</v>
      </c>
      <c r="P23" s="58">
        <v>46.6</v>
      </c>
      <c r="Q23" s="153">
        <v>16</v>
      </c>
      <c r="R23" s="89">
        <v>18.7</v>
      </c>
      <c r="S23" s="57">
        <v>0</v>
      </c>
      <c r="T23" s="58">
        <v>0</v>
      </c>
      <c r="U23" s="153">
        <v>0</v>
      </c>
      <c r="V23" s="58">
        <v>0</v>
      </c>
      <c r="W23" s="57">
        <v>0</v>
      </c>
      <c r="X23" s="58">
        <v>0</v>
      </c>
      <c r="Y23" s="57">
        <v>0</v>
      </c>
      <c r="Z23" s="58">
        <v>0</v>
      </c>
      <c r="AA23" s="57">
        <v>0</v>
      </c>
      <c r="AB23" s="58">
        <v>0</v>
      </c>
      <c r="AC23" s="57">
        <v>0</v>
      </c>
      <c r="AD23" s="58">
        <v>0</v>
      </c>
      <c r="AE23" s="153">
        <v>0</v>
      </c>
      <c r="AF23" s="89">
        <v>0</v>
      </c>
      <c r="AG23" s="57">
        <v>0</v>
      </c>
      <c r="AH23" s="58">
        <v>0</v>
      </c>
    </row>
    <row r="24" spans="1:34" ht="3.75" customHeight="1" x14ac:dyDescent="0.25">
      <c r="A24" s="136"/>
      <c r="B24" s="144"/>
      <c r="C24" s="61"/>
      <c r="D24" s="62"/>
      <c r="E24" s="151"/>
      <c r="F24" s="151"/>
      <c r="G24" s="61"/>
      <c r="H24" s="62"/>
      <c r="I24" s="151"/>
      <c r="J24" s="151"/>
      <c r="K24" s="61"/>
      <c r="L24" s="62"/>
      <c r="M24" s="151"/>
      <c r="N24" s="151"/>
      <c r="O24" s="61"/>
      <c r="P24" s="62"/>
      <c r="Q24" s="151"/>
      <c r="R24" s="151"/>
      <c r="S24" s="61"/>
      <c r="T24" s="62"/>
      <c r="U24" s="151"/>
      <c r="V24" s="62"/>
      <c r="W24" s="61"/>
      <c r="X24" s="62"/>
      <c r="Y24" s="61"/>
      <c r="Z24" s="62"/>
      <c r="AA24" s="61"/>
      <c r="AB24" s="62"/>
      <c r="AC24" s="61"/>
      <c r="AD24" s="62"/>
      <c r="AE24" s="151"/>
      <c r="AF24" s="151"/>
      <c r="AG24" s="61"/>
      <c r="AH24" s="62"/>
    </row>
    <row r="25" spans="1:34" ht="15.75" x14ac:dyDescent="0.25">
      <c r="A25" s="29" t="s">
        <v>64</v>
      </c>
      <c r="B25" s="145" t="s">
        <v>86</v>
      </c>
      <c r="C25" s="57">
        <v>0</v>
      </c>
      <c r="D25" s="58">
        <v>0</v>
      </c>
      <c r="E25" s="153">
        <v>0</v>
      </c>
      <c r="F25" s="89">
        <v>0</v>
      </c>
      <c r="G25" s="57">
        <v>0</v>
      </c>
      <c r="H25" s="58">
        <v>0</v>
      </c>
      <c r="I25" s="153">
        <v>0</v>
      </c>
      <c r="J25" s="89">
        <v>0</v>
      </c>
      <c r="K25" s="57">
        <v>5</v>
      </c>
      <c r="L25" s="58">
        <v>97.2</v>
      </c>
      <c r="M25" s="153">
        <v>5</v>
      </c>
      <c r="N25" s="89">
        <v>92.1</v>
      </c>
      <c r="O25" s="57">
        <v>5</v>
      </c>
      <c r="P25" s="58">
        <v>91.6</v>
      </c>
      <c r="Q25" s="153">
        <v>5</v>
      </c>
      <c r="R25" s="89">
        <v>89.1</v>
      </c>
      <c r="S25" s="57">
        <v>5</v>
      </c>
      <c r="T25" s="58">
        <v>92.6</v>
      </c>
      <c r="U25" s="153">
        <v>5</v>
      </c>
      <c r="V25" s="58">
        <v>94.8</v>
      </c>
      <c r="W25" s="57">
        <v>5</v>
      </c>
      <c r="X25" s="58">
        <v>65.599999999999994</v>
      </c>
      <c r="Y25" s="57">
        <v>0</v>
      </c>
      <c r="Z25" s="58">
        <v>0</v>
      </c>
      <c r="AA25" s="57">
        <v>0</v>
      </c>
      <c r="AB25" s="58">
        <v>0</v>
      </c>
      <c r="AC25" s="57">
        <v>0</v>
      </c>
      <c r="AD25" s="58">
        <v>0</v>
      </c>
      <c r="AE25" s="153">
        <v>0</v>
      </c>
      <c r="AF25" s="89">
        <v>0</v>
      </c>
      <c r="AG25" s="57">
        <v>0</v>
      </c>
      <c r="AH25" s="58"/>
    </row>
    <row r="26" spans="1:34" ht="3.75" customHeight="1" x14ac:dyDescent="0.25">
      <c r="A26" s="136"/>
      <c r="B26" s="144"/>
      <c r="C26" s="61"/>
      <c r="D26" s="62"/>
      <c r="E26" s="151"/>
      <c r="F26" s="151"/>
      <c r="G26" s="61"/>
      <c r="H26" s="62"/>
      <c r="I26" s="151"/>
      <c r="J26" s="151"/>
      <c r="K26" s="61"/>
      <c r="L26" s="62"/>
      <c r="M26" s="151"/>
      <c r="N26" s="151"/>
      <c r="O26" s="61"/>
      <c r="P26" s="62"/>
      <c r="Q26" s="151"/>
      <c r="R26" s="151"/>
      <c r="S26" s="61"/>
      <c r="T26" s="62"/>
      <c r="U26" s="151"/>
      <c r="V26" s="62"/>
      <c r="W26" s="61"/>
      <c r="X26" s="62"/>
      <c r="Y26" s="61"/>
      <c r="Z26" s="62"/>
      <c r="AA26" s="61"/>
      <c r="AB26" s="62"/>
      <c r="AC26" s="61"/>
      <c r="AD26" s="62"/>
      <c r="AE26" s="151"/>
      <c r="AF26" s="151"/>
      <c r="AG26" s="61"/>
      <c r="AH26" s="62"/>
    </row>
    <row r="27" spans="1:34" ht="15.75" x14ac:dyDescent="0.25">
      <c r="A27" s="132" t="s">
        <v>65</v>
      </c>
      <c r="B27" s="145" t="s">
        <v>86</v>
      </c>
      <c r="C27" s="57">
        <v>0</v>
      </c>
      <c r="D27" s="58">
        <v>0</v>
      </c>
      <c r="E27" s="153">
        <v>0</v>
      </c>
      <c r="F27" s="89">
        <v>0</v>
      </c>
      <c r="G27" s="57">
        <v>0</v>
      </c>
      <c r="H27" s="58">
        <v>0</v>
      </c>
      <c r="I27" s="153">
        <v>0</v>
      </c>
      <c r="J27" s="89">
        <v>0</v>
      </c>
      <c r="K27" s="57">
        <v>0</v>
      </c>
      <c r="L27" s="58">
        <v>0</v>
      </c>
      <c r="M27" s="153">
        <v>0</v>
      </c>
      <c r="N27" s="89">
        <v>0</v>
      </c>
      <c r="O27" s="57">
        <v>0</v>
      </c>
      <c r="P27" s="58">
        <v>0</v>
      </c>
      <c r="Q27" s="153">
        <v>10</v>
      </c>
      <c r="R27" s="89">
        <v>28.3</v>
      </c>
      <c r="S27" s="57">
        <v>10</v>
      </c>
      <c r="T27" s="58">
        <v>32.200000000000003</v>
      </c>
      <c r="U27" s="153">
        <v>10</v>
      </c>
      <c r="V27" s="58">
        <v>17.2</v>
      </c>
      <c r="W27" s="57">
        <v>10</v>
      </c>
      <c r="X27" s="58">
        <v>38.299999999999997</v>
      </c>
      <c r="Y27" s="57">
        <v>0</v>
      </c>
      <c r="Z27" s="58">
        <v>0</v>
      </c>
      <c r="AA27" s="57">
        <v>0</v>
      </c>
      <c r="AB27" s="58">
        <v>0</v>
      </c>
      <c r="AC27" s="57">
        <v>10</v>
      </c>
      <c r="AD27" s="58">
        <v>71.8</v>
      </c>
      <c r="AE27" s="153">
        <v>6</v>
      </c>
      <c r="AF27" s="89">
        <v>71.5</v>
      </c>
      <c r="AG27" s="57">
        <v>2</v>
      </c>
      <c r="AH27" s="58">
        <v>81.2</v>
      </c>
    </row>
    <row r="28" spans="1:34" ht="3.75" customHeight="1" x14ac:dyDescent="0.25">
      <c r="A28" s="136"/>
      <c r="B28" s="144"/>
      <c r="C28" s="61"/>
      <c r="D28" s="62"/>
      <c r="E28" s="151"/>
      <c r="F28" s="151"/>
      <c r="G28" s="61"/>
      <c r="H28" s="62"/>
      <c r="I28" s="151"/>
      <c r="J28" s="151"/>
      <c r="K28" s="61"/>
      <c r="L28" s="62"/>
      <c r="M28" s="151"/>
      <c r="N28" s="151"/>
      <c r="O28" s="61"/>
      <c r="P28" s="62"/>
      <c r="Q28" s="151"/>
      <c r="R28" s="151"/>
      <c r="S28" s="61"/>
      <c r="T28" s="62"/>
      <c r="U28" s="151"/>
      <c r="V28" s="62"/>
      <c r="W28" s="61"/>
      <c r="X28" s="62"/>
      <c r="Y28" s="61"/>
      <c r="Z28" s="62"/>
      <c r="AA28" s="61"/>
      <c r="AB28" s="62"/>
      <c r="AC28" s="61"/>
      <c r="AD28" s="62"/>
      <c r="AE28" s="151"/>
      <c r="AF28" s="151"/>
      <c r="AG28" s="61"/>
      <c r="AH28" s="62"/>
    </row>
    <row r="29" spans="1:34" ht="15.75" x14ac:dyDescent="0.25">
      <c r="A29" s="138" t="s">
        <v>144</v>
      </c>
      <c r="B29" s="145" t="s">
        <v>86</v>
      </c>
      <c r="C29" s="57">
        <v>0</v>
      </c>
      <c r="D29" s="58">
        <v>0</v>
      </c>
      <c r="E29" s="153">
        <v>0</v>
      </c>
      <c r="F29" s="89">
        <v>0</v>
      </c>
      <c r="G29" s="57">
        <v>0</v>
      </c>
      <c r="H29" s="58">
        <v>0</v>
      </c>
      <c r="I29" s="153">
        <v>0</v>
      </c>
      <c r="J29" s="89">
        <v>0</v>
      </c>
      <c r="K29" s="57">
        <v>10</v>
      </c>
      <c r="L29" s="58">
        <v>76.8</v>
      </c>
      <c r="M29" s="153">
        <v>20</v>
      </c>
      <c r="N29" s="89">
        <v>65.8</v>
      </c>
      <c r="O29" s="57">
        <v>20</v>
      </c>
      <c r="P29" s="58">
        <v>89.3</v>
      </c>
      <c r="Q29" s="153">
        <v>20</v>
      </c>
      <c r="R29" s="89">
        <v>94.2</v>
      </c>
      <c r="S29" s="57">
        <v>20</v>
      </c>
      <c r="T29" s="58">
        <v>93.3</v>
      </c>
      <c r="U29" s="153">
        <v>20</v>
      </c>
      <c r="V29" s="58">
        <v>92.6</v>
      </c>
      <c r="W29" s="57">
        <v>20</v>
      </c>
      <c r="X29" s="58">
        <v>80.599999999999994</v>
      </c>
      <c r="Y29" s="57">
        <v>20</v>
      </c>
      <c r="Z29" s="58">
        <v>85.4</v>
      </c>
      <c r="AA29" s="57">
        <v>20</v>
      </c>
      <c r="AB29" s="58">
        <v>94.4</v>
      </c>
      <c r="AC29" s="57">
        <v>20</v>
      </c>
      <c r="AD29" s="58">
        <v>98.1</v>
      </c>
      <c r="AE29" s="153">
        <v>20</v>
      </c>
      <c r="AF29" s="89">
        <v>97.6</v>
      </c>
      <c r="AG29" s="57">
        <v>20</v>
      </c>
      <c r="AH29" s="58">
        <v>96.7</v>
      </c>
    </row>
    <row r="30" spans="1:34" ht="3.75" customHeight="1" x14ac:dyDescent="0.25">
      <c r="A30" s="136"/>
      <c r="B30" s="144"/>
      <c r="C30" s="61"/>
      <c r="D30" s="62"/>
      <c r="E30" s="151"/>
      <c r="F30" s="151"/>
      <c r="G30" s="61"/>
      <c r="H30" s="62"/>
      <c r="I30" s="151"/>
      <c r="J30" s="151"/>
      <c r="K30" s="61"/>
      <c r="L30" s="62"/>
      <c r="M30" s="151"/>
      <c r="N30" s="151"/>
      <c r="O30" s="61"/>
      <c r="P30" s="62"/>
      <c r="Q30" s="151"/>
      <c r="R30" s="151"/>
      <c r="S30" s="61"/>
      <c r="T30" s="62"/>
      <c r="U30" s="151"/>
      <c r="V30" s="62"/>
      <c r="W30" s="61"/>
      <c r="X30" s="62"/>
      <c r="Y30" s="61"/>
      <c r="Z30" s="62"/>
      <c r="AA30" s="61"/>
      <c r="AB30" s="62"/>
      <c r="AC30" s="61"/>
      <c r="AD30" s="62"/>
      <c r="AE30" s="151"/>
      <c r="AF30" s="151"/>
      <c r="AG30" s="61"/>
      <c r="AH30" s="62"/>
    </row>
    <row r="31" spans="1:34" ht="15.75" x14ac:dyDescent="0.25">
      <c r="A31" s="139" t="s">
        <v>145</v>
      </c>
      <c r="B31" s="145" t="s">
        <v>86</v>
      </c>
      <c r="C31" s="57">
        <v>0</v>
      </c>
      <c r="D31" s="58">
        <v>0</v>
      </c>
      <c r="E31" s="153">
        <v>0</v>
      </c>
      <c r="F31" s="89">
        <v>0</v>
      </c>
      <c r="G31" s="57">
        <v>0</v>
      </c>
      <c r="H31" s="58">
        <v>0</v>
      </c>
      <c r="I31" s="153">
        <v>0</v>
      </c>
      <c r="J31" s="89">
        <v>0</v>
      </c>
      <c r="K31" s="57">
        <v>20</v>
      </c>
      <c r="L31" s="58">
        <v>71.599999999999994</v>
      </c>
      <c r="M31" s="153">
        <v>20</v>
      </c>
      <c r="N31" s="89">
        <v>76.8</v>
      </c>
      <c r="O31" s="57">
        <v>20</v>
      </c>
      <c r="P31" s="58">
        <v>81.099999999999994</v>
      </c>
      <c r="Q31" s="153">
        <v>20</v>
      </c>
      <c r="R31" s="89">
        <v>84.2</v>
      </c>
      <c r="S31" s="57">
        <v>20</v>
      </c>
      <c r="T31" s="58">
        <v>84.3</v>
      </c>
      <c r="U31" s="153">
        <v>20</v>
      </c>
      <c r="V31" s="58">
        <v>63.2</v>
      </c>
      <c r="W31" s="57">
        <v>20</v>
      </c>
      <c r="X31" s="58">
        <v>51.1</v>
      </c>
      <c r="Y31" s="57">
        <v>20</v>
      </c>
      <c r="Z31" s="58">
        <v>79.599999999999994</v>
      </c>
      <c r="AA31" s="57">
        <v>20</v>
      </c>
      <c r="AB31" s="58">
        <v>92.4</v>
      </c>
      <c r="AC31" s="57">
        <v>20</v>
      </c>
      <c r="AD31" s="58">
        <v>93.7</v>
      </c>
      <c r="AE31" s="153">
        <v>20</v>
      </c>
      <c r="AF31" s="89">
        <v>94.6</v>
      </c>
      <c r="AG31" s="57">
        <v>20</v>
      </c>
      <c r="AH31" s="58">
        <v>94.5</v>
      </c>
    </row>
    <row r="32" spans="1:34" ht="3.75" customHeight="1" x14ac:dyDescent="0.25">
      <c r="A32" s="136"/>
      <c r="B32" s="144"/>
      <c r="C32" s="61"/>
      <c r="D32" s="62"/>
      <c r="E32" s="151"/>
      <c r="F32" s="151"/>
      <c r="G32" s="61"/>
      <c r="H32" s="62"/>
      <c r="I32" s="151"/>
      <c r="J32" s="151"/>
      <c r="K32" s="61"/>
      <c r="L32" s="62"/>
      <c r="M32" s="151"/>
      <c r="N32" s="151"/>
      <c r="O32" s="61"/>
      <c r="P32" s="62"/>
      <c r="Q32" s="151"/>
      <c r="R32" s="151"/>
      <c r="S32" s="61"/>
      <c r="T32" s="62"/>
      <c r="U32" s="151"/>
      <c r="V32" s="62"/>
      <c r="W32" s="61"/>
      <c r="X32" s="62"/>
      <c r="Y32" s="61"/>
      <c r="Z32" s="62"/>
      <c r="AA32" s="61"/>
      <c r="AB32" s="62"/>
      <c r="AC32" s="61"/>
      <c r="AD32" s="62"/>
      <c r="AE32" s="151"/>
      <c r="AF32" s="151"/>
      <c r="AG32" s="61"/>
      <c r="AH32" s="62"/>
    </row>
    <row r="33" spans="1:34" ht="15.75" x14ac:dyDescent="0.25">
      <c r="A33" s="139" t="s">
        <v>146</v>
      </c>
      <c r="B33" s="145" t="s">
        <v>86</v>
      </c>
      <c r="C33" s="57">
        <v>0</v>
      </c>
      <c r="D33" s="58">
        <v>0</v>
      </c>
      <c r="E33" s="153">
        <v>0</v>
      </c>
      <c r="F33" s="89">
        <v>0</v>
      </c>
      <c r="G33" s="57">
        <v>0</v>
      </c>
      <c r="H33" s="58">
        <v>0</v>
      </c>
      <c r="I33" s="153">
        <v>0</v>
      </c>
      <c r="J33" s="89">
        <v>0</v>
      </c>
      <c r="K33" s="57">
        <v>10</v>
      </c>
      <c r="L33" s="58">
        <v>100.1</v>
      </c>
      <c r="M33" s="153">
        <v>20</v>
      </c>
      <c r="N33" s="89">
        <v>81.099999999999994</v>
      </c>
      <c r="O33" s="57">
        <v>20</v>
      </c>
      <c r="P33" s="58">
        <v>89.8</v>
      </c>
      <c r="Q33" s="153">
        <v>20</v>
      </c>
      <c r="R33" s="89">
        <v>91.2</v>
      </c>
      <c r="S33" s="57">
        <v>20</v>
      </c>
      <c r="T33" s="58">
        <v>81.5</v>
      </c>
      <c r="U33" s="153">
        <v>20</v>
      </c>
      <c r="V33" s="58">
        <v>58.3</v>
      </c>
      <c r="W33" s="57">
        <v>20</v>
      </c>
      <c r="X33" s="58">
        <v>12.3</v>
      </c>
      <c r="Y33" s="57">
        <v>0</v>
      </c>
      <c r="Z33" s="58">
        <v>0</v>
      </c>
      <c r="AA33" s="57">
        <v>10</v>
      </c>
      <c r="AB33" s="58">
        <v>73.900000000000006</v>
      </c>
      <c r="AC33" s="57">
        <v>10</v>
      </c>
      <c r="AD33" s="58">
        <v>87.1</v>
      </c>
      <c r="AE33" s="153">
        <v>10</v>
      </c>
      <c r="AF33" s="89">
        <v>94.8</v>
      </c>
      <c r="AG33" s="57">
        <v>10</v>
      </c>
      <c r="AH33" s="58">
        <v>95.1</v>
      </c>
    </row>
    <row r="34" spans="1:34" ht="3.75" customHeight="1" x14ac:dyDescent="0.25">
      <c r="A34" s="136"/>
      <c r="B34" s="144"/>
      <c r="C34" s="61"/>
      <c r="D34" s="62"/>
      <c r="E34" s="151"/>
      <c r="F34" s="151"/>
      <c r="G34" s="61"/>
      <c r="H34" s="62"/>
      <c r="I34" s="151"/>
      <c r="J34" s="151"/>
      <c r="K34" s="61"/>
      <c r="L34" s="62"/>
      <c r="M34" s="151"/>
      <c r="N34" s="151"/>
      <c r="O34" s="61"/>
      <c r="P34" s="62"/>
      <c r="Q34" s="151"/>
      <c r="R34" s="151"/>
      <c r="S34" s="61"/>
      <c r="T34" s="62"/>
      <c r="U34" s="151"/>
      <c r="V34" s="62"/>
      <c r="W34" s="61"/>
      <c r="X34" s="62"/>
      <c r="Y34" s="61"/>
      <c r="Z34" s="62"/>
      <c r="AA34" s="61"/>
      <c r="AB34" s="62"/>
      <c r="AC34" s="61"/>
      <c r="AD34" s="62"/>
      <c r="AE34" s="151"/>
      <c r="AF34" s="151"/>
      <c r="AG34" s="61"/>
      <c r="AH34" s="62"/>
    </row>
    <row r="35" spans="1:34" ht="15.75" x14ac:dyDescent="0.25">
      <c r="A35" s="140" t="s">
        <v>147</v>
      </c>
      <c r="B35" s="145" t="s">
        <v>86</v>
      </c>
      <c r="C35" s="57">
        <v>0</v>
      </c>
      <c r="D35" s="58">
        <v>0</v>
      </c>
      <c r="E35" s="153">
        <v>0</v>
      </c>
      <c r="F35" s="89">
        <v>0</v>
      </c>
      <c r="G35" s="57">
        <v>0</v>
      </c>
      <c r="H35" s="58">
        <v>0</v>
      </c>
      <c r="I35" s="153">
        <v>0</v>
      </c>
      <c r="J35" s="89">
        <v>0</v>
      </c>
      <c r="K35" s="57">
        <v>35</v>
      </c>
      <c r="L35" s="58">
        <v>94.2</v>
      </c>
      <c r="M35" s="153">
        <v>35</v>
      </c>
      <c r="N35" s="89">
        <v>87.5</v>
      </c>
      <c r="O35" s="57">
        <v>35</v>
      </c>
      <c r="P35" s="58">
        <v>85.2</v>
      </c>
      <c r="Q35" s="153">
        <v>35</v>
      </c>
      <c r="R35" s="89">
        <v>60.6</v>
      </c>
      <c r="S35" s="57">
        <v>35</v>
      </c>
      <c r="T35" s="58">
        <v>50.1</v>
      </c>
      <c r="U35" s="153">
        <v>35</v>
      </c>
      <c r="V35" s="58">
        <v>33.200000000000003</v>
      </c>
      <c r="W35" s="57">
        <v>35</v>
      </c>
      <c r="X35" s="58">
        <v>58.1</v>
      </c>
      <c r="Y35" s="57">
        <v>35</v>
      </c>
      <c r="Z35" s="58">
        <v>84.1</v>
      </c>
      <c r="AA35" s="57">
        <v>35</v>
      </c>
      <c r="AB35" s="58">
        <v>86.1</v>
      </c>
      <c r="AC35" s="57">
        <v>35</v>
      </c>
      <c r="AD35" s="58">
        <v>88.9</v>
      </c>
      <c r="AE35" s="153">
        <v>35</v>
      </c>
      <c r="AF35" s="89">
        <v>96.3</v>
      </c>
      <c r="AG35" s="57">
        <v>35</v>
      </c>
      <c r="AH35" s="58">
        <v>97.2</v>
      </c>
    </row>
    <row r="36" spans="1:34" ht="3.75" customHeight="1" thickBot="1" x14ac:dyDescent="0.3">
      <c r="A36" s="59"/>
      <c r="B36" s="60"/>
      <c r="C36" s="154"/>
      <c r="D36" s="155"/>
      <c r="E36" s="156"/>
      <c r="F36" s="156"/>
      <c r="G36" s="154"/>
      <c r="H36" s="155"/>
      <c r="I36" s="156"/>
      <c r="J36" s="156"/>
      <c r="K36" s="154"/>
      <c r="L36" s="155"/>
      <c r="M36" s="156"/>
      <c r="N36" s="156"/>
      <c r="O36" s="154"/>
      <c r="P36" s="155"/>
      <c r="Q36" s="156"/>
      <c r="R36" s="156"/>
      <c r="S36" s="154"/>
      <c r="T36" s="155"/>
      <c r="U36" s="156"/>
      <c r="V36" s="155"/>
      <c r="W36" s="154"/>
      <c r="X36" s="155"/>
      <c r="Y36" s="154"/>
      <c r="Z36" s="155"/>
      <c r="AA36" s="154"/>
      <c r="AB36" s="155"/>
      <c r="AC36" s="154"/>
      <c r="AD36" s="155"/>
      <c r="AE36" s="151"/>
      <c r="AF36" s="151"/>
      <c r="AG36" s="154"/>
      <c r="AH36" s="155"/>
    </row>
    <row r="37" spans="1:34" ht="15.75" customHeight="1" x14ac:dyDescent="0.25">
      <c r="A37" s="79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</row>
    <row r="38" spans="1:34" ht="15.75" customHeight="1" x14ac:dyDescent="0.25">
      <c r="A38" s="79"/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</row>
    <row r="39" spans="1:34" ht="60" customHeight="1" thickBot="1" x14ac:dyDescent="0.4">
      <c r="A39" s="320" t="s">
        <v>149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</row>
    <row r="40" spans="1:34" ht="15.75" customHeight="1" thickTop="1" x14ac:dyDescent="0.25">
      <c r="A40" s="79"/>
      <c r="B40" s="80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3"/>
    </row>
    <row r="41" spans="1:34" ht="15" customHeight="1" x14ac:dyDescent="0.25">
      <c r="A41" s="317" t="s">
        <v>78</v>
      </c>
      <c r="B41" s="317"/>
      <c r="C41" s="318">
        <v>43831</v>
      </c>
      <c r="D41" s="318"/>
      <c r="E41" s="318">
        <v>43862</v>
      </c>
      <c r="F41" s="318"/>
      <c r="G41" s="318">
        <v>43891</v>
      </c>
      <c r="H41" s="318"/>
      <c r="I41" s="318">
        <v>43922</v>
      </c>
      <c r="J41" s="318"/>
      <c r="K41" s="318">
        <v>43952</v>
      </c>
      <c r="L41" s="318"/>
      <c r="M41" s="318">
        <v>43983</v>
      </c>
      <c r="N41" s="318"/>
      <c r="O41" s="318">
        <v>44013</v>
      </c>
      <c r="P41" s="318"/>
      <c r="Q41" s="318">
        <v>44044</v>
      </c>
      <c r="R41" s="318"/>
      <c r="S41" s="318">
        <v>44075</v>
      </c>
      <c r="T41" s="318"/>
      <c r="U41" s="318">
        <v>44105</v>
      </c>
      <c r="V41" s="318"/>
      <c r="W41" s="318">
        <v>44136</v>
      </c>
      <c r="X41" s="318"/>
      <c r="Y41" s="318">
        <v>44166</v>
      </c>
      <c r="Z41" s="318"/>
      <c r="AA41" s="318">
        <v>44197</v>
      </c>
      <c r="AB41" s="318"/>
      <c r="AC41" s="318">
        <v>44228</v>
      </c>
      <c r="AD41" s="318"/>
      <c r="AE41" s="318">
        <v>44256</v>
      </c>
      <c r="AF41" s="318"/>
      <c r="AG41" s="318">
        <v>44287</v>
      </c>
      <c r="AH41" s="318"/>
    </row>
    <row r="42" spans="1:34" ht="36" x14ac:dyDescent="0.25">
      <c r="A42" s="317"/>
      <c r="B42" s="317"/>
      <c r="C42" s="84" t="s">
        <v>79</v>
      </c>
      <c r="D42" s="84" t="s">
        <v>80</v>
      </c>
      <c r="E42" s="85" t="s">
        <v>79</v>
      </c>
      <c r="F42" s="85" t="s">
        <v>80</v>
      </c>
      <c r="G42" s="85" t="s">
        <v>79</v>
      </c>
      <c r="H42" s="85" t="s">
        <v>80</v>
      </c>
      <c r="I42" s="85" t="s">
        <v>79</v>
      </c>
      <c r="J42" s="85" t="s">
        <v>80</v>
      </c>
      <c r="K42" s="85" t="s">
        <v>79</v>
      </c>
      <c r="L42" s="85" t="s">
        <v>80</v>
      </c>
      <c r="M42" s="85" t="s">
        <v>79</v>
      </c>
      <c r="N42" s="85" t="s">
        <v>80</v>
      </c>
      <c r="O42" s="85" t="s">
        <v>79</v>
      </c>
      <c r="P42" s="85" t="s">
        <v>80</v>
      </c>
      <c r="Q42" s="85" t="s">
        <v>79</v>
      </c>
      <c r="R42" s="85" t="s">
        <v>80</v>
      </c>
      <c r="S42" s="85" t="s">
        <v>79</v>
      </c>
      <c r="T42" s="85" t="s">
        <v>80</v>
      </c>
      <c r="U42" s="85" t="s">
        <v>79</v>
      </c>
      <c r="V42" s="85" t="s">
        <v>80</v>
      </c>
      <c r="W42" s="85" t="s">
        <v>79</v>
      </c>
      <c r="X42" s="85" t="s">
        <v>80</v>
      </c>
      <c r="Y42" s="85" t="s">
        <v>79</v>
      </c>
      <c r="Z42" s="85" t="s">
        <v>80</v>
      </c>
      <c r="AA42" s="85" t="s">
        <v>79</v>
      </c>
      <c r="AB42" s="85" t="s">
        <v>80</v>
      </c>
      <c r="AC42" s="85" t="s">
        <v>79</v>
      </c>
      <c r="AD42" s="85" t="s">
        <v>80</v>
      </c>
      <c r="AE42" s="85" t="s">
        <v>79</v>
      </c>
      <c r="AF42" s="85" t="s">
        <v>80</v>
      </c>
      <c r="AG42" s="85" t="s">
        <v>79</v>
      </c>
      <c r="AH42" s="84" t="s">
        <v>80</v>
      </c>
    </row>
    <row r="43" spans="1:34" ht="15.75" x14ac:dyDescent="0.25">
      <c r="A43" s="131" t="s">
        <v>118</v>
      </c>
      <c r="B43" s="28" t="s">
        <v>86</v>
      </c>
      <c r="C43" s="86">
        <f>C6+C8+C9+C11+C13+C15+C17+C19+C21+C23+C25+C27+C29+C31+C33+C35</f>
        <v>0</v>
      </c>
      <c r="D43" s="86">
        <f>AVERAGE(D6,D8,D9,D11,D13,D15,D17,D19,D21,D23,D25,D27,D29,D31,D33,D35)</f>
        <v>0</v>
      </c>
      <c r="E43" s="86">
        <f>E6+E8+E9+E11+E13+E15+E17+E19+E21+E23+E25+E27+E29+E31+E33+E35</f>
        <v>0</v>
      </c>
      <c r="F43" s="86">
        <f>AVERAGE(F6,F8,F9,F11,F13,F15,F17,F19,F21,F23,F25,F27,F29,F31,F33,F35)</f>
        <v>0</v>
      </c>
      <c r="G43" s="86">
        <f>G6+G8+G9+G11+G13+G15+G17+G19+G21+G23+G25+G27+G29+G31+G33+G35</f>
        <v>0</v>
      </c>
      <c r="H43" s="86">
        <f>AVERAGE(H6,H8,H9,H11,H13,H15,H17,H19,H21,H23,H25,H27,H29,H31,H33,H35)</f>
        <v>0</v>
      </c>
      <c r="I43" s="86">
        <f>I6+I8+I9+I11+I13+I15+I17+I19+I21+I23+I25+I27+I29+I31+I33+I35</f>
        <v>73</v>
      </c>
      <c r="J43" s="87">
        <f>AVERAGE(J6,J8,J9,)</f>
        <v>16</v>
      </c>
      <c r="K43" s="86">
        <f>K6+K8+K9+K11+K13+K15+K17+K19+K21+K23+K25+K27+K29+K31+K33+K35</f>
        <v>240</v>
      </c>
      <c r="L43" s="87">
        <f>AVERAGE(L6,L8,L9,L11,L13,L15,L17,L19,L23,L25,L29,L31,L33,L35)</f>
        <v>69.071428571428584</v>
      </c>
      <c r="M43" s="86">
        <f>M6+M8+M9+M11+M13+M15+M17+M19+M21+M23+M25+M27+M29+M31+M33+M35</f>
        <v>270</v>
      </c>
      <c r="N43" s="87">
        <f>AVERAGE(N6,N8,N9,N11,N13,N15,N17,N19,N21,N23,N25,N29,N31,N33,N35)</f>
        <v>64.006666666666661</v>
      </c>
      <c r="O43" s="86">
        <f>O6+O8+O9+O11+O13+O15+O17+O19+O21+O23+O25+O27+O29+O31+O33+O35</f>
        <v>254</v>
      </c>
      <c r="P43" s="87">
        <f>AVERAGE(P8,P9,P11,P13,P15,P17,P19,P21,P23,P25,P29,P31,P33,P35)</f>
        <v>59.85</v>
      </c>
      <c r="Q43" s="86">
        <f>Q6+Q8+Q9+Q11+Q13+Q15+Q17+Q19+Q21+Q23+Q25+Q27+Q29+Q31+Q33+Q35</f>
        <v>186</v>
      </c>
      <c r="R43" s="86">
        <f>AVERAGE(R9,R11,R13,R15,R17,R23,R25,R27,R29,R31,R33,R35)</f>
        <v>62.1</v>
      </c>
      <c r="S43" s="86">
        <f>S6+S8+S9+S11+S13+S15+S17+S19+S21+S23+S25+S27+S29+S31+S33+S35</f>
        <v>158</v>
      </c>
      <c r="T43" s="87">
        <f>AVERAGE(T9,T13,T17,T21,T25,T27,T29,T31,T33,T35)</f>
        <v>52.69</v>
      </c>
      <c r="U43" s="86">
        <f>U6+U8+U9+U11+U13+U15+U17+U19+U21+U23+U25+U27+U29+U31+U33+U35</f>
        <v>132</v>
      </c>
      <c r="V43" s="87">
        <f>AVERAGE(V13,V17,V21,V25,V27,V29,V31,V33,V35)</f>
        <v>49.999999999999993</v>
      </c>
      <c r="W43" s="86">
        <f>W6+W8+W9+W11+W13+W15+W17+W19+W21+W23+W25+W27+W29+W31+W33+W35</f>
        <v>112</v>
      </c>
      <c r="X43" s="87">
        <f>AVERAGE(X13,X25,X27,X29,X31,X33,X35)</f>
        <v>51.942857142857143</v>
      </c>
      <c r="Y43" s="86">
        <f>Y6+Y8+Y9+Y11+Y13+Y15+Y17+Y19+Y21+Y23+Y25+Y27+Y29+Y31+Y33+Y35</f>
        <v>75</v>
      </c>
      <c r="Z43" s="87">
        <f>AVERAGE(Z29,Z31,Z35)</f>
        <v>83.033333333333331</v>
      </c>
      <c r="AA43" s="86">
        <f>AA6+AA8+AA9+AA11+AA13+AA15+AA17+AA19+AA21+AA23+AA25+AA27+AA29+AA31+AA33+AA35</f>
        <v>85</v>
      </c>
      <c r="AB43" s="87">
        <f>AVERAGE(AB29,AB31,AB35)</f>
        <v>90.966666666666654</v>
      </c>
      <c r="AC43" s="86">
        <f>AC6+AC8+AC9+AC11+AC13+AC15+AC17+AC19+AC21+AC23+AC25+AC27+AC29+AC31+AC33+AC35</f>
        <v>95</v>
      </c>
      <c r="AD43" s="87">
        <f>AVERAGE(AD27,AD29,AD31,AD33,AD35)</f>
        <v>87.919999999999987</v>
      </c>
      <c r="AE43" s="86">
        <f>AE6+AE8+AE9+AE11+AE13+AE15+AE17+AE19+AE21+AE23+AE25+AE27+AE29+AE31+AE33+AE35</f>
        <v>91</v>
      </c>
      <c r="AF43" s="87">
        <f>AVERAGE(AF27,AF29,AF31,AF33,AF35)</f>
        <v>90.960000000000008</v>
      </c>
      <c r="AG43" s="86">
        <f>AG6+AG8+AG9+AG11+AG13+AG15+AG17+AG19+AG21+AG23+AG25+AG27+AG29+AG31+AG33+AG35</f>
        <v>87</v>
      </c>
      <c r="AH43" s="87">
        <f>AVERAGE(AH27,AH29,AH31,AH33,AH35)</f>
        <v>92.94</v>
      </c>
    </row>
    <row r="46" spans="1:34" ht="27.75" customHeight="1" x14ac:dyDescent="0.25">
      <c r="A46" s="317" t="s">
        <v>78</v>
      </c>
      <c r="B46" s="317"/>
      <c r="C46" s="318" t="s">
        <v>121</v>
      </c>
      <c r="D46" s="319"/>
      <c r="E46" s="318" t="s">
        <v>122</v>
      </c>
      <c r="F46" s="319"/>
      <c r="G46" s="318" t="s">
        <v>123</v>
      </c>
      <c r="H46" s="319"/>
      <c r="I46" s="318" t="s">
        <v>124</v>
      </c>
      <c r="J46" s="318"/>
    </row>
    <row r="47" spans="1:34" ht="36" x14ac:dyDescent="0.25">
      <c r="A47" s="317"/>
      <c r="B47" s="317"/>
      <c r="C47" s="94" t="s">
        <v>79</v>
      </c>
      <c r="D47" s="85" t="s">
        <v>80</v>
      </c>
      <c r="E47" s="85" t="s">
        <v>79</v>
      </c>
      <c r="F47" s="85" t="s">
        <v>80</v>
      </c>
      <c r="G47" s="85" t="s">
        <v>79</v>
      </c>
      <c r="H47" s="85" t="s">
        <v>80</v>
      </c>
      <c r="I47" s="85" t="s">
        <v>79</v>
      </c>
      <c r="J47" s="85" t="s">
        <v>80</v>
      </c>
    </row>
    <row r="48" spans="1:34" ht="15.75" x14ac:dyDescent="0.25">
      <c r="A48" s="131" t="s">
        <v>125</v>
      </c>
      <c r="B48" s="28" t="s">
        <v>86</v>
      </c>
      <c r="C48" s="95">
        <f>AVERAGE(I43,K43,M43)</f>
        <v>194.33333333333334</v>
      </c>
      <c r="D48" s="96">
        <f>AVERAGE(J43,L43,N43)</f>
        <v>49.692698412698412</v>
      </c>
      <c r="E48" s="95">
        <f>AVERAGE(O43,Q43,S43)</f>
        <v>199.33333333333334</v>
      </c>
      <c r="F48" s="96">
        <f>AVERAGE(P43,R43,T43)</f>
        <v>58.213333333333331</v>
      </c>
      <c r="G48" s="95">
        <f>AVERAGE(U43,W43,Y43)</f>
        <v>106.33333333333333</v>
      </c>
      <c r="H48" s="96">
        <f>AVERAGE(V43,X43,Z43)</f>
        <v>61.658730158730158</v>
      </c>
      <c r="I48" s="95">
        <f>AVERAGE(AA43,AC43,AE43,AG43)</f>
        <v>89.5</v>
      </c>
      <c r="J48" s="96">
        <f>AVERAGE(AB43,AD43,AF43,AH43)</f>
        <v>90.696666666666673</v>
      </c>
    </row>
  </sheetData>
  <mergeCells count="42">
    <mergeCell ref="A46:B47"/>
    <mergeCell ref="C46:D46"/>
    <mergeCell ref="E46:F46"/>
    <mergeCell ref="G46:H46"/>
    <mergeCell ref="I46:J46"/>
    <mergeCell ref="Y41:Z41"/>
    <mergeCell ref="AA41:AB41"/>
    <mergeCell ref="AC41:AD41"/>
    <mergeCell ref="AE41:AF41"/>
    <mergeCell ref="AG41:AH41"/>
    <mergeCell ref="U3:V3"/>
    <mergeCell ref="W3:X3"/>
    <mergeCell ref="Y3:Z3"/>
    <mergeCell ref="W41:X41"/>
    <mergeCell ref="A39:AH39"/>
    <mergeCell ref="A41:B42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A1:AH1"/>
    <mergeCell ref="A3:A4"/>
    <mergeCell ref="B3:B4"/>
    <mergeCell ref="C3:D3"/>
    <mergeCell ref="E3:F3"/>
    <mergeCell ref="G3:H3"/>
    <mergeCell ref="I3:J3"/>
    <mergeCell ref="K3:L3"/>
    <mergeCell ref="M3:N3"/>
    <mergeCell ref="AA3:AB3"/>
    <mergeCell ref="AC3:AD3"/>
    <mergeCell ref="AE3:AF3"/>
    <mergeCell ref="AG3:AH3"/>
    <mergeCell ref="O3:P3"/>
    <mergeCell ref="Q3:R3"/>
    <mergeCell ref="S3:T3"/>
  </mergeCells>
  <phoneticPr fontId="27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Leitos Consolidado</vt:lpstr>
      <vt:lpstr>Leitos Consolidado 25-06</vt:lpstr>
      <vt:lpstr>pcte atendidos (internados) mês</vt:lpstr>
      <vt:lpstr>OBS campanha e contratualizados</vt:lpstr>
      <vt:lpstr>Leitos UTI e Tx Oc por Hospital</vt:lpstr>
      <vt:lpstr>Leitos UTI Tx Oc Hosp Contrat</vt:lpstr>
      <vt:lpstr>'Leitos Consolidado'!Area_de_impressao</vt:lpstr>
      <vt:lpstr>'Leitos Consolidado 25-06'!Area_de_impressao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Alves Cardoso</dc:creator>
  <cp:lastModifiedBy>Marilia Romao Capinzaiki</cp:lastModifiedBy>
  <cp:lastPrinted>2021-06-21T13:41:25Z</cp:lastPrinted>
  <dcterms:created xsi:type="dcterms:W3CDTF">2021-05-07T18:09:22Z</dcterms:created>
  <dcterms:modified xsi:type="dcterms:W3CDTF">2022-09-29T15:07:49Z</dcterms:modified>
</cp:coreProperties>
</file>