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66925"/>
  <mc:AlternateContent xmlns:mc="http://schemas.openxmlformats.org/markup-compatibility/2006">
    <mc:Choice Requires="x15">
      <x15ac:absPath xmlns:x15ac="http://schemas.microsoft.com/office/spreadsheetml/2010/11/ac" url="E:\PROJETOS\MUNICIPIO EMENDA.ALE\OLIMPISMO PREF\"/>
    </mc:Choice>
  </mc:AlternateContent>
  <xr:revisionPtr revIDLastSave="0" documentId="13_ncr:1_{0EAE4542-E58D-407D-BAC8-480D2AD89F2A}" xr6:coauthVersionLast="47" xr6:coauthVersionMax="47" xr10:uidLastSave="{00000000-0000-0000-0000-000000000000}"/>
  <bookViews>
    <workbookView xWindow="-120" yWindow="-120" windowWidth="20730" windowHeight="11160" xr2:uid="{00000000-000D-0000-FFFF-FFFF00000000}"/>
  </bookViews>
  <sheets>
    <sheet name="Planilha1" sheetId="1" r:id="rId1"/>
    <sheet name="Planilha2" sheetId="2" state="hidden" r:id="rId2"/>
    <sheet name="Plan 3" sheetId="3" state="hidden" r:id="rId3"/>
  </sheets>
  <definedNames>
    <definedName name="_xlnm._FilterDatabase" localSheetId="2" hidden="1">'Plan 3'!$A$1:$C$9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0" i="1" l="1"/>
  <c r="V408" i="1"/>
  <c r="W380" i="1"/>
  <c r="G402" i="1"/>
  <c r="G405" i="1"/>
  <c r="G399" i="1"/>
  <c r="G396" i="1"/>
  <c r="G393" i="1"/>
  <c r="G390" i="1"/>
  <c r="G387" i="1"/>
  <c r="G384" i="1"/>
  <c r="G381" i="1"/>
  <c r="G378" i="1"/>
  <c r="G375" i="1"/>
  <c r="G372" i="1"/>
  <c r="E405" i="1"/>
  <c r="E402" i="1"/>
  <c r="E399" i="1"/>
  <c r="E396" i="1"/>
  <c r="E393" i="1"/>
  <c r="E390" i="1"/>
  <c r="E387" i="1"/>
  <c r="E384" i="1"/>
  <c r="E381" i="1"/>
  <c r="E378" i="1"/>
  <c r="E375" i="1"/>
  <c r="E372" i="1"/>
  <c r="C372" i="1"/>
  <c r="H366" i="1"/>
  <c r="F322" i="1"/>
  <c r="H362" i="1"/>
  <c r="H358" i="1"/>
  <c r="H354" i="1"/>
  <c r="H350" i="1"/>
  <c r="H346" i="1"/>
  <c r="H342" i="1"/>
  <c r="H338" i="1"/>
  <c r="H334" i="1"/>
  <c r="H326" i="1"/>
  <c r="H322" i="1"/>
  <c r="F366" i="1"/>
  <c r="F362" i="1"/>
  <c r="F358" i="1"/>
  <c r="F354" i="1"/>
  <c r="F350" i="1"/>
  <c r="F346" i="1"/>
  <c r="F342" i="1"/>
  <c r="F338" i="1"/>
  <c r="F334" i="1"/>
  <c r="F330" i="1"/>
  <c r="F326" i="1"/>
  <c r="D366" i="1"/>
  <c r="D362" i="1"/>
  <c r="D358" i="1"/>
  <c r="D354" i="1"/>
  <c r="D350" i="1"/>
  <c r="D346" i="1"/>
  <c r="D342" i="1"/>
  <c r="D338" i="1"/>
  <c r="D334" i="1"/>
  <c r="D330" i="1"/>
  <c r="D326" i="1"/>
  <c r="A366" i="1"/>
  <c r="A362" i="1"/>
  <c r="A358" i="1"/>
  <c r="A354" i="1"/>
  <c r="A350" i="1"/>
  <c r="A346" i="1"/>
  <c r="A342" i="1"/>
  <c r="A338" i="1"/>
  <c r="A334" i="1"/>
  <c r="A330" i="1"/>
  <c r="A326" i="1"/>
  <c r="A322" i="1"/>
  <c r="D359" i="1"/>
  <c r="D360" i="1"/>
  <c r="D361" i="1"/>
  <c r="D363" i="1"/>
  <c r="D364" i="1"/>
  <c r="D365" i="1"/>
  <c r="D367" i="1"/>
  <c r="D368" i="1"/>
  <c r="D369"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22" i="1"/>
  <c r="D322" i="1"/>
  <c r="L139" i="1"/>
  <c r="U139" i="1" s="1"/>
  <c r="J105" i="1"/>
  <c r="L105" i="1"/>
  <c r="N105" i="1"/>
  <c r="R157" i="1"/>
  <c r="O157" i="1"/>
  <c r="L157" i="1"/>
  <c r="R156" i="1"/>
  <c r="O156" i="1"/>
  <c r="R159" i="1"/>
  <c r="O159" i="1"/>
  <c r="L159" i="1"/>
  <c r="U159" i="1" s="1"/>
  <c r="R158" i="1"/>
  <c r="O158" i="1"/>
  <c r="L158" i="1"/>
  <c r="R154" i="1"/>
  <c r="O154" i="1"/>
  <c r="L154" i="1"/>
  <c r="R155" i="1"/>
  <c r="O155" i="1"/>
  <c r="L155" i="1"/>
  <c r="R150" i="1"/>
  <c r="O150" i="1"/>
  <c r="L150" i="1"/>
  <c r="R149" i="1"/>
  <c r="O149" i="1"/>
  <c r="L149" i="1"/>
  <c r="R147" i="1"/>
  <c r="O147" i="1"/>
  <c r="L147" i="1"/>
  <c r="R151" i="1"/>
  <c r="O151" i="1"/>
  <c r="L151" i="1"/>
  <c r="R152" i="1"/>
  <c r="O152" i="1"/>
  <c r="L152" i="1"/>
  <c r="R153" i="1"/>
  <c r="O153" i="1"/>
  <c r="L153" i="1"/>
  <c r="R145" i="1"/>
  <c r="O145" i="1"/>
  <c r="L145" i="1"/>
  <c r="R144" i="1"/>
  <c r="O144" i="1"/>
  <c r="R141" i="1"/>
  <c r="O141" i="1"/>
  <c r="R142" i="1"/>
  <c r="O142" i="1"/>
  <c r="L142" i="1"/>
  <c r="R146" i="1"/>
  <c r="O146" i="1"/>
  <c r="L146" i="1"/>
  <c r="R143" i="1"/>
  <c r="O143" i="1"/>
  <c r="R140" i="1"/>
  <c r="O140" i="1"/>
  <c r="L140" i="1"/>
  <c r="R139" i="1"/>
  <c r="O139" i="1"/>
  <c r="T316" i="1"/>
  <c r="T291" i="1"/>
  <c r="N239" i="1"/>
  <c r="Q239" i="1"/>
  <c r="S214" i="1"/>
  <c r="Q214" i="1"/>
  <c r="N214" i="1"/>
  <c r="W239" i="1"/>
  <c r="U239" i="1"/>
  <c r="S239" i="1"/>
  <c r="W214" i="1"/>
  <c r="U214" i="1"/>
  <c r="W407" i="1"/>
  <c r="W373" i="1"/>
  <c r="W374" i="1"/>
  <c r="W375" i="1"/>
  <c r="W376" i="1"/>
  <c r="W377" i="1"/>
  <c r="W378" i="1"/>
  <c r="W379"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372" i="1"/>
  <c r="C405" i="1"/>
  <c r="C402" i="1"/>
  <c r="C399" i="1"/>
  <c r="C396" i="1"/>
  <c r="C393" i="1"/>
  <c r="C390" i="1"/>
  <c r="C387" i="1"/>
  <c r="C384" i="1"/>
  <c r="C381" i="1"/>
  <c r="C378" i="1"/>
  <c r="C375" i="1"/>
  <c r="A405" i="1"/>
  <c r="A402" i="1"/>
  <c r="A399" i="1"/>
  <c r="A396" i="1"/>
  <c r="A393" i="1"/>
  <c r="A390" i="1"/>
  <c r="A387" i="1"/>
  <c r="A384" i="1"/>
  <c r="A381" i="1"/>
  <c r="A378" i="1"/>
  <c r="A375" i="1"/>
  <c r="A372" i="1"/>
  <c r="T266" i="1"/>
  <c r="S189" i="1"/>
  <c r="U189" i="1"/>
  <c r="W189" i="1"/>
  <c r="Q189" i="1"/>
  <c r="R148" i="1"/>
  <c r="O148" i="1"/>
  <c r="L148" i="1"/>
  <c r="U126" i="1"/>
  <c r="U127" i="1"/>
  <c r="U111" i="1"/>
  <c r="U113" i="1"/>
  <c r="U114" i="1"/>
  <c r="U115" i="1"/>
  <c r="L156" i="1" s="1"/>
  <c r="U116" i="1"/>
  <c r="U117" i="1"/>
  <c r="U118" i="1"/>
  <c r="U119" i="1"/>
  <c r="U120" i="1"/>
  <c r="U121" i="1"/>
  <c r="U132" i="1"/>
  <c r="U133" i="1"/>
  <c r="U131" i="1"/>
  <c r="O134" i="1"/>
  <c r="U125" i="1"/>
  <c r="U110" i="1"/>
  <c r="M28" i="1"/>
  <c r="L141" i="1" l="1"/>
  <c r="U141" i="1" s="1"/>
  <c r="L144" i="1"/>
  <c r="U144" i="1" s="1"/>
  <c r="O122" i="1"/>
  <c r="A28" i="1" s="1"/>
  <c r="L143" i="1"/>
  <c r="U143" i="1" s="1"/>
  <c r="O160" i="1"/>
  <c r="R160" i="1"/>
  <c r="U140" i="1"/>
  <c r="U147" i="1"/>
  <c r="U148" i="1"/>
  <c r="U149" i="1"/>
  <c r="U150" i="1"/>
  <c r="U151" i="1"/>
  <c r="U152" i="1"/>
  <c r="U153" i="1"/>
  <c r="U154" i="1"/>
  <c r="U155" i="1"/>
  <c r="U156" i="1"/>
  <c r="U157" i="1"/>
  <c r="U158" i="1"/>
  <c r="O128" i="1"/>
  <c r="G28" i="1" s="1"/>
  <c r="U146" i="1"/>
  <c r="U145" i="1" s="1"/>
  <c r="U142" i="1"/>
  <c r="R28" i="1"/>
  <c r="L160" i="1" l="1"/>
  <c r="U160" i="1"/>
  <c r="N18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tc={1B81E589-899E-4416-AA4F-762350BEA16E}</author>
    <author>tc={C78B64D5-1719-462D-97AB-ECE1741448AC}</author>
  </authors>
  <commentList>
    <comment ref="Y138" authorId="0" shapeId="0" xr:uid="{1B81E589-899E-4416-AA4F-762350BEA16E}">
      <text>
        <t>[Comentário encadeado]
Sua versão do Excel permite que você leia este comentário encadeado, no entanto, as edições serão removidas se o arquivo for aberto em uma versão mais recente do Excel. Saiba mais: https://go.microsoft.com/fwlink/?linkid=870924
[Tasks]
Há uma tarefa ancorada a este comentário que não pode ser exibida no cliente.
Comentário:
    @Maria Alice Medeiros Damasceno , alterar a ordem das linhas conforme lista que deixei abaixo</t>
      </text>
    </comment>
    <comment ref="A267" authorId="1" shapeId="0" xr:uid="{C78B64D5-1719-462D-97AB-ECE1741448AC}">
      <text>
        <t>[Comentário encadeado]
Sua versão do Excel permite que você leia este comentário encadeado, no entanto, as edições serão removidas se o arquivo for aberto em uma versão mais recente do Excel. Saiba mais: https://go.microsoft.com/fwlink/?linkid=870924
[Tasks]
Há uma tarefa ancorada a este comentário que não pode ser exibida no cliente.
Comentário:
    @Maria Alice Medeiros Damasceno , pode deixar o 10.2..2 e o 10.2.3 igual ao 10.2.1.</t>
      </text>
    </comment>
  </commentList>
</comments>
</file>

<file path=xl/sharedStrings.xml><?xml version="1.0" encoding="utf-8"?>
<sst xmlns="http://schemas.openxmlformats.org/spreadsheetml/2006/main" count="812" uniqueCount="319">
  <si>
    <t>PLANO DE TRABALHO</t>
  </si>
  <si>
    <t>01 - IDENTIFICAÇÃO DO OBJETO/ENTIDADE PROPONENTE</t>
  </si>
  <si>
    <t>Objeto da Parceria (Nome do projeto)</t>
  </si>
  <si>
    <t>Mês e Ano Execução</t>
  </si>
  <si>
    <t>Nome da Entidade Proponente</t>
  </si>
  <si>
    <t>CNPJ</t>
  </si>
  <si>
    <t>Telefone</t>
  </si>
  <si>
    <t>Endereço da Entidade</t>
  </si>
  <si>
    <t>Bairro</t>
  </si>
  <si>
    <t>CEP</t>
  </si>
  <si>
    <t>Municipio</t>
  </si>
  <si>
    <t>Banco</t>
  </si>
  <si>
    <t>Agência</t>
  </si>
  <si>
    <t>Conta Corrente</t>
  </si>
  <si>
    <t>Site ativo</t>
  </si>
  <si>
    <t>E-mail</t>
  </si>
  <si>
    <t>Nome do Dirigente Responsavel</t>
  </si>
  <si>
    <t>RG</t>
  </si>
  <si>
    <t>CPF</t>
  </si>
  <si>
    <t>Nome do Responsavel Técnico do Projeto</t>
  </si>
  <si>
    <t>CREF</t>
  </si>
  <si>
    <t>Endereço do responsavel Técnico</t>
  </si>
  <si>
    <r>
      <t xml:space="preserve">02 - DESCRIÇÃO DO PROJETO: </t>
    </r>
    <r>
      <rPr>
        <b/>
        <i/>
        <sz val="10"/>
        <color rgb="FF000000"/>
        <rFont val="Arial"/>
        <family val="2"/>
      </rPr>
      <t>Descrever o projeto proposto para a parceria entre a PMSP/SEME e a Entidade proponente;</t>
    </r>
  </si>
  <si>
    <t>Nome do Projeto</t>
  </si>
  <si>
    <t>Modalidade/Lote</t>
  </si>
  <si>
    <t>Período de Execução</t>
  </si>
  <si>
    <t>Horario da Execução</t>
  </si>
  <si>
    <t>Forma de Execução / Sistema de Disputa</t>
  </si>
  <si>
    <t>Valor Concedente</t>
  </si>
  <si>
    <t>Valor Proponente</t>
  </si>
  <si>
    <t>Valor Patrocinador</t>
  </si>
  <si>
    <t>Total do Projeto</t>
  </si>
  <si>
    <t>Local de Execução</t>
  </si>
  <si>
    <t>Endereço</t>
  </si>
  <si>
    <r>
      <t xml:space="preserve">03 - OBJETO: </t>
    </r>
    <r>
      <rPr>
        <b/>
        <i/>
        <sz val="10"/>
        <color theme="1"/>
        <rFont val="Arial"/>
        <family val="2"/>
      </rPr>
      <t>Descrição do objeto da parceria, devendo demonstrar o nexo entre as atividades propostas e as metas a serem atingidas;</t>
    </r>
  </si>
  <si>
    <t>Plano de Divulgação</t>
  </si>
  <si>
    <t>Objetivo Geral</t>
  </si>
  <si>
    <t>Objetivos Especificos</t>
  </si>
  <si>
    <t>Descrição do projeto</t>
  </si>
  <si>
    <r>
      <t>04 - METAS:</t>
    </r>
    <r>
      <rPr>
        <b/>
        <i/>
        <sz val="10"/>
        <color theme="1"/>
        <rFont val="Arial"/>
        <family val="2"/>
      </rPr>
      <t xml:space="preserve"> Descrever as metas a serem atingidas os indicadores e parâmetros utilizados para a sua aferição;</t>
    </r>
  </si>
  <si>
    <t>Metas Qualitativas</t>
  </si>
  <si>
    <t>Indicadores</t>
  </si>
  <si>
    <t xml:space="preserve">Fórmula de Cálculo do indicador </t>
  </si>
  <si>
    <t xml:space="preserve">Meios de verificação dos indicadores e metas </t>
  </si>
  <si>
    <t>Metas Quantitativas</t>
  </si>
  <si>
    <t>Obs: toda e qualquer meta proposta deve necessariamente ser MENSURÁVEL. </t>
  </si>
  <si>
    <r>
      <t xml:space="preserve">05 - CAPACITAÇÃO TÉCNICA: </t>
    </r>
    <r>
      <rPr>
        <b/>
        <i/>
        <sz val="10"/>
        <color theme="1"/>
        <rFont val="Arial"/>
        <family val="2"/>
      </rPr>
      <t>Descrever a experiencia prévia, capacidade técnica e 2 últimas experiencias profissionais para a execução do objeto proposto;</t>
    </r>
  </si>
  <si>
    <t>Capacidade Técnica</t>
  </si>
  <si>
    <t>Capacidade Operacional</t>
  </si>
  <si>
    <t>Experiência Profissional (experiências profissionais para a execução do objeto proposto)</t>
  </si>
  <si>
    <r>
      <rPr>
        <b/>
        <sz val="10"/>
        <color rgb="FF000000"/>
        <rFont val="Arial"/>
        <family val="2"/>
      </rPr>
      <t xml:space="preserve">06 - PUBLICO ALVO: </t>
    </r>
    <r>
      <rPr>
        <b/>
        <i/>
        <sz val="10"/>
        <color rgb="FF000000"/>
        <rFont val="Arial"/>
        <family val="2"/>
      </rPr>
      <t>Definir a natureza do objeto, previsão de participantes e público-alvo do evento;</t>
    </r>
  </si>
  <si>
    <t>N° de Beneficiários Direto</t>
  </si>
  <si>
    <t>Evento Pontual</t>
  </si>
  <si>
    <t>Crianças</t>
  </si>
  <si>
    <t>Adultos</t>
  </si>
  <si>
    <t>Nº de Beneficiários Indireto</t>
  </si>
  <si>
    <t>Programa Continuado</t>
  </si>
  <si>
    <t>Adolescentes</t>
  </si>
  <si>
    <t>Idosos</t>
  </si>
  <si>
    <r>
      <rPr>
        <b/>
        <sz val="10"/>
        <color rgb="FF000000"/>
        <rFont val="Arial"/>
        <family val="2"/>
      </rPr>
      <t>07 - CRONOGRAMA DE EXECUÇÃO:</t>
    </r>
    <r>
      <rPr>
        <b/>
        <i/>
        <sz val="10"/>
        <color rgb="FF000000"/>
        <rFont val="Arial"/>
        <family val="2"/>
      </rPr>
      <t xml:space="preserve"> Descrever a programação do evento detalhada;</t>
    </r>
  </si>
  <si>
    <t xml:space="preserve">As fases abaixo foram inseridas a título exemplificativo. A proponente deverá incluir as etapas do projeto conforme o caso. Importante que a proponente preveja todas as etapas necessárias, incluindo as etapas iniciais de mobilização prévia ao início efetivo da execução, bem com as etapas posteriores à execução, tais como a entrega da prestação de contas.
Nesse sentido recomendamos ao proponente que resguarde ao menos um mês para o planejamento, visitas técnicas, contratações e aquisições bem como projete 90 dias ao término para prestação de contas e entrega de toda a documentação comprobatória. </t>
  </si>
  <si>
    <r>
      <t>Cronograma </t>
    </r>
    <r>
      <rPr>
        <sz val="10"/>
        <color rgb="FF000000"/>
        <rFont val="Arial"/>
        <family val="2"/>
      </rPr>
      <t> </t>
    </r>
  </si>
  <si>
    <t>Data </t>
  </si>
  <si>
    <t xml:space="preserve">Hr. Início 	</t>
  </si>
  <si>
    <t>Hr. Término 	 </t>
  </si>
  <si>
    <t> 	Considerações </t>
  </si>
  <si>
    <t xml:space="preserve">Mobilização inicial </t>
  </si>
  <si>
    <t>Divulgação </t>
  </si>
  <si>
    <t>Inscrições </t>
  </si>
  <si>
    <t>Execução fase 1 </t>
  </si>
  <si>
    <t>Execução fase 2</t>
  </si>
  <si>
    <t>Execução fase 3</t>
  </si>
  <si>
    <t>Execução fase 4</t>
  </si>
  <si>
    <t>Execução fase 5</t>
  </si>
  <si>
    <t xml:space="preserve">Pesquisa de qualidade </t>
  </si>
  <si>
    <t xml:space="preserve">Prestação de contas </t>
  </si>
  <si>
    <r>
      <rPr>
        <b/>
        <sz val="10"/>
        <color rgb="FF000000"/>
        <rFont val="Arial"/>
        <family val="2"/>
      </rPr>
      <t>07 A - CRONOGRAMA DE EXECUÇÃO PROJETOS PONTUAIS:</t>
    </r>
    <r>
      <rPr>
        <sz val="10"/>
        <color rgb="FF000000"/>
        <rFont val="Arial"/>
        <family val="2"/>
      </rPr>
      <t xml:space="preserve"> </t>
    </r>
    <r>
      <rPr>
        <b/>
        <i/>
        <sz val="10"/>
        <color rgb="FF000000"/>
        <rFont val="Arial"/>
        <family val="2"/>
      </rPr>
      <t>Descrever as etapas de execução do projeto de forma detalhada; (Obrigatório o preenchimento de todos os campos em branco)
PREENCHER APENAS SE O PROJETO CONSISTIR NA REALIZAÇÃO DE PROJETOS PONTUAIS</t>
    </r>
  </si>
  <si>
    <t>Montagem</t>
  </si>
  <si>
    <t>Realização do evento</t>
  </si>
  <si>
    <t>Desmontagem</t>
  </si>
  <si>
    <r>
      <rPr>
        <b/>
        <sz val="10"/>
        <color rgb="FF000000"/>
        <rFont val="Arial"/>
        <family val="2"/>
      </rPr>
      <t xml:space="preserve">07 B - CRONOGRAMA DE EXECUÇÃO AULAS CONTINUADAS: </t>
    </r>
    <r>
      <rPr>
        <b/>
        <i/>
        <sz val="10"/>
        <color rgb="FF000000"/>
        <rFont val="Arial"/>
        <family val="2"/>
      </rPr>
      <t xml:space="preserve">Descrever as grades de aula de forma detalhada; (Obrigatório o preenchimento de todos os campos em branco) 
PREENCHER APENAS SE O PROJETO CONSISTIR NA REALIZAÇÃO DE AULAS CONTINUADAS </t>
    </r>
  </si>
  <si>
    <t>Grupamento</t>
  </si>
  <si>
    <t>Local</t>
  </si>
  <si>
    <t>H/Aula Semana</t>
  </si>
  <si>
    <t>Turma</t>
  </si>
  <si>
    <t>Quant. Alunos</t>
  </si>
  <si>
    <t>Dias</t>
  </si>
  <si>
    <t>Manhã</t>
  </si>
  <si>
    <t>Tarde</t>
  </si>
  <si>
    <t>Considerações</t>
  </si>
  <si>
    <t>Total</t>
  </si>
  <si>
    <r>
      <rPr>
        <b/>
        <sz val="10"/>
        <color rgb="FF000000"/>
        <rFont val="Arial"/>
        <family val="2"/>
      </rPr>
      <t xml:space="preserve">08 - CRONOGRAMA DE EXECUÇÃO FINANCEIRA: </t>
    </r>
    <r>
      <rPr>
        <b/>
        <i/>
        <sz val="10"/>
        <color rgb="FF000000"/>
        <rFont val="Arial"/>
        <family val="2"/>
      </rPr>
      <t>A descrição dos itens pretendidos deverá ser clara, precisa e detalhada, utilizando na coluna Tipo de Despesa os seguintes critérios: Custos Indiretos; Custos Diretos e; Plano de Divulgação. Juntamente a esta coluna devem ser utilizadas as seguintes descrições na coluna Natureza de Despesa que será utilizado em seu projeto: Diárias, Passagens e Transporte; Encargos Trabalhistas e Previdenciários; Equipamentos e Material Permanente; Material Esportivo; Obras e Instalações; Outros Materiais de Consumo; Recursos Humanos; Serviços de Pessoa Física e Serviços de Pessoa Jurídica. Todas as despesas devem estar ligadas, necessariamente, a algum Tipo de Despesa e alguma Natureza de Despesa.</t>
    </r>
  </si>
  <si>
    <t>8.1. CONCEDENTE</t>
  </si>
  <si>
    <t>Tipo de Despesa</t>
  </si>
  <si>
    <t>Natureza de Despesa</t>
  </si>
  <si>
    <t>Numeração</t>
  </si>
  <si>
    <t>Descrição Detalhada</t>
  </si>
  <si>
    <t>U. Medida</t>
  </si>
  <si>
    <t>V. Unitario</t>
  </si>
  <si>
    <t>Quantidade</t>
  </si>
  <si>
    <t>V. Total</t>
  </si>
  <si>
    <t>Cron. De Aquisição</t>
  </si>
  <si>
    <t>Escolher Ação</t>
  </si>
  <si>
    <t>Escolher Unidade</t>
  </si>
  <si>
    <t>Escolher Mês</t>
  </si>
  <si>
    <r>
      <rPr>
        <b/>
        <sz val="10"/>
        <color rgb="FF000000"/>
        <rFont val="Arial"/>
        <family val="2"/>
      </rPr>
      <t xml:space="preserve">8.2. PROPONENTE: </t>
    </r>
    <r>
      <rPr>
        <b/>
        <i/>
        <sz val="10"/>
        <color rgb="FF000000"/>
        <rFont val="Arial"/>
        <family val="2"/>
      </rPr>
      <t>Apenas se houver;</t>
    </r>
  </si>
  <si>
    <r>
      <t xml:space="preserve">8.3. PATROCINADOR: </t>
    </r>
    <r>
      <rPr>
        <b/>
        <i/>
        <sz val="10"/>
        <color theme="1"/>
        <rFont val="Arial"/>
        <family val="2"/>
      </rPr>
      <t>Apenas se houver;</t>
    </r>
  </si>
  <si>
    <r>
      <t>9 - PLANO DE APLICAÇÃO:</t>
    </r>
    <r>
      <rPr>
        <b/>
        <i/>
        <sz val="10"/>
        <color theme="1"/>
        <rFont val="Arial"/>
        <family val="2"/>
      </rPr>
      <t xml:space="preserve"> A planilha abaixo contém fórmulas, sendo assim não deverá ser preenchida;</t>
    </r>
  </si>
  <si>
    <t>Descrição das Ações</t>
  </si>
  <si>
    <t>Concedente</t>
  </si>
  <si>
    <t>Proponente</t>
  </si>
  <si>
    <t>Patrocinador</t>
  </si>
  <si>
    <t>SEME</t>
  </si>
  <si>
    <t>Contrapartida</t>
  </si>
  <si>
    <t>Terceiros</t>
  </si>
  <si>
    <t>Direto</t>
  </si>
  <si>
    <t>Recursos Humanos</t>
  </si>
  <si>
    <t xml:space="preserve">Encargos Trabalhistas e Previdenciários					</t>
  </si>
  <si>
    <t>Serviços de Pessoa Jurídica</t>
  </si>
  <si>
    <t>Serviços de Pessoa Física</t>
  </si>
  <si>
    <t>Material Esportivo</t>
  </si>
  <si>
    <t>Outros materiais de consumo</t>
  </si>
  <si>
    <t>Equipamentos e Material Permanente</t>
  </si>
  <si>
    <t>Obras e Instalações</t>
  </si>
  <si>
    <t xml:space="preserve">Indireto </t>
  </si>
  <si>
    <t>Diárias, Passagens e Transporte</t>
  </si>
  <si>
    <t>Divulgação</t>
  </si>
  <si>
    <t>Encargos Trabalhistas e Previdenciários</t>
  </si>
  <si>
    <t>Outros Materiais de Consumo</t>
  </si>
  <si>
    <r>
      <rPr>
        <b/>
        <i/>
        <sz val="10"/>
        <color rgb="FF000000"/>
        <rFont val="Arial"/>
        <family val="2"/>
      </rPr>
      <t xml:space="preserve">ATENÇÃO: 
</t>
    </r>
    <r>
      <rPr>
        <i/>
        <sz val="10"/>
        <color rgb="FF000000"/>
        <rFont val="Arial"/>
        <family val="2"/>
      </rPr>
      <t xml:space="preserve">Por custos diretos, entende-se todas as despesas que se relacionam de forma direta com o objeto da parceria. Por exemplo, despesas de pessoal diretamente envolvida na prestação do serviço (exemplo: professor que dá aula diretamente para o cidadão; monitor que atende diretamente crianças em um evento). Ou ainda, materiais utilizados diretamente na prestação dos serviços. Por exemplo, bolas, coletes utilizados pelos munícipes. 
Por custos de divulgação, entende-se todas as despesas relativas a ações prévias e durante a execução do objeto, com o intuito de divulgar o serviço a ser prestado. Por exemplo, agentes de divulgação, assessoria de marketing; contratação de posts patrocinados em redes sociais; pagamentos a influencers digitais; confecção de artes, produção de cartazes, etc. 
Por custos indiretos, entende-se todas as despesas que não estão diretamente relacionadas ao objeto, mas que são necessárias para prover a estrutura administrativa básica para execução do objeto. Por exemplo, pessoal administrativo próprio e assessoria contábil. </t>
    </r>
  </si>
  <si>
    <r>
      <rPr>
        <b/>
        <sz val="10"/>
        <color rgb="FF000000"/>
        <rFont val="Arial"/>
        <family val="2"/>
      </rPr>
      <t>10 - CRONOGRAMA DE DESEMBOLSO DO CONCEDENTE:</t>
    </r>
    <r>
      <rPr>
        <b/>
        <i/>
        <sz val="10"/>
        <color rgb="FF000000"/>
        <rFont val="Arial"/>
        <family val="2"/>
      </rPr>
      <t xml:space="preserve"> Periodo de desembolso do recurso;</t>
    </r>
  </si>
  <si>
    <t xml:space="preserve">10.1. CRONOGRAMA DE DESEMBOLSO DO CONCEDENTE PARA PROJETOS CONTINUADOS </t>
  </si>
  <si>
    <t>10.1.1. CONCEDENTE</t>
  </si>
  <si>
    <t>1º Parcela - Trimestral</t>
  </si>
  <si>
    <t>2º Parcela - Trimestral</t>
  </si>
  <si>
    <t>3º Parcela - Trimestral</t>
  </si>
  <si>
    <t>4º Parcela - Trimestral</t>
  </si>
  <si>
    <r>
      <t xml:space="preserve">10.1.2. PROPONENTE: </t>
    </r>
    <r>
      <rPr>
        <b/>
        <i/>
        <sz val="10"/>
        <color rgb="FF000000"/>
        <rFont val="Arial"/>
        <family val="2"/>
      </rPr>
      <t>Apenas se houver;</t>
    </r>
  </si>
  <si>
    <r>
      <t xml:space="preserve">10.1.3. PATROCINADOR: </t>
    </r>
    <r>
      <rPr>
        <b/>
        <i/>
        <sz val="10"/>
        <color rgb="FF000000"/>
        <rFont val="Arial"/>
        <family val="2"/>
      </rPr>
      <t>Apenas se houver;</t>
    </r>
  </si>
  <si>
    <r>
      <t>10.2. CRONOGRAMA DE DESEMBOLSO DO CONCEDENTE PARA PROJETOS PONTUAIS</t>
    </r>
    <r>
      <rPr>
        <sz val="12"/>
        <color rgb="FF000000"/>
        <rFont val="Calibri"/>
        <family val="2"/>
      </rPr>
      <t> </t>
    </r>
  </si>
  <si>
    <t>10.2.1. CONCEDENTE</t>
  </si>
  <si>
    <r>
      <rPr>
        <b/>
        <sz val="10"/>
        <color rgb="FF000000"/>
        <rFont val="Arial"/>
        <family val="2"/>
      </rPr>
      <t xml:space="preserve">10.2.2. PROPONENTE: </t>
    </r>
    <r>
      <rPr>
        <b/>
        <i/>
        <sz val="10"/>
        <color rgb="FF000000"/>
        <rFont val="Arial"/>
        <family val="2"/>
      </rPr>
      <t>Apenas se houver;</t>
    </r>
  </si>
  <si>
    <r>
      <rPr>
        <b/>
        <sz val="10"/>
        <color rgb="FF000000"/>
        <rFont val="Arial"/>
        <family val="2"/>
      </rPr>
      <t xml:space="preserve">10.2.3. PATROCINADOR: </t>
    </r>
    <r>
      <rPr>
        <b/>
        <i/>
        <sz val="10"/>
        <color rgb="FF000000"/>
        <rFont val="Arial"/>
        <family val="2"/>
      </rPr>
      <t>Apenas se houver;</t>
    </r>
  </si>
  <si>
    <r>
      <rPr>
        <b/>
        <sz val="10"/>
        <color rgb="FF000000"/>
        <rFont val="Arial"/>
        <family val="2"/>
      </rPr>
      <t xml:space="preserve">11 - GRADE COMPARATIVA DE PREÇOS: </t>
    </r>
    <r>
      <rPr>
        <b/>
        <i/>
        <sz val="10"/>
        <color rgb="FF000000"/>
        <rFont val="Arial"/>
        <family val="2"/>
      </rPr>
      <t>A descrição dos itens deverão ser igual os do Cronograma de Execução Financeira;</t>
    </r>
  </si>
  <si>
    <t xml:space="preserve">11.1. GRADE DE PREÇOS ITENS QUE POSSUEM REFERÊNCIA DE PREÇO EM ALGUMA DAS HIPÓTESES DO ARTIGO DA LEI MUNICIPAL 17.273/2020 (POLÍTICA MUNICIPAL DE PREVENÇÃO DA CORRUPÇÃO) </t>
  </si>
  <si>
    <t xml:space="preserve">Obs: devem ser listados na tabela abaixo todos os itens previstos plano de trabalho, inclusive aqueles que não possuam preço de referência para nenhuma das hipóteses abaixo descritas. Nos casos em que não houver preço em nenhuma das hipóteses, deve-se deixar indicado como “não” na coluna “O item possui preço de referência em alguma opção abaixo? 
1 – Banco de preços de referência mantido pela Prefeitura; 
2 – Bancos de preços de referência no âmbito da Administração Pública 
3 - Atas de registro de preços similares, no âmbito da Prefeitura ou de outros entes público, em execução ou concluídos nos últimos 180 dias. 
4 – Pesquisa publicada em mídia especializada, listas de instituições privadas renomadas na formação de preços, sítios eletrônicos especializados de domínio amplo </t>
  </si>
  <si>
    <t xml:space="preserve">Tipo de Despesa </t>
  </si>
  <si>
    <t xml:space="preserve">O item possui preço de referência em alguma opção abaixo? </t>
  </si>
  <si>
    <t xml:space="preserve">Fonte do preço </t>
  </si>
  <si>
    <t>Valor unitário</t>
  </si>
  <si>
    <t>Pessoa responsável pela cotação</t>
  </si>
  <si>
    <t xml:space="preserve">1 – Banco de preço Prefeitura </t>
  </si>
  <si>
    <t>Escolher</t>
  </si>
  <si>
    <t xml:space="preserve">2 – Banco de preço Adm Pública </t>
  </si>
  <si>
    <t xml:space="preserve">3 – Ata de registro de preço </t>
  </si>
  <si>
    <t xml:space="preserve">4 – Listas/Pesquisas publicizadas </t>
  </si>
  <si>
    <t xml:space="preserve">Para os itens que na tabela acima foram marcados como “não” nas 04 hipóteses, a OSC deverá usar a tabela abaixo: </t>
  </si>
  <si>
    <t>Nome da Empresa</t>
  </si>
  <si>
    <t>Valor Unit.</t>
  </si>
  <si>
    <t>Quant.</t>
  </si>
  <si>
    <t>Total de Valores das Empresas Vencedoras</t>
  </si>
  <si>
    <r>
      <rPr>
        <b/>
        <sz val="10"/>
        <color rgb="FF000000"/>
        <rFont val="Arial"/>
        <family val="2"/>
      </rPr>
      <t xml:space="preserve">12. REMUNERAÇÃO DA EQUIPE DE TRABALHO DA ORGANIZAÇÃO DA SOCIEDADE CIVIL: </t>
    </r>
    <r>
      <rPr>
        <b/>
        <i/>
        <sz val="10"/>
        <color rgb="FF000000"/>
        <rFont val="Arial"/>
        <family val="2"/>
      </rPr>
      <t xml:space="preserve">No quadro abaixo, a Organização da Sociedade Civil deverá indicar as informações relativas à remuneração de sua equipe de trabalho, tanto aqueles contratados pela entidade como CLT, quanto aqueles remunerados por meio de PJ. </t>
    </r>
  </si>
  <si>
    <r>
      <t>Nome completo</t>
    </r>
    <r>
      <rPr>
        <sz val="10"/>
        <color rgb="FF000000"/>
        <rFont val="Calibri"/>
        <family val="2"/>
      </rPr>
      <t> </t>
    </r>
  </si>
  <si>
    <r>
      <t>Salário mensal do(a) colaborador(a) da entidade</t>
    </r>
    <r>
      <rPr>
        <sz val="10"/>
        <color rgb="FF000000"/>
        <rFont val="Calibri"/>
        <family val="2"/>
      </rPr>
      <t> </t>
    </r>
  </si>
  <si>
    <r>
      <rPr>
        <b/>
        <sz val="10"/>
        <color rgb="FF000000"/>
        <rFont val="Calibri"/>
        <family val="2"/>
      </rPr>
      <t>Parcela do salário do colaborador(a) da entidade paga por meio desse plano de trabalho</t>
    </r>
    <r>
      <rPr>
        <sz val="10"/>
        <color rgb="FF000000"/>
        <rFont val="Calibri"/>
        <family val="2"/>
      </rPr>
      <t> </t>
    </r>
  </si>
  <si>
    <r>
      <rPr>
        <b/>
        <sz val="10"/>
        <color rgb="FF000000"/>
        <rFont val="Calibri"/>
        <family val="2"/>
      </rPr>
      <t>Há rateio do salário do colaborador com outras parcerias firmadas pela entidade? (Sim ou Não)</t>
    </r>
    <r>
      <rPr>
        <sz val="10"/>
        <color rgb="FF000000"/>
        <rFont val="Calibri"/>
        <family val="2"/>
      </rPr>
      <t> </t>
    </r>
  </si>
  <si>
    <r>
      <t>Nome das demais parcerias incluídas no rateio</t>
    </r>
    <r>
      <rPr>
        <sz val="10"/>
        <color rgb="FF000000"/>
        <rFont val="Calibri"/>
        <family val="2"/>
      </rPr>
      <t> </t>
    </r>
  </si>
  <si>
    <r>
      <t>Funções exercidas pelo(a) colaborador(a) no âmbito desse plano de trabalho</t>
    </r>
    <r>
      <rPr>
        <sz val="10"/>
        <color rgb="FF000000"/>
        <rFont val="Calibri"/>
        <family val="2"/>
      </rPr>
      <t> </t>
    </r>
  </si>
  <si>
    <r>
      <rPr>
        <b/>
        <sz val="10"/>
        <color rgb="FF000000"/>
        <rFont val="Arial"/>
        <family val="2"/>
      </rPr>
      <t xml:space="preserve">13 - DECLARAÇÃO DO PROPONENTE: </t>
    </r>
    <r>
      <rPr>
        <b/>
        <i/>
        <sz val="10"/>
        <color rgb="FF000000"/>
        <rFont val="Arial"/>
        <family val="2"/>
      </rPr>
      <t xml:space="preserve">Na qualidade de Dirigente da Entidade Proponente atesto a idoneidade da documentação apresentada e o cumprimento das ações relatadas neste projeto. </t>
    </r>
  </si>
  <si>
    <t>__________________________________________________</t>
  </si>
  <si>
    <t>Natureza da Despesa</t>
  </si>
  <si>
    <t>Aquisição Material Divulgação</t>
  </si>
  <si>
    <t>Aquisição de Bens Remanescentes (Permanente)</t>
  </si>
  <si>
    <t>Aquisição de Material Gráfico</t>
  </si>
  <si>
    <t>Despesas Encargos Trabalhistas</t>
  </si>
  <si>
    <t>Aquisição de Uniformes</t>
  </si>
  <si>
    <t>Despesas Administrativas</t>
  </si>
  <si>
    <t>Aquisição de Material Esportivo</t>
  </si>
  <si>
    <t>Aquisição Alimentação e Hidratação</t>
  </si>
  <si>
    <t>Aquisição de Material de Higienização e Prevenção</t>
  </si>
  <si>
    <t>Aquisição de Material de Premiação</t>
  </si>
  <si>
    <t>Locação de Equipamentos Diversos</t>
  </si>
  <si>
    <t>Locação de Espaço</t>
  </si>
  <si>
    <t>Locação de Estrutura do Evento</t>
  </si>
  <si>
    <t>Locação de Iluminação</t>
  </si>
  <si>
    <t>Locação de Materiais Diversos</t>
  </si>
  <si>
    <t>Locação de Material de Higienização e Prevenção</t>
  </si>
  <si>
    <t>Locação de Sonorização</t>
  </si>
  <si>
    <t>Prestação de Serviços Foto e Filmagem</t>
  </si>
  <si>
    <t>Prestação de Serviços Pessoa Fisica</t>
  </si>
  <si>
    <t>Prestação de Serviços Pessoa Juridica</t>
  </si>
  <si>
    <t>Prestação de Serviços Transporte</t>
  </si>
  <si>
    <t>Prestação Serviços de Ambulancia</t>
  </si>
  <si>
    <t>DIRETO</t>
  </si>
  <si>
    <t>INDIRETO</t>
  </si>
  <si>
    <t>DIVULGAÇÃO</t>
  </si>
  <si>
    <t>Equipamentos e material permanente</t>
  </si>
  <si>
    <t>Diárias, passagens e Transporte</t>
  </si>
  <si>
    <t>Recursos humanos</t>
  </si>
  <si>
    <t>Encargos trabalhistas e previdenciários</t>
  </si>
  <si>
    <t>Material esportivo</t>
  </si>
  <si>
    <t>Serviços de Pessoa física</t>
  </si>
  <si>
    <t>Outros material de consumo</t>
  </si>
  <si>
    <t>Serviços de pessoa jurídica</t>
  </si>
  <si>
    <t>Obras e instalações</t>
  </si>
  <si>
    <t>PROGRAMA OLIMPISMO – TAEKWONDO/BOXE/TIRO COM ARCO</t>
  </si>
  <si>
    <t>Federacao de Taekwondo do Estado de São Paulo</t>
  </si>
  <si>
    <t>04.396.074/0001-40</t>
  </si>
  <si>
    <t xml:space="preserve">Dias 21 e 25 de setembro de 2024 e 05 de outubro de 2024. 
Para programas continuados, a execução será a partir da ordem de início. </t>
  </si>
  <si>
    <t>11-3384-1098/68</t>
  </si>
  <si>
    <t>001 - Brasil</t>
  </si>
  <si>
    <t>1196-7</t>
  </si>
  <si>
    <t>42432-3</t>
  </si>
  <si>
    <t>www.fetesp.com.br</t>
  </si>
  <si>
    <t>tkdmestre@gmail.com</t>
  </si>
  <si>
    <t>Yeo Jun Kim</t>
  </si>
  <si>
    <t>022451738-48</t>
  </si>
  <si>
    <t>11-995991101</t>
  </si>
  <si>
    <t>071342-G/SP</t>
  </si>
  <si>
    <t>Rua Conselheiro Furtado, 1044</t>
  </si>
  <si>
    <t>Rua Conselheiro Furtado, 1044-3o andar</t>
  </si>
  <si>
    <t>Liberdade</t>
  </si>
  <si>
    <t>01511-001</t>
  </si>
  <si>
    <t>Sao Paulo</t>
  </si>
  <si>
    <t xml:space="preserve">PROGRAMA OLIMPISMO </t>
  </si>
  <si>
    <t>TAEKWONDO/BOXE/TIRO COM ARCO</t>
  </si>
  <si>
    <t xml:space="preserve">09:00 as 15:00h	</t>
  </si>
  <si>
    <t>Seminário, demonstração e oficina interativa com os munícipes</t>
  </si>
  <si>
    <t>Clube Desportivo Liberdade
CCA Vila Nova Curuca
CEL Jose de Anchieta</t>
  </si>
  <si>
    <t>Rua Conselheiro Furtado, 1044 – Liberdade – SP cep 01511-001
R. Queirós Veloso, 121 - Parque Novo Mundo, São Paulo - SP, 02168-000
R. José Balangio, 188 - Artur Alvim, São Paulo - SP, 03589-150</t>
  </si>
  <si>
    <t>Divulgação através de redes sociais da proponente, site e rede sociais dos palestrantes, contratação de influencers digitais relacionados à temática do programa para expansão do alcance da divulgação, efetivar campanhas de posts patrocinados centrados no público-alvo do entorno das ações e fazer o acompanhamento.</t>
  </si>
  <si>
    <t>Promover o acesso a informação de esportes olímpicos, suas especificidades, quais os regulamentos de cada esporte, suas metas, visões, missões, filosofias e criar atividades interativas que possibilitem ao munícipe o contato com a história e os valores olímpicos, promovendo ainda a divulgação dos Jogos Olímpicos e Paralímpicos de 2024.</t>
  </si>
  <si>
    <t xml:space="preserve">•	Incentivar pessoas sedentárias a praticar atividade física regularmente;
•	Difundir os esportes e os valores olímpicos entre os participantes;
•	Vivenciar o dia a dia dos atletas e o seu cotidiano de treinos;
•	Conhecer os atletas que cresceram na comunidade e conquistaram as vagas olímpicas e paraolímpicas;
•	Ampliar o conhecimento da população acerca dos serviços, ações e programas de promoção da atividade física disponíveis na Cidade de São Paulo; 
•	Por meio das atividades divulgadas, incentivar a posterior prática esportiva regular, visando o combate ao sedentarismo;
•	Por meio das atividades físicas, esportivas e de lazer, promover a inclusão social dos participantes;
•	Divulgar os espaços públicos disponíveis para a prática da atividade física na cidade de São Paulo;
•	Ofertas de atividades interativas de demonstração dos esportes olímpicos e paralímpicos;
•	Oferecer o contato com atletas ou outras pessoas que vivenciam/vivenciaram os Jogos Olímpicos e Paralímpicos;
•	Aumentar o conhecimento da população sobre os aspectos dos Jogos Olímpicos e Paralímpicos;
•	Garantir que as atividades e eventos sejam devidamente divulgados e contem com a presença da população, evitando a promoção de eventos esvaziados e que gerem desperdício de recursos públicos.
</t>
  </si>
  <si>
    <t>Serão convidados 04 atletas olímpicos de taekwondo, sendo 01 deles atleta paralímpico medalhista de ouro nas Olimpiadas de Tokyo 2022 e renomados atletas das modalidades de boxe e tiro com arco.
Será um ciclo de seminários que contarão o início de carreira e suas dificuldades, apresentação da história dos Jogos Olímpicos, apresentação da modalidade e oficinas interativas com os presentes.
Para isso serão feito as contratações dos palestrante e equipe técnica, locação de telão LED, notebook, som, placas de tatames, sistema PSS de luta e poom-se, estrutura para Boxe, sistema  de arbitragem de boxe,  Stand de Tiro com Arco, e demais proteções e equipamentos das modalidades,  cenografia que simule a realidade afim de que a vivencia seja realística.</t>
  </si>
  <si>
    <t xml:space="preserve">Meta 1
80% de satisfação - bom ou ótimo - em relação aos equipamentos utilizados no projeto </t>
  </si>
  <si>
    <t>Indicador 1 para mensuração da meta 1
Percentual de respondentes como ótimo ou bom
Indicador 2 para mensuração da meta 1
Numero de presença manha e numero de Presentes tarde..</t>
  </si>
  <si>
    <t>Soma da quantidade de respondentes ótimo e bons dividido pelo total de questionários respondidos (péssimo; ruim; regular, bom e ótimo).</t>
  </si>
  <si>
    <t xml:space="preserve">Questionário de satisfação a ser disponibilizado pela SEME e aplicado pela organização da sociedade civil </t>
  </si>
  <si>
    <t>Meta 2 NPS = 50</t>
  </si>
  <si>
    <t>Percetual</t>
  </si>
  <si>
    <t>Percentual de respondentes que deram nota 9 e 10 subtraído do percentual de respondentes que deram nota de 0 a 6 à pergunta “Em uma escala de zero a dez, qual a probabilidade de você indicar esse evento/projeto/atividade a um amigo ou conhecido?”</t>
  </si>
  <si>
    <t>Questionário de satisfação a ser disponibilizado pela SEME e aplicado pela organização da sociedade civil</t>
  </si>
  <si>
    <t>Meta 1 Garantir que o evento tenha  no minimo 200 participantes por evento</t>
  </si>
  <si>
    <t xml:space="preserve">
Indicador 1 - Quantidade de pessoas que participaram do evento   
Indicador 2- Numero de Inscrição por modalidade</t>
  </si>
  <si>
    <t>Soma da quantidade de pessoas e categorias que participaram do evento</t>
  </si>
  <si>
    <t>Lista de participantes</t>
  </si>
  <si>
    <t>Meta 2 - Ofertar ate  06 atividades interativas  em cada evento</t>
  </si>
  <si>
    <t xml:space="preserve">Indicador 1 - Número de atividades ofertadas em cada evento Indicador
 2 - Afericao de participantes em cada atividade
</t>
  </si>
  <si>
    <t>Será feita a média do número de atividades ofertadas  no evento</t>
  </si>
  <si>
    <t>Relatório fotográfico do evento, demonstrando a presença de cada atividade prevista no plano de trabalho em cada local do evento</t>
  </si>
  <si>
    <t>A Federação de Taekwondo do Estado de São Paulo, é a entidade oficial de administração de desporto no âmbito do Estado de São Paulo, da modalidade filiada à Confederação Brasileira e Federação Mundial de Taekwondo, o que nos capacita técnica e operacionalmente como executores do presente projeto. 
Convidaremos os atletas da Seleção Olímpica e sua equipe técnica convocados para as Olimpiadas Paris 2024 e nomes renomados do Boxe e Tiro com Arco para o Ciclo de Seminário, demonstração e oficinas para os munícipes da Capital.
Entre os atletas da Seleção Olímpica há 02 filiados à proponente.</t>
  </si>
  <si>
    <t>O Gerente geral do projeto que sera responsável pelo gerenciamento de todas as atividades do evento. Os departamentos de eventos e técnico farão as escolhas dos palestrantes e convidados, contato e o departamento administrativo auxiliarao na elaboração o no planejamento. Havera contratação dos profissionais que serão Personalissima, ou seja, não será possível licitação, pois se trata de contratação pela pessoa que é, personalíssimo, já os demais itens serão licitados, sendo eles,  pisos de tatame oficiais WT, telao LED, som, equipamentos PSS , sistema de arbitragem, fotografo, equipe de montagem e desmontagem de estrutura, contratacao de profissional para criação de audiovisual alem da assessoria administrativa no que tange a area de RH, finanças e gestao de prestação de contas e de administração geral. Demos preferencia a locação pois serão itens de uso eventual tornando assim mais econômico a locação dos itens.</t>
  </si>
  <si>
    <t>A Federação de Taekwondo do estado de São Paulo já firmou diversos convênios com as Secretarias de Esporte Lazer e Juventude, assim como a Secretaria de Esporte, Lazer e Recreação e todos os eventos foram realizados de acordo com o apresentado. Além destas, realizamos a 9 anos o projeto pela Lei Paulista de Incentivo ao Esporte " Taekwondo Educação e Progresso", atendemos ao longo dos ano aproximadamente 3.000 beneficiarios. Realizamos também eventos campeonatos paulistas, copas estaduais, cursos, seminarios de formação de arbitros, tecnicos e mestres examinadores entre outros.    
Em 2016 realizamos o Festival Olimpico na Capital com participação dos atletas Olimpicos da Seleção Coreana quando estiveram em São Paulo durante a aclimatação para as Olimpíadas Rio 2016.                                                                                                                                                                                                                      2022 – Projeto Taekwondo e Educação e Cidadania
2023 -  53th Brazilian Taekwondo Festival
2022- Festival da Integração e 21o Exame de Graduação Coletiva</t>
  </si>
  <si>
    <t>x</t>
  </si>
  <si>
    <t xml:space="preserve">Inicio 2 dias apos após aprovacao </t>
  </si>
  <si>
    <t>Fim da atividade</t>
  </si>
  <si>
    <t xml:space="preserve">Após aprovação	</t>
  </si>
  <si>
    <t>Ou ate preenchimento de todas as vagas</t>
  </si>
  <si>
    <t>10 dias após aprovação</t>
  </si>
  <si>
    <t>Contratação de Recursos humanos e estrutura necessaria</t>
  </si>
  <si>
    <t>Após 20 dias da aprovação</t>
  </si>
  <si>
    <t>Revisão do planejamento</t>
  </si>
  <si>
    <t xml:space="preserve">28/08/2024	</t>
  </si>
  <si>
    <t>1º evento Olimpismo – Taekwondo e Boxe- incluso tempo de preparo para o evento pre</t>
  </si>
  <si>
    <t>2º evento Olimpismo-Parataekwondo- incluso tempo de preparo para o evento pre</t>
  </si>
  <si>
    <t>3º evento Olimpismo – Taekwondo/Tiro com arco- incluso tempo de preparo para o evento pre</t>
  </si>
  <si>
    <t xml:space="preserve">05/10/2024	</t>
  </si>
  <si>
    <t>Via link</t>
  </si>
  <si>
    <t>24h</t>
  </si>
  <si>
    <t>Ate 30/09/2024</t>
  </si>
  <si>
    <t xml:space="preserve">Após aprovação		</t>
  </si>
  <si>
    <t xml:space="preserve">10 dias após aprovação	</t>
  </si>
  <si>
    <t>plano de divulgacao</t>
  </si>
  <si>
    <t>20/09 - 24/09 e 01/10</t>
  </si>
  <si>
    <t>21/09- 25/09 e 05/10</t>
  </si>
  <si>
    <t>1a -21/09- 2a - 25/09 e 3a -05/10</t>
  </si>
  <si>
    <t>1a -09 -2a - 13- 3a -  09h</t>
  </si>
  <si>
    <t>16h</t>
  </si>
  <si>
    <t>17h</t>
  </si>
  <si>
    <t>termino</t>
  </si>
  <si>
    <t>06 a 09. /10/2024</t>
  </si>
  <si>
    <t>Indireto</t>
  </si>
  <si>
    <t>Locação de piso especifico EVA, 1 x 1m2 e 25mm, antshock 45º,antederrapante, encaixe dentado P, homologado WT</t>
  </si>
  <si>
    <t>Locação de material especifico para
-boxe ( 50 luva 12oz, 20 bate saco, 02 saco de pancada torre, 50 corda de pular
-taekwondo – 20 raquete, 20 aparadores, 20 protetor de tórax
-tiro com arco – 10 arco, 30 flechas, 10 suporte de proteção braço, 02 alvo com suporte, proteção de segurança para o alvo</t>
  </si>
  <si>
    <t xml:space="preserve">Contratacao de 06 atletas com equipe técnica para o evento, contrato Personalissimo, incluso todas as despesas como diarias, transporte e alimentacao  </t>
  </si>
  <si>
    <t>Gerente Geral do projeto ( por etapa)</t>
  </si>
  <si>
    <t>Elaborador de arte, criação de cenografia</t>
  </si>
  <si>
    <t xml:space="preserve">Locação de cenografia para cada modalidade: tenda,  montagem e desmontagem, figurino, painéis, fechamento em lycra, Telao LED ( 2 x 2m) alta definicao, sistema áudio visual, projeção e som </t>
  </si>
  <si>
    <t>Locação de climatizador 20TR ( 2 por evento)</t>
  </si>
  <si>
    <t>Cobertura com 1 fotógrafos - Todas as fotos em Alta Resolução em CD - 180º Panorâmico, foto tela - 80 fotos - evento  7 horas para cada subevento ( total 3)</t>
  </si>
  <si>
    <t xml:space="preserve">Assessoria para  gestao de RH, contratos e prestação de contas </t>
  </si>
  <si>
    <t>Unidade</t>
  </si>
  <si>
    <t>Diária</t>
  </si>
  <si>
    <t>Mensal</t>
  </si>
  <si>
    <t>Setembro</t>
  </si>
  <si>
    <t>470.479.558-60</t>
  </si>
  <si>
    <t>não</t>
  </si>
  <si>
    <t>não há</t>
  </si>
  <si>
    <t xml:space="preserve">Gabriela
Cambraia Sartori 		</t>
  </si>
  <si>
    <t>Vitor Fonseca</t>
  </si>
  <si>
    <t>415.435.828-69</t>
  </si>
  <si>
    <t>Gabriel Vinicius</t>
  </si>
  <si>
    <t>465.912.808-39</t>
  </si>
  <si>
    <t>Yeo Jun Kim - 12648480</t>
  </si>
  <si>
    <t>Não</t>
  </si>
  <si>
    <t>Sim</t>
  </si>
  <si>
    <t>Camiseta gola careca cinza, manga raglan, confeccionada em dry fit(furadinho Ammny), 100% poliamida, com logos em silk emborrachado, 175 g, acabamento com costuras rebatidas. Tamanho P à GG.</t>
  </si>
  <si>
    <t>precificacao lei paulista de incentivo federal</t>
  </si>
  <si>
    <t>24124775/0001-37</t>
  </si>
  <si>
    <t>CJ Consultoria e assessoria</t>
  </si>
  <si>
    <t>34859757/0001-57</t>
  </si>
  <si>
    <t>CTCON</t>
  </si>
  <si>
    <t>50622822/0001-82</t>
  </si>
  <si>
    <t>Oliveira esportes e eventos</t>
  </si>
  <si>
    <t>16779769/0001-90</t>
  </si>
  <si>
    <t>RCO eventos</t>
  </si>
  <si>
    <t>E&amp;E eventos esportivos e culturais</t>
  </si>
  <si>
    <t>33774952/0001-11</t>
  </si>
  <si>
    <t xml:space="preserve">Jae Park Lei Paulista de Incetivo ao Esporte Federal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</si>
</sst>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R$-416]\ * #,##0.00_-;\-[$R$-416]\ * #,##0.00_-;_-[$R$-416]\ * &quot;-&quot;??_-;_-@_-"/>
  </numFmts>
  <fonts count="28" x14ac:knownFonts="1">
    <font>
      <sz val="11"/>
      <color theme="1"/>
      <name val="Calibri"/>
      <family val="2"/>
      <scheme val="minor"/>
    </font>
    <font>
      <b/>
      <sz val="10"/>
      <color theme="1"/>
      <name val="Arial"/>
      <family val="2"/>
    </font>
    <font>
      <sz val="10"/>
      <color theme="1"/>
      <name val="Arial"/>
      <family val="2"/>
    </font>
    <font>
      <b/>
      <i/>
      <sz val="10"/>
      <color rgb="FF000000"/>
      <name val="Arial"/>
      <family val="2"/>
    </font>
    <font>
      <b/>
      <sz val="10"/>
      <color rgb="FF000000"/>
      <name val="Arial"/>
      <family val="2"/>
    </font>
    <font>
      <b/>
      <i/>
      <sz val="10"/>
      <color theme="1"/>
      <name val="Arial"/>
      <family val="2"/>
    </font>
    <font>
      <sz val="10"/>
      <color rgb="FF000000"/>
      <name val="Arial"/>
      <family val="2"/>
    </font>
    <font>
      <i/>
      <sz val="10"/>
      <color theme="1"/>
      <name val="Arial"/>
      <family val="2"/>
    </font>
    <font>
      <sz val="8"/>
      <color theme="1"/>
      <name val="Arial"/>
      <family val="2"/>
    </font>
    <font>
      <sz val="12"/>
      <color rgb="FF000000"/>
      <name val="Calibri"/>
      <family val="2"/>
    </font>
    <font>
      <sz val="10"/>
      <color rgb="FF000000"/>
      <name val="Arial"/>
      <family val="2"/>
    </font>
    <font>
      <b/>
      <sz val="10"/>
      <color rgb="FF000000"/>
      <name val="Arial"/>
      <family val="2"/>
    </font>
    <font>
      <b/>
      <sz val="12"/>
      <color rgb="FF000000"/>
      <name val="Calibri"/>
      <family val="2"/>
    </font>
    <font>
      <i/>
      <sz val="12"/>
      <color rgb="FF000000"/>
      <name val="Calibri"/>
      <family val="2"/>
    </font>
    <font>
      <b/>
      <i/>
      <sz val="10"/>
      <color rgb="FF000000"/>
      <name val="Arial"/>
      <family val="2"/>
    </font>
    <font>
      <i/>
      <sz val="10"/>
      <color rgb="FF000000"/>
      <name val="Arial"/>
      <family val="2"/>
    </font>
    <font>
      <i/>
      <sz val="10"/>
      <color rgb="FF000000"/>
      <name val="Arial"/>
      <family val="2"/>
    </font>
    <font>
      <sz val="10"/>
      <color theme="1"/>
      <name val="Arial"/>
      <family val="2"/>
    </font>
    <font>
      <sz val="11"/>
      <color rgb="FF000000"/>
      <name val="Calibri"/>
      <family val="2"/>
    </font>
    <font>
      <b/>
      <sz val="10"/>
      <color rgb="FF000000"/>
      <name val="Calibri"/>
      <family val="2"/>
    </font>
    <font>
      <sz val="10"/>
      <color rgb="FF000000"/>
      <name val="Calibri"/>
      <family val="2"/>
    </font>
    <font>
      <b/>
      <sz val="10"/>
      <color rgb="FF000000"/>
      <name val="Calibri"/>
      <family val="2"/>
    </font>
    <font>
      <u/>
      <sz val="11"/>
      <color theme="10"/>
      <name val="Calibri"/>
      <family val="2"/>
      <scheme val="minor"/>
    </font>
    <font>
      <sz val="12"/>
      <color rgb="FF000000"/>
      <name val="Calibri"/>
      <family val="2"/>
    </font>
    <font>
      <sz val="10"/>
      <color theme="1"/>
      <name val="Arial"/>
      <family val="2"/>
    </font>
    <font>
      <sz val="10"/>
      <color rgb="FF000000"/>
      <name val="Arial"/>
      <family val="2"/>
    </font>
    <font>
      <b/>
      <sz val="10"/>
      <color rgb="FF000000"/>
      <name val="Arial"/>
      <family val="2"/>
    </font>
    <font>
      <b/>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D8D8D8"/>
        <bgColor indexed="64"/>
      </patternFill>
    </fill>
    <fill>
      <patternFill patternType="solid">
        <fgColor theme="0"/>
        <bgColor indexed="64"/>
      </patternFill>
    </fill>
    <fill>
      <patternFill patternType="solid">
        <fgColor theme="6" tint="0.79998168889431442"/>
        <bgColor indexed="64"/>
      </patternFill>
    </fill>
  </fills>
  <borders count="10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CCCCCC"/>
      </bottom>
      <diagonal/>
    </border>
    <border>
      <left/>
      <right/>
      <top/>
      <bottom style="thin">
        <color rgb="FFCCCCCC"/>
      </bottom>
      <diagonal/>
    </border>
    <border>
      <left/>
      <right style="thin">
        <color rgb="FF000000"/>
      </right>
      <top/>
      <bottom style="thin">
        <color rgb="FFCCCCCC"/>
      </bottom>
      <diagonal/>
    </border>
    <border>
      <left style="thin">
        <color rgb="FF000000"/>
      </left>
      <right style="thin">
        <color rgb="FFCCCCCC"/>
      </right>
      <top style="thin">
        <color rgb="FFCCCCCC"/>
      </top>
      <bottom style="thin">
        <color rgb="FFCCCCCC"/>
      </bottom>
      <diagonal/>
    </border>
    <border>
      <left/>
      <right/>
      <top style="thin">
        <color rgb="FFCCCCCC"/>
      </top>
      <bottom/>
      <diagonal/>
    </border>
    <border>
      <left style="thin">
        <color rgb="FF000000"/>
      </left>
      <right/>
      <top style="thin">
        <color rgb="FFCCCCCC"/>
      </top>
      <bottom style="thin">
        <color rgb="FF000000"/>
      </bottom>
      <diagonal/>
    </border>
    <border>
      <left/>
      <right/>
      <top style="thin">
        <color rgb="FFCCCCCC"/>
      </top>
      <bottom style="thin">
        <color rgb="FF000000"/>
      </bottom>
      <diagonal/>
    </border>
    <border>
      <left/>
      <right style="thin">
        <color rgb="FF000000"/>
      </right>
      <top style="thin">
        <color rgb="FFCCCCCC"/>
      </top>
      <bottom style="thin">
        <color rgb="FF000000"/>
      </bottom>
      <diagonal/>
    </border>
    <border>
      <left style="thin">
        <color rgb="FF000000"/>
      </left>
      <right/>
      <top style="thin">
        <color rgb="FFCCCCCC"/>
      </top>
      <bottom style="dashed">
        <color rgb="FF000000"/>
      </bottom>
      <diagonal/>
    </border>
    <border>
      <left/>
      <right/>
      <top style="thin">
        <color rgb="FFCCCCCC"/>
      </top>
      <bottom style="dashed">
        <color rgb="FF000000"/>
      </bottom>
      <diagonal/>
    </border>
    <border>
      <left/>
      <right style="thin">
        <color rgb="FF000000"/>
      </right>
      <top style="thin">
        <color rgb="FFCCCCCC"/>
      </top>
      <bottom style="dashed">
        <color rgb="FF000000"/>
      </bottom>
      <diagonal/>
    </border>
    <border>
      <left style="thin">
        <color rgb="FFCCCCCC"/>
      </left>
      <right/>
      <top style="thin">
        <color rgb="FFCCCCCC"/>
      </top>
      <bottom style="dashed">
        <color rgb="FF000000"/>
      </bottom>
      <diagonal/>
    </border>
    <border>
      <left style="thin">
        <color rgb="FFCCCCCC"/>
      </left>
      <right/>
      <top style="thin">
        <color rgb="FFCCCCCC"/>
      </top>
      <bottom style="thin">
        <color rgb="FF000000"/>
      </bottom>
      <diagonal/>
    </border>
    <border>
      <left style="thin">
        <color rgb="FFCCCCCC"/>
      </left>
      <right/>
      <top style="thin">
        <color rgb="FFCCCCCC"/>
      </top>
      <bottom style="thin">
        <color rgb="FFCCCCCC"/>
      </bottom>
      <diagonal/>
    </border>
    <border>
      <left/>
      <right style="thin">
        <color rgb="FF000000"/>
      </right>
      <top style="thin">
        <color rgb="FFCCCCCC"/>
      </top>
      <bottom style="thin">
        <color rgb="FFCCCCCC"/>
      </bottom>
      <diagonal/>
    </border>
    <border>
      <left style="thin">
        <color rgb="FF000000"/>
      </left>
      <right/>
      <top style="thin">
        <color rgb="FFCCCCCC"/>
      </top>
      <bottom/>
      <diagonal/>
    </border>
    <border>
      <left/>
      <right/>
      <top style="thin">
        <color rgb="FFCCCCCC"/>
      </top>
      <bottom style="thin">
        <color rgb="FFCCCCCC"/>
      </bottom>
      <diagonal/>
    </border>
    <border>
      <left style="thin">
        <color rgb="FF000000"/>
      </left>
      <right/>
      <top style="thin">
        <color rgb="FFCCCCCC"/>
      </top>
      <bottom style="thin">
        <color rgb="FFCCCCCC"/>
      </bottom>
      <diagonal/>
    </border>
    <border>
      <left/>
      <right style="thin">
        <color rgb="FFCCCCCC"/>
      </right>
      <top style="thin">
        <color rgb="FFCCCCCC"/>
      </top>
      <bottom style="thin">
        <color rgb="FF000000"/>
      </bottom>
      <diagonal/>
    </border>
    <border>
      <left style="thin">
        <color rgb="FFCCCCCC"/>
      </left>
      <right/>
      <top style="thin">
        <color rgb="FFCCCCCC"/>
      </top>
      <bottom/>
      <diagonal/>
    </border>
    <border>
      <left/>
      <right style="thin">
        <color rgb="FF000000"/>
      </right>
      <top style="thin">
        <color rgb="FFCCCCCC"/>
      </top>
      <bottom/>
      <diagonal/>
    </border>
    <border>
      <left style="thin">
        <color rgb="FFCCCCCC"/>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CCCCCC"/>
      </right>
      <top style="thin">
        <color rgb="FFCCCCCC"/>
      </top>
      <bottom/>
      <diagonal/>
    </border>
    <border>
      <left style="thin">
        <color rgb="FFCCCCCC"/>
      </left>
      <right style="thin">
        <color rgb="FFCCCCCC"/>
      </right>
      <top style="thin">
        <color rgb="FFCCCCCC"/>
      </top>
      <bottom/>
      <diagonal/>
    </border>
    <border>
      <left style="thin">
        <color rgb="FFCCCCCC"/>
      </left>
      <right style="thin">
        <color rgb="FF000000"/>
      </right>
      <top style="thin">
        <color rgb="FFCCCCCC"/>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CCCCCC"/>
      </bottom>
      <diagonal/>
    </border>
    <border>
      <left/>
      <right/>
      <top style="thin">
        <color rgb="FF000000"/>
      </top>
      <bottom style="thin">
        <color rgb="FFCCCCCC"/>
      </bottom>
      <diagonal/>
    </border>
    <border>
      <left/>
      <right style="thin">
        <color rgb="FF000000"/>
      </right>
      <top style="thin">
        <color rgb="FF000000"/>
      </top>
      <bottom style="thin">
        <color rgb="FFCCCCCC"/>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CCCCCC"/>
      </left>
      <right style="thin">
        <color rgb="FFCCCCCC"/>
      </right>
      <top/>
      <bottom style="thin">
        <color rgb="FF000000"/>
      </bottom>
      <diagonal/>
    </border>
    <border>
      <left style="thin">
        <color rgb="FFCCCCCC"/>
      </left>
      <right style="thin">
        <color rgb="FF000000"/>
      </right>
      <top/>
      <bottom style="thin">
        <color rgb="FF000000"/>
      </bottom>
      <diagonal/>
    </border>
    <border>
      <left style="thin">
        <color rgb="FF000000"/>
      </left>
      <right style="thin">
        <color rgb="FFCCCCCC"/>
      </right>
      <top/>
      <bottom style="thin">
        <color rgb="FF000000"/>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bottom style="thin">
        <color theme="2" tint="-9.9978637043366805E-2"/>
      </bottom>
      <diagonal/>
    </border>
    <border>
      <left style="thin">
        <color theme="2" tint="-9.9978637043366805E-2"/>
      </left>
      <right/>
      <top style="thin">
        <color theme="2" tint="-9.9978637043366805E-2"/>
      </top>
      <bottom/>
      <diagonal/>
    </border>
    <border>
      <left style="thin">
        <color theme="2"/>
      </left>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2" tint="-9.9978637043366805E-2"/>
      </left>
      <right/>
      <top/>
      <bottom/>
      <diagonal/>
    </border>
    <border>
      <left style="thin">
        <color theme="2" tint="-9.9978637043366805E-2"/>
      </left>
      <right style="thin">
        <color theme="2" tint="-9.9978637043366805E-2"/>
      </right>
      <top/>
      <bottom/>
      <diagonal/>
    </border>
    <border>
      <left style="thin">
        <color theme="1"/>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right>
      <top style="thin">
        <color theme="2" tint="-9.9978637043366805E-2"/>
      </top>
      <bottom style="thin">
        <color theme="2" tint="-9.9978637043366805E-2"/>
      </bottom>
      <diagonal/>
    </border>
    <border>
      <left/>
      <right style="thin">
        <color theme="2" tint="-9.9978637043366805E-2"/>
      </right>
      <top/>
      <bottom/>
      <diagonal/>
    </border>
    <border>
      <left/>
      <right style="thin">
        <color theme="1"/>
      </right>
      <top style="thin">
        <color theme="2" tint="-9.9978637043366805E-2"/>
      </top>
      <bottom style="thin">
        <color theme="2" tint="-9.9978637043366805E-2"/>
      </bottom>
      <diagonal/>
    </border>
    <border>
      <left style="thin">
        <color theme="2" tint="-9.9978637043366805E-2"/>
      </left>
      <right style="thin">
        <color theme="1"/>
      </right>
      <top style="thin">
        <color theme="2" tint="-9.9978637043366805E-2"/>
      </top>
      <bottom style="thin">
        <color theme="2" tint="-9.9978637043366805E-2"/>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theme="1"/>
      </top>
      <bottom/>
      <diagonal/>
    </border>
    <border>
      <left style="thin">
        <color rgb="FF000000"/>
      </left>
      <right/>
      <top style="thin">
        <color theme="1"/>
      </top>
      <bottom style="thin">
        <color rgb="FF000000"/>
      </bottom>
      <diagonal/>
    </border>
    <border>
      <left/>
      <right/>
      <top style="thin">
        <color theme="1"/>
      </top>
      <bottom style="thin">
        <color rgb="FF000000"/>
      </bottom>
      <diagonal/>
    </border>
    <border>
      <left style="thin">
        <color theme="1"/>
      </left>
      <right/>
      <top style="thin">
        <color theme="1"/>
      </top>
      <bottom style="thin">
        <color rgb="FF000000"/>
      </bottom>
      <diagonal/>
    </border>
    <border>
      <left/>
      <right style="thin">
        <color rgb="FF000000"/>
      </right>
      <top style="thin">
        <color theme="1"/>
      </top>
      <bottom style="thin">
        <color rgb="FF000000"/>
      </bottom>
      <diagonal/>
    </border>
    <border>
      <left/>
      <right/>
      <top/>
      <bottom style="thin">
        <color theme="1"/>
      </bottom>
      <diagonal/>
    </border>
    <border>
      <left style="thin">
        <color theme="1"/>
      </left>
      <right style="thin">
        <color theme="1"/>
      </right>
      <top/>
      <bottom/>
      <diagonal/>
    </border>
    <border>
      <left/>
      <right style="thin">
        <color rgb="FF000000"/>
      </right>
      <top style="thin">
        <color theme="1"/>
      </top>
      <bottom style="thin">
        <color theme="1"/>
      </bottom>
      <diagonal/>
    </border>
    <border>
      <left style="thin">
        <color theme="1"/>
      </left>
      <right/>
      <top/>
      <bottom/>
      <diagonal/>
    </border>
    <border>
      <left/>
      <right style="thin">
        <color theme="1"/>
      </right>
      <top/>
      <bottom/>
      <diagonal/>
    </border>
    <border>
      <left/>
      <right style="thin">
        <color theme="2" tint="-9.9978637043366805E-2"/>
      </right>
      <top style="thin">
        <color theme="2" tint="-9.9978637043366805E-2"/>
      </top>
      <bottom/>
      <diagonal/>
    </border>
    <border>
      <left/>
      <right style="thin">
        <color theme="2" tint="-9.9978637043366805E-2"/>
      </right>
      <top/>
      <bottom style="thin">
        <color theme="2" tint="-9.9978637043366805E-2"/>
      </bottom>
      <diagonal/>
    </border>
    <border>
      <left style="thin">
        <color rgb="FF000000"/>
      </left>
      <right style="thin">
        <color theme="1"/>
      </right>
      <top style="thin">
        <color rgb="FF000000"/>
      </top>
      <bottom style="thin">
        <color rgb="FF000000"/>
      </bottom>
      <diagonal/>
    </border>
    <border>
      <left style="thin">
        <color theme="1"/>
      </left>
      <right style="thin">
        <color theme="1"/>
      </right>
      <top style="thin">
        <color rgb="FF000000"/>
      </top>
      <bottom style="thin">
        <color rgb="FF000000"/>
      </bottom>
      <diagonal/>
    </border>
    <border>
      <left style="thin">
        <color theme="1"/>
      </left>
      <right style="thin">
        <color rgb="FF000000"/>
      </right>
      <top style="thin">
        <color rgb="FF000000"/>
      </top>
      <bottom style="thin">
        <color rgb="FF000000"/>
      </bottom>
      <diagonal/>
    </border>
    <border>
      <left style="thin">
        <color rgb="FF000000"/>
      </left>
      <right style="thin">
        <color theme="1"/>
      </right>
      <top style="thin">
        <color rgb="FF000000"/>
      </top>
      <bottom/>
      <diagonal/>
    </border>
    <border>
      <left style="thin">
        <color theme="1"/>
      </left>
      <right style="thin">
        <color theme="1"/>
      </right>
      <top style="thin">
        <color rgb="FF000000"/>
      </top>
      <bottom/>
      <diagonal/>
    </border>
    <border>
      <left style="thin">
        <color theme="1"/>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theme="1"/>
      </bottom>
      <diagonal/>
    </border>
    <border>
      <left/>
      <right style="thin">
        <color rgb="FF000000"/>
      </right>
      <top/>
      <bottom style="thin">
        <color theme="1"/>
      </bottom>
      <diagonal/>
    </border>
    <border>
      <left style="thin">
        <color rgb="FF000000"/>
      </left>
      <right style="thin">
        <color rgb="FF000000"/>
      </right>
      <top style="thin">
        <color rgb="FF000000"/>
      </top>
      <bottom/>
      <diagonal/>
    </border>
    <border>
      <left/>
      <right style="thin">
        <color rgb="FF000000"/>
      </right>
      <top style="thin">
        <color theme="1"/>
      </top>
      <bottom/>
      <diagonal/>
    </border>
    <border>
      <left/>
      <right style="thin">
        <color rgb="FFCCCCCC"/>
      </right>
      <top style="thin">
        <color rgb="FFCCCCCC"/>
      </top>
      <bottom/>
      <diagonal/>
    </border>
    <border>
      <left/>
      <right style="thin">
        <color rgb="FFCCCCCC"/>
      </right>
      <top/>
      <bottom style="thin">
        <color rgb="FF000000"/>
      </bottom>
      <diagonal/>
    </border>
    <border>
      <left style="thin">
        <color rgb="FF000000"/>
      </left>
      <right style="thin">
        <color rgb="FF000000"/>
      </right>
      <top/>
      <bottom/>
      <diagonal/>
    </border>
    <border>
      <left/>
      <right style="thin">
        <color theme="1"/>
      </right>
      <top style="thin">
        <color theme="1"/>
      </top>
      <bottom style="thin">
        <color rgb="FF000000"/>
      </bottom>
      <diagonal/>
    </border>
    <border>
      <left style="thin">
        <color theme="1"/>
      </left>
      <right/>
      <top style="thin">
        <color rgb="FF000000"/>
      </top>
      <bottom/>
      <diagonal/>
    </border>
  </borders>
  <cellStyleXfs count="2">
    <xf numFmtId="0" fontId="0" fillId="0" borderId="0"/>
    <xf numFmtId="0" fontId="22" fillId="0" borderId="0" applyNumberFormat="0" applyFill="0" applyBorder="0" applyAlignment="0" applyProtection="0"/>
  </cellStyleXfs>
  <cellXfs count="530">
    <xf numFmtId="0" fontId="0" fillId="0" borderId="0" xfId="0"/>
    <xf numFmtId="0" fontId="2" fillId="2" borderId="7" xfId="0" applyFont="1" applyFill="1" applyBorder="1" applyAlignment="1">
      <alignment readingOrder="1"/>
    </xf>
    <xf numFmtId="0" fontId="2" fillId="2" borderId="32" xfId="0" applyFont="1" applyFill="1" applyBorder="1" applyAlignment="1">
      <alignment readingOrder="1"/>
    </xf>
    <xf numFmtId="0" fontId="2" fillId="2" borderId="33" xfId="0" applyFont="1" applyFill="1" applyBorder="1" applyAlignment="1">
      <alignment readingOrder="1"/>
    </xf>
    <xf numFmtId="0" fontId="2" fillId="2" borderId="34" xfId="0" applyFont="1" applyFill="1" applyBorder="1" applyAlignment="1">
      <alignment readingOrder="1"/>
    </xf>
    <xf numFmtId="0" fontId="2" fillId="2" borderId="19"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2" borderId="24" xfId="0" applyFont="1" applyFill="1" applyBorder="1" applyAlignment="1">
      <alignment horizontal="center" vertical="center" wrapText="1" readingOrder="1"/>
    </xf>
    <xf numFmtId="0" fontId="2" fillId="2" borderId="45" xfId="0" applyFont="1" applyFill="1" applyBorder="1" applyAlignment="1">
      <alignment readingOrder="1"/>
    </xf>
    <xf numFmtId="0" fontId="2" fillId="2" borderId="46" xfId="0" applyFont="1" applyFill="1" applyBorder="1" applyAlignment="1">
      <alignment readingOrder="1"/>
    </xf>
    <xf numFmtId="0" fontId="2" fillId="2" borderId="19" xfId="0" applyFont="1" applyFill="1" applyBorder="1" applyAlignment="1">
      <alignment readingOrder="1"/>
    </xf>
    <xf numFmtId="0" fontId="2" fillId="2" borderId="47" xfId="0" applyFont="1" applyFill="1" applyBorder="1" applyAlignment="1">
      <alignment readingOrder="1"/>
    </xf>
    <xf numFmtId="0" fontId="2" fillId="2" borderId="48" xfId="0" applyFont="1" applyFill="1" applyBorder="1" applyAlignment="1">
      <alignment readingOrder="1"/>
    </xf>
    <xf numFmtId="0" fontId="2" fillId="2" borderId="49" xfId="0" applyFont="1" applyFill="1" applyBorder="1" applyAlignment="1">
      <alignment readingOrder="1"/>
    </xf>
    <xf numFmtId="0" fontId="2" fillId="2" borderId="50" xfId="0" applyFont="1" applyFill="1" applyBorder="1" applyAlignment="1">
      <alignment readingOrder="1"/>
    </xf>
    <xf numFmtId="0" fontId="2" fillId="2" borderId="51" xfId="0" applyFont="1" applyFill="1" applyBorder="1" applyAlignment="1">
      <alignment readingOrder="1"/>
    </xf>
    <xf numFmtId="0" fontId="2" fillId="2" borderId="52" xfId="0" applyFont="1" applyFill="1" applyBorder="1" applyAlignment="1">
      <alignment readingOrder="1"/>
    </xf>
    <xf numFmtId="0" fontId="2" fillId="2" borderId="53" xfId="0" applyFont="1" applyFill="1" applyBorder="1" applyAlignment="1">
      <alignment readingOrder="1"/>
    </xf>
    <xf numFmtId="0" fontId="7" fillId="2" borderId="49" xfId="0" applyFont="1" applyFill="1" applyBorder="1" applyAlignment="1">
      <alignment readingOrder="1"/>
    </xf>
    <xf numFmtId="0" fontId="7" fillId="2" borderId="54" xfId="0" applyFont="1" applyFill="1" applyBorder="1" applyAlignment="1">
      <alignment readingOrder="1"/>
    </xf>
    <xf numFmtId="0" fontId="7" fillId="2" borderId="55" xfId="0" applyFont="1" applyFill="1" applyBorder="1" applyAlignment="1">
      <alignment readingOrder="1"/>
    </xf>
    <xf numFmtId="0" fontId="2" fillId="2" borderId="62" xfId="0" applyFont="1" applyFill="1" applyBorder="1" applyAlignment="1">
      <alignment readingOrder="1"/>
    </xf>
    <xf numFmtId="0" fontId="2" fillId="2" borderId="63" xfId="0" applyFont="1" applyFill="1" applyBorder="1" applyAlignment="1">
      <alignment readingOrder="1"/>
    </xf>
    <xf numFmtId="0" fontId="2" fillId="2" borderId="49" xfId="0" applyFont="1" applyFill="1" applyBorder="1" applyAlignment="1">
      <alignment horizontal="left" readingOrder="1"/>
    </xf>
    <xf numFmtId="0" fontId="7" fillId="2" borderId="48" xfId="0" applyFont="1" applyFill="1" applyBorder="1" applyAlignment="1">
      <alignment readingOrder="1"/>
    </xf>
    <xf numFmtId="0" fontId="2" fillId="2" borderId="67" xfId="0" applyFont="1" applyFill="1" applyBorder="1" applyAlignment="1">
      <alignment readingOrder="1"/>
    </xf>
    <xf numFmtId="0" fontId="7" fillId="5" borderId="48" xfId="0" applyFont="1" applyFill="1" applyBorder="1" applyAlignment="1">
      <alignment readingOrder="1"/>
    </xf>
    <xf numFmtId="0" fontId="2" fillId="2" borderId="69" xfId="0" applyFont="1" applyFill="1" applyBorder="1" applyAlignment="1">
      <alignment readingOrder="1"/>
    </xf>
    <xf numFmtId="0" fontId="7" fillId="2" borderId="65" xfId="0" applyFont="1" applyFill="1" applyBorder="1" applyAlignment="1">
      <alignment readingOrder="1"/>
    </xf>
    <xf numFmtId="0" fontId="1" fillId="5" borderId="10" xfId="0" applyFont="1" applyFill="1" applyBorder="1" applyAlignment="1">
      <alignment wrapText="1" readingOrder="1"/>
    </xf>
    <xf numFmtId="0" fontId="1" fillId="5" borderId="10" xfId="0" applyFont="1" applyFill="1" applyBorder="1" applyAlignment="1">
      <alignment readingOrder="1"/>
    </xf>
    <xf numFmtId="0" fontId="1" fillId="5" borderId="11" xfId="0" applyFont="1" applyFill="1" applyBorder="1" applyAlignment="1">
      <alignment wrapText="1" readingOrder="1"/>
    </xf>
    <xf numFmtId="0" fontId="0" fillId="5" borderId="0" xfId="0" applyFill="1"/>
    <xf numFmtId="0" fontId="1" fillId="5" borderId="10" xfId="0" quotePrefix="1" applyFont="1" applyFill="1" applyBorder="1" applyAlignment="1">
      <alignment wrapText="1" readingOrder="1"/>
    </xf>
    <xf numFmtId="0" fontId="1" fillId="5" borderId="9" xfId="0" applyFont="1" applyFill="1" applyBorder="1" applyAlignment="1">
      <alignment readingOrder="1"/>
    </xf>
    <xf numFmtId="0" fontId="0" fillId="0" borderId="0" xfId="0" applyAlignment="1">
      <alignment wrapText="1"/>
    </xf>
    <xf numFmtId="0" fontId="17" fillId="0" borderId="51" xfId="0" applyFont="1" applyBorder="1" applyAlignment="1">
      <alignment readingOrder="1"/>
    </xf>
    <xf numFmtId="0" fontId="0" fillId="0" borderId="83" xfId="0" applyBorder="1"/>
    <xf numFmtId="0" fontId="0" fillId="0" borderId="84" xfId="0" applyBorder="1"/>
    <xf numFmtId="0" fontId="0" fillId="0" borderId="51" xfId="0" applyBorder="1"/>
    <xf numFmtId="0" fontId="17" fillId="0" borderId="83" xfId="0" applyFont="1" applyBorder="1" applyAlignment="1">
      <alignment readingOrder="1"/>
    </xf>
    <xf numFmtId="0" fontId="17" fillId="0" borderId="0" xfId="0" applyFont="1" applyAlignment="1">
      <alignment readingOrder="1"/>
    </xf>
    <xf numFmtId="0" fontId="18" fillId="0" borderId="0" xfId="0" applyFont="1"/>
    <xf numFmtId="0" fontId="17" fillId="2" borderId="31" xfId="0" applyFont="1" applyFill="1" applyBorder="1" applyAlignment="1">
      <alignment readingOrder="1"/>
    </xf>
    <xf numFmtId="0" fontId="0" fillId="0" borderId="31" xfId="0" applyBorder="1"/>
    <xf numFmtId="0" fontId="18" fillId="0" borderId="31" xfId="0" applyFont="1" applyBorder="1"/>
    <xf numFmtId="0" fontId="17" fillId="2" borderId="53" xfId="0" applyFont="1" applyFill="1" applyBorder="1" applyAlignment="1">
      <alignment readingOrder="1"/>
    </xf>
    <xf numFmtId="0" fontId="17" fillId="0" borderId="53" xfId="0" applyFont="1" applyBorder="1" applyAlignment="1">
      <alignment readingOrder="1"/>
    </xf>
    <xf numFmtId="0" fontId="0" fillId="0" borderId="53" xfId="0" applyBorder="1"/>
    <xf numFmtId="0" fontId="17" fillId="2" borderId="83" xfId="0" applyFont="1" applyFill="1" applyBorder="1" applyAlignment="1">
      <alignment readingOrder="1"/>
    </xf>
    <xf numFmtId="0" fontId="2" fillId="2" borderId="0" xfId="0" applyFont="1" applyFill="1" applyAlignment="1">
      <alignment readingOrder="1"/>
    </xf>
    <xf numFmtId="0" fontId="10" fillId="2" borderId="1" xfId="0" applyFont="1" applyFill="1" applyBorder="1" applyAlignment="1">
      <alignment horizontal="center" vertical="center" wrapText="1" readingOrder="1"/>
    </xf>
    <xf numFmtId="0" fontId="10" fillId="2" borderId="3" xfId="0" applyFont="1" applyFill="1" applyBorder="1" applyAlignment="1">
      <alignment horizontal="center" vertical="center" wrapText="1" readingOrder="1"/>
    </xf>
    <xf numFmtId="0" fontId="10" fillId="2" borderId="28" xfId="0" applyFont="1" applyFill="1" applyBorder="1" applyAlignment="1">
      <alignment horizontal="center" vertical="center" wrapText="1" readingOrder="1"/>
    </xf>
    <xf numFmtId="0" fontId="10" fillId="2" borderId="29"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10" fillId="2" borderId="0" xfId="0" applyFont="1" applyFill="1" applyAlignment="1">
      <alignment horizontal="center" vertical="center" wrapText="1" readingOrder="1"/>
    </xf>
    <xf numFmtId="0" fontId="10" fillId="2" borderId="31" xfId="0" applyFont="1" applyFill="1" applyBorder="1" applyAlignment="1">
      <alignment horizontal="center" vertical="center" wrapText="1" readingOrder="1"/>
    </xf>
    <xf numFmtId="0" fontId="10" fillId="2" borderId="36" xfId="0" applyFont="1" applyFill="1" applyBorder="1" applyAlignment="1">
      <alignment horizontal="center" vertical="center" wrapText="1" readingOrder="1"/>
    </xf>
    <xf numFmtId="0" fontId="1" fillId="3" borderId="31" xfId="0" applyFont="1" applyFill="1" applyBorder="1" applyAlignment="1">
      <alignment horizontal="left" readingOrder="1"/>
    </xf>
    <xf numFmtId="0" fontId="1" fillId="3" borderId="2" xfId="0" applyFont="1" applyFill="1" applyBorder="1" applyAlignment="1">
      <alignment horizontal="left" readingOrder="1"/>
    </xf>
    <xf numFmtId="0" fontId="1" fillId="3" borderId="3" xfId="0" applyFont="1" applyFill="1" applyBorder="1" applyAlignment="1">
      <alignment horizontal="left" readingOrder="1"/>
    </xf>
    <xf numFmtId="0" fontId="10" fillId="2" borderId="35" xfId="0" applyFont="1" applyFill="1" applyBorder="1" applyAlignment="1">
      <alignment horizontal="center" vertical="center" wrapText="1" readingOrder="1"/>
    </xf>
    <xf numFmtId="0" fontId="10" fillId="2" borderId="27" xfId="0" applyFont="1" applyFill="1" applyBorder="1" applyAlignment="1">
      <alignment horizontal="center" vertical="center" wrapText="1" readingOrder="1"/>
    </xf>
    <xf numFmtId="0" fontId="10" fillId="2" borderId="26" xfId="0" applyFont="1" applyFill="1" applyBorder="1" applyAlignment="1">
      <alignment horizontal="center" vertical="center" wrapText="1" readingOrder="1"/>
    </xf>
    <xf numFmtId="0" fontId="10" fillId="2" borderId="78" xfId="0" applyFont="1" applyFill="1" applyBorder="1" applyAlignment="1">
      <alignment horizontal="center" vertical="center" wrapText="1" readingOrder="1"/>
    </xf>
    <xf numFmtId="0" fontId="10" fillId="2" borderId="100" xfId="0" applyFont="1" applyFill="1" applyBorder="1" applyAlignment="1">
      <alignment horizontal="center" vertical="center" wrapText="1" readingOrder="1"/>
    </xf>
    <xf numFmtId="0" fontId="10" fillId="2" borderId="81" xfId="0" applyFont="1" applyFill="1" applyBorder="1" applyAlignment="1">
      <alignment horizontal="center" vertical="center" wrapText="1" readingOrder="1"/>
    </xf>
    <xf numFmtId="0" fontId="10" fillId="2" borderId="58" xfId="0" applyFont="1" applyFill="1" applyBorder="1" applyAlignment="1">
      <alignment horizontal="center" vertical="center" wrapText="1" readingOrder="1"/>
    </xf>
    <xf numFmtId="0" fontId="10" fillId="2" borderId="93" xfId="0" applyFont="1" applyFill="1" applyBorder="1" applyAlignment="1">
      <alignment horizontal="center" vertical="center" wrapText="1" readingOrder="1"/>
    </xf>
    <xf numFmtId="0" fontId="10" fillId="2" borderId="73" xfId="0" applyFont="1" applyFill="1" applyBorder="1" applyAlignment="1">
      <alignment horizontal="center" vertical="center" wrapText="1" readingOrder="1"/>
    </xf>
    <xf numFmtId="0" fontId="10" fillId="2" borderId="38" xfId="0" applyFont="1" applyFill="1" applyBorder="1" applyAlignment="1">
      <alignment horizontal="center" vertical="center" wrapText="1" readingOrder="1"/>
    </xf>
    <xf numFmtId="0" fontId="11" fillId="2" borderId="76" xfId="0" applyFont="1" applyFill="1" applyBorder="1" applyAlignment="1">
      <alignment horizontal="center" vertical="center" wrapText="1" readingOrder="1"/>
    </xf>
    <xf numFmtId="0" fontId="11" fillId="2" borderId="99" xfId="0" applyFont="1" applyFill="1" applyBorder="1" applyAlignment="1">
      <alignment horizontal="center" vertical="center" wrapText="1" readingOrder="1"/>
    </xf>
    <xf numFmtId="0" fontId="11" fillId="2" borderId="56" xfId="0" applyFont="1" applyFill="1" applyBorder="1" applyAlignment="1">
      <alignment horizontal="center" vertical="center" wrapText="1" readingOrder="1"/>
    </xf>
    <xf numFmtId="0" fontId="11" fillId="2" borderId="95" xfId="0" applyFont="1" applyFill="1" applyBorder="1" applyAlignment="1">
      <alignment horizontal="center" vertical="center" wrapText="1" readingOrder="1"/>
    </xf>
    <xf numFmtId="0" fontId="11" fillId="2" borderId="38" xfId="0" applyFont="1" applyFill="1" applyBorder="1" applyAlignment="1">
      <alignment horizontal="center" vertical="center" wrapText="1" readingOrder="1"/>
    </xf>
    <xf numFmtId="0" fontId="11" fillId="2" borderId="31" xfId="0" applyFont="1" applyFill="1" applyBorder="1" applyAlignment="1">
      <alignment horizontal="center" vertical="center" wrapText="1" readingOrder="1"/>
    </xf>
    <xf numFmtId="0" fontId="10" fillId="2" borderId="91" xfId="0" applyFont="1" applyFill="1" applyBorder="1" applyAlignment="1">
      <alignment horizontal="center" vertical="center" wrapText="1" readingOrder="1"/>
    </xf>
    <xf numFmtId="164" fontId="2" fillId="2" borderId="70" xfId="0" applyNumberFormat="1" applyFont="1" applyFill="1" applyBorder="1" applyAlignment="1">
      <alignment horizontal="center" readingOrder="1"/>
    </xf>
    <xf numFmtId="164" fontId="2" fillId="2" borderId="61" xfId="0" applyNumberFormat="1" applyFont="1" applyFill="1" applyBorder="1" applyAlignment="1">
      <alignment horizontal="center" readingOrder="1"/>
    </xf>
    <xf numFmtId="164" fontId="2" fillId="2" borderId="60" xfId="0" applyNumberFormat="1" applyFont="1" applyFill="1" applyBorder="1" applyAlignment="1">
      <alignment horizontal="center" readingOrder="1"/>
    </xf>
    <xf numFmtId="0" fontId="11" fillId="2" borderId="70" xfId="0" applyFont="1" applyFill="1" applyBorder="1" applyAlignment="1">
      <alignment horizontal="center" vertical="center" readingOrder="1"/>
    </xf>
    <xf numFmtId="0" fontId="11" fillId="2" borderId="61" xfId="0" applyFont="1" applyFill="1" applyBorder="1" applyAlignment="1">
      <alignment horizontal="center" vertical="center" readingOrder="1"/>
    </xf>
    <xf numFmtId="0" fontId="10" fillId="2" borderId="56" xfId="0" applyFont="1" applyFill="1" applyBorder="1" applyAlignment="1">
      <alignment horizontal="center" vertical="center" wrapText="1" readingOrder="1"/>
    </xf>
    <xf numFmtId="0" fontId="10" fillId="2" borderId="57" xfId="0" applyFont="1" applyFill="1" applyBorder="1" applyAlignment="1">
      <alignment horizontal="center" vertical="center" wrapText="1" readingOrder="1"/>
    </xf>
    <xf numFmtId="0" fontId="10" fillId="2" borderId="76" xfId="0" applyFont="1" applyFill="1" applyBorder="1" applyAlignment="1">
      <alignment horizontal="center" vertical="center" wrapText="1" readingOrder="1"/>
    </xf>
    <xf numFmtId="0" fontId="10" fillId="2" borderId="99" xfId="0" applyFont="1" applyFill="1" applyBorder="1" applyAlignment="1">
      <alignment horizontal="center" vertical="center" wrapText="1" readingOrder="1"/>
    </xf>
    <xf numFmtId="0" fontId="11" fillId="2" borderId="60" xfId="0" applyFont="1" applyFill="1" applyBorder="1" applyAlignment="1">
      <alignment horizontal="center" vertical="center" readingOrder="1"/>
    </xf>
    <xf numFmtId="0" fontId="2" fillId="2" borderId="36" xfId="0" applyFont="1" applyFill="1" applyBorder="1" applyAlignment="1">
      <alignment horizontal="center" vertical="center" wrapText="1" readingOrder="1"/>
    </xf>
    <xf numFmtId="0" fontId="2" fillId="2" borderId="37" xfId="0" applyFont="1" applyFill="1" applyBorder="1" applyAlignment="1">
      <alignment horizontal="center" vertical="center" wrapText="1" readingOrder="1"/>
    </xf>
    <xf numFmtId="0" fontId="1" fillId="3" borderId="31" xfId="0" applyFont="1" applyFill="1" applyBorder="1" applyAlignment="1">
      <alignment horizontal="center" readingOrder="1"/>
    </xf>
    <xf numFmtId="0" fontId="1" fillId="3" borderId="1" xfId="0" applyFont="1" applyFill="1" applyBorder="1" applyAlignment="1">
      <alignment horizontal="center" readingOrder="1"/>
    </xf>
    <xf numFmtId="0" fontId="1" fillId="3" borderId="2" xfId="0" applyFont="1" applyFill="1" applyBorder="1" applyAlignment="1">
      <alignment horizontal="center" readingOrder="1"/>
    </xf>
    <xf numFmtId="0" fontId="1" fillId="3" borderId="3" xfId="0" applyFont="1" applyFill="1" applyBorder="1" applyAlignment="1">
      <alignment horizontal="center" readingOrder="1"/>
    </xf>
    <xf numFmtId="0" fontId="24" fillId="2" borderId="31" xfId="0" applyFont="1" applyFill="1" applyBorder="1" applyAlignment="1">
      <alignment horizontal="center" vertical="center" wrapText="1" readingOrder="1"/>
    </xf>
    <xf numFmtId="0" fontId="2" fillId="2" borderId="31" xfId="0" applyFont="1" applyFill="1" applyBorder="1" applyAlignment="1">
      <alignment horizontal="center" vertical="center" wrapText="1" readingOrder="1"/>
    </xf>
    <xf numFmtId="0" fontId="24" fillId="2" borderId="31" xfId="0" applyFont="1" applyFill="1" applyBorder="1" applyAlignment="1">
      <alignment horizontal="left" vertical="center" wrapText="1" readingOrder="1"/>
    </xf>
    <xf numFmtId="0" fontId="2" fillId="2" borderId="31" xfId="0" applyFont="1" applyFill="1" applyBorder="1" applyAlignment="1">
      <alignment horizontal="left" vertical="center" wrapText="1" readingOrder="1"/>
    </xf>
    <xf numFmtId="0" fontId="1" fillId="3" borderId="2" xfId="0" applyFont="1" applyFill="1" applyBorder="1" applyAlignment="1">
      <alignment horizontal="center" vertical="center" wrapText="1" readingOrder="1"/>
    </xf>
    <xf numFmtId="0" fontId="1" fillId="3" borderId="3" xfId="0" applyFont="1" applyFill="1" applyBorder="1" applyAlignment="1">
      <alignment horizontal="center" vertical="center" wrapText="1" readingOrder="1"/>
    </xf>
    <xf numFmtId="0" fontId="1" fillId="3" borderId="0" xfId="0" applyFont="1" applyFill="1" applyAlignment="1">
      <alignment horizontal="center" vertical="center" wrapText="1" readingOrder="1"/>
    </xf>
    <xf numFmtId="0" fontId="1" fillId="3" borderId="29" xfId="0" applyFont="1" applyFill="1" applyBorder="1" applyAlignment="1">
      <alignment horizontal="center" vertical="center" wrapText="1" readingOrder="1"/>
    </xf>
    <xf numFmtId="0" fontId="1" fillId="6" borderId="60" xfId="0" applyFont="1" applyFill="1" applyBorder="1" applyAlignment="1">
      <alignment horizontal="left" readingOrder="1"/>
    </xf>
    <xf numFmtId="0" fontId="1" fillId="6" borderId="70" xfId="0" applyFont="1" applyFill="1" applyBorder="1" applyAlignment="1">
      <alignment horizontal="left" readingOrder="1"/>
    </xf>
    <xf numFmtId="0" fontId="1" fillId="6" borderId="78" xfId="0" applyFont="1" applyFill="1" applyBorder="1" applyAlignment="1">
      <alignment horizontal="left" readingOrder="1"/>
    </xf>
    <xf numFmtId="0" fontId="1" fillId="6" borderId="59" xfId="0" applyFont="1" applyFill="1" applyBorder="1" applyAlignment="1">
      <alignment horizontal="left" readingOrder="1"/>
    </xf>
    <xf numFmtId="164" fontId="1" fillId="6" borderId="58" xfId="0" applyNumberFormat="1" applyFont="1" applyFill="1" applyBorder="1" applyAlignment="1">
      <alignment horizontal="left" readingOrder="1"/>
    </xf>
    <xf numFmtId="164" fontId="1" fillId="6" borderId="78" xfId="0" applyNumberFormat="1" applyFont="1" applyFill="1" applyBorder="1" applyAlignment="1">
      <alignment horizontal="left" readingOrder="1"/>
    </xf>
    <xf numFmtId="164" fontId="1" fillId="6" borderId="93" xfId="0" applyNumberFormat="1" applyFont="1" applyFill="1" applyBorder="1" applyAlignment="1">
      <alignment horizontal="left" readingOrder="1"/>
    </xf>
    <xf numFmtId="0" fontId="10" fillId="0" borderId="56" xfId="0" applyFont="1" applyBorder="1" applyAlignment="1">
      <alignment horizontal="center" vertical="center" readingOrder="1"/>
    </xf>
    <xf numFmtId="0" fontId="1" fillId="0" borderId="73" xfId="0" applyFont="1" applyBorder="1" applyAlignment="1">
      <alignment horizontal="center" vertical="center" readingOrder="1"/>
    </xf>
    <xf numFmtId="0" fontId="1" fillId="0" borderId="95" xfId="0" applyFont="1" applyBorder="1" applyAlignment="1">
      <alignment horizontal="center" vertical="center" readingOrder="1"/>
    </xf>
    <xf numFmtId="0" fontId="1" fillId="0" borderId="81" xfId="0" applyFont="1" applyBorder="1" applyAlignment="1">
      <alignment horizontal="center" vertical="center" readingOrder="1"/>
    </xf>
    <xf numFmtId="0" fontId="1" fillId="0" borderId="0" xfId="0" applyFont="1" applyAlignment="1">
      <alignment horizontal="center" vertical="center" readingOrder="1"/>
    </xf>
    <xf numFmtId="0" fontId="1" fillId="0" borderId="29" xfId="0" applyFont="1" applyBorder="1" applyAlignment="1">
      <alignment horizontal="center" vertical="center" readingOrder="1"/>
    </xf>
    <xf numFmtId="0" fontId="1" fillId="0" borderId="58" xfId="0" applyFont="1" applyBorder="1" applyAlignment="1">
      <alignment horizontal="center" vertical="center" readingOrder="1"/>
    </xf>
    <xf numFmtId="0" fontId="1" fillId="0" borderId="78" xfId="0" applyFont="1" applyBorder="1" applyAlignment="1">
      <alignment horizontal="center" vertical="center" readingOrder="1"/>
    </xf>
    <xf numFmtId="0" fontId="1" fillId="0" borderId="93" xfId="0" applyFont="1" applyBorder="1" applyAlignment="1">
      <alignment horizontal="center" vertical="center" readingOrder="1"/>
    </xf>
    <xf numFmtId="0" fontId="2" fillId="2" borderId="36" xfId="0" applyFont="1" applyFill="1" applyBorder="1" applyAlignment="1">
      <alignment horizontal="left" readingOrder="1"/>
    </xf>
    <xf numFmtId="0" fontId="2" fillId="2" borderId="37" xfId="0" applyFont="1" applyFill="1" applyBorder="1" applyAlignment="1">
      <alignment horizontal="left" readingOrder="1"/>
    </xf>
    <xf numFmtId="0" fontId="2" fillId="2" borderId="38" xfId="0" applyFont="1" applyFill="1" applyBorder="1" applyAlignment="1">
      <alignment horizontal="left" readingOrder="1"/>
    </xf>
    <xf numFmtId="0" fontId="1" fillId="0" borderId="31" xfId="0" applyFont="1" applyBorder="1" applyAlignment="1">
      <alignment horizontal="center" readingOrder="1"/>
    </xf>
    <xf numFmtId="0" fontId="2" fillId="0" borderId="56" xfId="0" applyFont="1" applyBorder="1" applyAlignment="1">
      <alignment horizontal="center" vertical="center" readingOrder="1"/>
    </xf>
    <xf numFmtId="0" fontId="2" fillId="0" borderId="73" xfId="0" applyFont="1" applyBorder="1" applyAlignment="1">
      <alignment horizontal="center" vertical="center" readingOrder="1"/>
    </xf>
    <xf numFmtId="0" fontId="2" fillId="0" borderId="95" xfId="0" applyFont="1" applyBorder="1" applyAlignment="1">
      <alignment horizontal="center" vertical="center" readingOrder="1"/>
    </xf>
    <xf numFmtId="0" fontId="2" fillId="0" borderId="81" xfId="0" applyFont="1" applyBorder="1" applyAlignment="1">
      <alignment horizontal="center" vertical="center" readingOrder="1"/>
    </xf>
    <xf numFmtId="0" fontId="2" fillId="0" borderId="0" xfId="0" applyFont="1" applyAlignment="1">
      <alignment horizontal="center" vertical="center" readingOrder="1"/>
    </xf>
    <xf numFmtId="0" fontId="2" fillId="0" borderId="29" xfId="0" applyFont="1" applyBorder="1" applyAlignment="1">
      <alignment horizontal="center" vertical="center" readingOrder="1"/>
    </xf>
    <xf numFmtId="0" fontId="2" fillId="0" borderId="58" xfId="0" applyFont="1" applyBorder="1" applyAlignment="1">
      <alignment horizontal="center" vertical="center" readingOrder="1"/>
    </xf>
    <xf numFmtId="0" fontId="2" fillId="0" borderId="78" xfId="0" applyFont="1" applyBorder="1" applyAlignment="1">
      <alignment horizontal="center" vertical="center" readingOrder="1"/>
    </xf>
    <xf numFmtId="0" fontId="2" fillId="0" borderId="93" xfId="0" applyFont="1" applyBorder="1" applyAlignment="1">
      <alignment horizontal="center" vertical="center" readingOrder="1"/>
    </xf>
    <xf numFmtId="0" fontId="1" fillId="3" borderId="31" xfId="0" applyFont="1" applyFill="1" applyBorder="1" applyAlignment="1">
      <alignment horizontal="center" vertical="center" readingOrder="1"/>
    </xf>
    <xf numFmtId="164" fontId="2" fillId="2" borderId="31" xfId="0" applyNumberFormat="1" applyFont="1" applyFill="1" applyBorder="1" applyAlignment="1">
      <alignment horizontal="center" readingOrder="1"/>
    </xf>
    <xf numFmtId="164" fontId="2" fillId="2" borderId="36" xfId="0" applyNumberFormat="1" applyFont="1" applyFill="1" applyBorder="1" applyAlignment="1">
      <alignment horizontal="center" readingOrder="1"/>
    </xf>
    <xf numFmtId="164" fontId="1" fillId="2" borderId="36" xfId="0" applyNumberFormat="1" applyFont="1" applyFill="1" applyBorder="1" applyAlignment="1">
      <alignment horizontal="center" readingOrder="1"/>
    </xf>
    <xf numFmtId="164" fontId="1" fillId="2" borderId="38" xfId="0" applyNumberFormat="1" applyFont="1" applyFill="1" applyBorder="1" applyAlignment="1">
      <alignment horizontal="center" readingOrder="1"/>
    </xf>
    <xf numFmtId="0" fontId="2" fillId="2" borderId="31" xfId="0" applyFont="1" applyFill="1" applyBorder="1" applyAlignment="1">
      <alignment horizontal="left" readingOrder="1"/>
    </xf>
    <xf numFmtId="164" fontId="2" fillId="2" borderId="35" xfId="0" applyNumberFormat="1" applyFont="1" applyFill="1" applyBorder="1" applyAlignment="1">
      <alignment horizontal="left" readingOrder="1"/>
    </xf>
    <xf numFmtId="164" fontId="2" fillId="2" borderId="26" xfId="0" applyNumberFormat="1" applyFont="1" applyFill="1" applyBorder="1" applyAlignment="1">
      <alignment horizontal="left" readingOrder="1"/>
    </xf>
    <xf numFmtId="164" fontId="1" fillId="2" borderId="1" xfId="0" applyNumberFormat="1" applyFont="1" applyFill="1" applyBorder="1" applyAlignment="1">
      <alignment horizontal="center" readingOrder="1"/>
    </xf>
    <xf numFmtId="164" fontId="1" fillId="2" borderId="3" xfId="0" applyNumberFormat="1" applyFont="1" applyFill="1" applyBorder="1" applyAlignment="1">
      <alignment horizontal="center" readingOrder="1"/>
    </xf>
    <xf numFmtId="0" fontId="1" fillId="3" borderId="36" xfId="0" applyFont="1" applyFill="1" applyBorder="1" applyAlignment="1">
      <alignment horizontal="left" readingOrder="1"/>
    </xf>
    <xf numFmtId="0" fontId="1" fillId="3" borderId="37" xfId="0" applyFont="1" applyFill="1" applyBorder="1" applyAlignment="1">
      <alignment horizontal="left" readingOrder="1"/>
    </xf>
    <xf numFmtId="0" fontId="1" fillId="3" borderId="26" xfId="0" applyFont="1" applyFill="1" applyBorder="1" applyAlignment="1">
      <alignment horizontal="left" readingOrder="1"/>
    </xf>
    <xf numFmtId="164" fontId="1" fillId="3" borderId="31" xfId="0" applyNumberFormat="1" applyFont="1" applyFill="1" applyBorder="1" applyAlignment="1">
      <alignment horizontal="left" wrapText="1" readingOrder="1"/>
    </xf>
    <xf numFmtId="164" fontId="1" fillId="3" borderId="36" xfId="0" applyNumberFormat="1" applyFont="1" applyFill="1" applyBorder="1" applyAlignment="1">
      <alignment horizontal="left" wrapText="1" readingOrder="1"/>
    </xf>
    <xf numFmtId="164" fontId="1" fillId="3" borderId="37" xfId="0" applyNumberFormat="1" applyFont="1" applyFill="1" applyBorder="1" applyAlignment="1">
      <alignment horizontal="left" wrapText="1" readingOrder="1"/>
    </xf>
    <xf numFmtId="0" fontId="0" fillId="0" borderId="31" xfId="0" applyBorder="1" applyAlignment="1">
      <alignment horizontal="center" vertical="center"/>
    </xf>
    <xf numFmtId="0" fontId="0" fillId="0" borderId="36" xfId="0" applyBorder="1" applyAlignment="1">
      <alignment horizontal="center" vertical="center"/>
    </xf>
    <xf numFmtId="0" fontId="0" fillId="0" borderId="91" xfId="0" applyBorder="1" applyAlignment="1">
      <alignment horizontal="center" vertical="center"/>
    </xf>
    <xf numFmtId="0" fontId="0" fillId="0" borderId="35" xfId="0" applyBorder="1" applyAlignment="1">
      <alignment horizontal="center" vertical="center"/>
    </xf>
    <xf numFmtId="164" fontId="2" fillId="2" borderId="91" xfId="0" applyNumberFormat="1" applyFont="1" applyFill="1" applyBorder="1" applyAlignment="1">
      <alignment horizontal="center" readingOrder="1"/>
    </xf>
    <xf numFmtId="164" fontId="2" fillId="2" borderId="35" xfId="0" applyNumberFormat="1" applyFont="1" applyFill="1" applyBorder="1" applyAlignment="1">
      <alignment horizontal="center" readingOrder="1"/>
    </xf>
    <xf numFmtId="0" fontId="1" fillId="3" borderId="38" xfId="0" applyFont="1" applyFill="1" applyBorder="1" applyAlignment="1">
      <alignment horizontal="center" vertical="center" wrapText="1" readingOrder="1"/>
    </xf>
    <xf numFmtId="0" fontId="1" fillId="3" borderId="31" xfId="0" applyFont="1" applyFill="1" applyBorder="1" applyAlignment="1">
      <alignment horizontal="center" vertical="center" wrapText="1" readingOrder="1"/>
    </xf>
    <xf numFmtId="0" fontId="1" fillId="3" borderId="26" xfId="0" applyFont="1" applyFill="1" applyBorder="1" applyAlignment="1">
      <alignment horizontal="center" vertical="center" wrapText="1" readingOrder="1"/>
    </xf>
    <xf numFmtId="0" fontId="1" fillId="3" borderId="27" xfId="0" applyFont="1" applyFill="1" applyBorder="1" applyAlignment="1">
      <alignment horizontal="center" vertical="center" wrapText="1" readingOrder="1"/>
    </xf>
    <xf numFmtId="0" fontId="16" fillId="5" borderId="31" xfId="0" applyFont="1" applyFill="1" applyBorder="1" applyAlignment="1">
      <alignment horizontal="left" wrapText="1" readingOrder="1"/>
    </xf>
    <xf numFmtId="0" fontId="1" fillId="5" borderId="31" xfId="0" applyFont="1" applyFill="1" applyBorder="1" applyAlignment="1">
      <alignment horizontal="left" readingOrder="1"/>
    </xf>
    <xf numFmtId="164" fontId="2" fillId="2" borderId="31" xfId="0" applyNumberFormat="1" applyFont="1" applyFill="1" applyBorder="1" applyAlignment="1">
      <alignment horizontal="left" readingOrder="1"/>
    </xf>
    <xf numFmtId="164" fontId="2" fillId="2" borderId="38" xfId="0" applyNumberFormat="1" applyFont="1" applyFill="1" applyBorder="1" applyAlignment="1">
      <alignment horizontal="center" readingOrder="1"/>
    </xf>
    <xf numFmtId="164" fontId="2" fillId="2" borderId="28" xfId="0" applyNumberFormat="1" applyFont="1" applyFill="1" applyBorder="1" applyAlignment="1">
      <alignment horizontal="left" readingOrder="1"/>
    </xf>
    <xf numFmtId="164" fontId="2" fillId="2" borderId="0" xfId="0" applyNumberFormat="1" applyFont="1" applyFill="1" applyAlignment="1">
      <alignment horizontal="left" readingOrder="1"/>
    </xf>
    <xf numFmtId="0" fontId="10" fillId="2" borderId="61" xfId="0" applyFont="1" applyFill="1" applyBorder="1" applyAlignment="1">
      <alignment horizontal="center" vertical="center" wrapText="1" readingOrder="1"/>
    </xf>
    <xf numFmtId="0" fontId="10" fillId="2" borderId="71" xfId="0" applyFont="1" applyFill="1" applyBorder="1" applyAlignment="1">
      <alignment horizontal="center" vertical="center" wrapText="1" readingOrder="1"/>
    </xf>
    <xf numFmtId="0" fontId="11" fillId="2" borderId="60" xfId="0" applyFont="1" applyFill="1" applyBorder="1" applyAlignment="1">
      <alignment horizontal="center" vertical="center" wrapText="1" readingOrder="1"/>
    </xf>
    <xf numFmtId="0" fontId="11" fillId="2" borderId="61" xfId="0" applyFont="1" applyFill="1" applyBorder="1" applyAlignment="1">
      <alignment horizontal="center" vertical="center" wrapText="1" readingOrder="1"/>
    </xf>
    <xf numFmtId="0" fontId="2" fillId="2" borderId="31" xfId="0" applyFont="1" applyFill="1" applyBorder="1" applyAlignment="1">
      <alignment horizontal="center" wrapText="1" readingOrder="1"/>
    </xf>
    <xf numFmtId="0" fontId="2" fillId="2" borderId="28" xfId="0" applyFont="1" applyFill="1" applyBorder="1" applyAlignment="1">
      <alignment horizontal="center" wrapText="1" readingOrder="1"/>
    </xf>
    <xf numFmtId="0" fontId="2" fillId="2" borderId="29" xfId="0" applyFont="1" applyFill="1" applyBorder="1" applyAlignment="1">
      <alignment horizontal="center" wrapText="1" readingOrder="1"/>
    </xf>
    <xf numFmtId="0" fontId="2" fillId="2" borderId="35" xfId="0" applyFont="1" applyFill="1" applyBorder="1" applyAlignment="1">
      <alignment horizontal="center" wrapText="1" readingOrder="1"/>
    </xf>
    <xf numFmtId="0" fontId="2" fillId="2" borderId="27" xfId="0" applyFont="1" applyFill="1" applyBorder="1" applyAlignment="1">
      <alignment horizontal="center" wrapText="1" readingOrder="1"/>
    </xf>
    <xf numFmtId="0" fontId="2" fillId="2" borderId="36" xfId="0" applyFont="1" applyFill="1" applyBorder="1" applyAlignment="1">
      <alignment horizontal="center" wrapText="1" readingOrder="1"/>
    </xf>
    <xf numFmtId="0" fontId="2" fillId="2" borderId="0" xfId="0" applyFont="1" applyFill="1" applyAlignment="1">
      <alignment horizontal="center" wrapText="1" readingOrder="1"/>
    </xf>
    <xf numFmtId="0" fontId="2" fillId="2" borderId="26" xfId="0" applyFont="1" applyFill="1" applyBorder="1" applyAlignment="1">
      <alignment horizontal="center" wrapText="1" readingOrder="1"/>
    </xf>
    <xf numFmtId="0" fontId="8" fillId="2" borderId="38" xfId="0" applyFont="1" applyFill="1" applyBorder="1" applyAlignment="1">
      <alignment wrapText="1" readingOrder="1"/>
    </xf>
    <xf numFmtId="0" fontId="8" fillId="2" borderId="31" xfId="0" applyFont="1" applyFill="1" applyBorder="1" applyAlignment="1">
      <alignment wrapText="1" readingOrder="1"/>
    </xf>
    <xf numFmtId="0" fontId="2" fillId="2" borderId="31" xfId="0" applyFont="1" applyFill="1" applyBorder="1" applyAlignment="1">
      <alignment wrapText="1" readingOrder="1"/>
    </xf>
    <xf numFmtId="0" fontId="2" fillId="2" borderId="36" xfId="0" applyFont="1" applyFill="1" applyBorder="1" applyAlignment="1">
      <alignment wrapText="1" readingOrder="1"/>
    </xf>
    <xf numFmtId="164" fontId="2" fillId="2" borderId="31" xfId="0" applyNumberFormat="1" applyFont="1" applyFill="1" applyBorder="1" applyAlignment="1">
      <alignment horizontal="center" wrapText="1" readingOrder="1"/>
    </xf>
    <xf numFmtId="0" fontId="27" fillId="0" borderId="31" xfId="0" applyFont="1" applyBorder="1" applyAlignment="1">
      <alignment horizontal="center" readingOrder="1"/>
    </xf>
    <xf numFmtId="164" fontId="1" fillId="3" borderId="94" xfId="0" applyNumberFormat="1" applyFont="1" applyFill="1" applyBorder="1" applyAlignment="1">
      <alignment horizontal="left" wrapText="1" readingOrder="1"/>
    </xf>
    <xf numFmtId="164" fontId="1" fillId="3" borderId="1" xfId="0" applyNumberFormat="1" applyFont="1" applyFill="1" applyBorder="1" applyAlignment="1">
      <alignment horizontal="left" wrapText="1" readingOrder="1"/>
    </xf>
    <xf numFmtId="164" fontId="1" fillId="3" borderId="94" xfId="0" applyNumberFormat="1" applyFont="1" applyFill="1" applyBorder="1" applyAlignment="1">
      <alignment wrapText="1" readingOrder="1"/>
    </xf>
    <xf numFmtId="0" fontId="1" fillId="3" borderId="1" xfId="0" applyFont="1" applyFill="1" applyBorder="1" applyAlignment="1">
      <alignment horizontal="left" readingOrder="1"/>
    </xf>
    <xf numFmtId="0" fontId="1" fillId="3" borderId="1" xfId="0" applyFont="1" applyFill="1" applyBorder="1" applyAlignment="1">
      <alignment wrapText="1" readingOrder="1"/>
    </xf>
    <xf numFmtId="0" fontId="1" fillId="3" borderId="3" xfId="0" applyFont="1" applyFill="1" applyBorder="1" applyAlignment="1">
      <alignment wrapText="1" readingOrder="1"/>
    </xf>
    <xf numFmtId="0" fontId="11" fillId="2" borderId="1" xfId="0" applyFont="1" applyFill="1" applyBorder="1" applyAlignment="1">
      <alignment readingOrder="1"/>
    </xf>
    <xf numFmtId="0" fontId="11" fillId="2" borderId="2" xfId="0" applyFont="1" applyFill="1" applyBorder="1" applyAlignment="1">
      <alignment readingOrder="1"/>
    </xf>
    <xf numFmtId="0" fontId="11" fillId="2" borderId="37" xfId="0" applyFont="1" applyFill="1" applyBorder="1" applyAlignment="1">
      <alignment readingOrder="1"/>
    </xf>
    <xf numFmtId="0" fontId="11" fillId="2" borderId="26" xfId="0" applyFont="1" applyFill="1" applyBorder="1" applyAlignment="1">
      <alignment readingOrder="1"/>
    </xf>
    <xf numFmtId="0" fontId="11" fillId="2" borderId="27" xfId="0" applyFont="1" applyFill="1" applyBorder="1" applyAlignment="1">
      <alignment readingOrder="1"/>
    </xf>
    <xf numFmtId="0" fontId="1" fillId="3" borderId="38" xfId="0" applyFont="1" applyFill="1" applyBorder="1" applyAlignment="1">
      <alignment horizontal="center" vertical="center" readingOrder="1"/>
    </xf>
    <xf numFmtId="0" fontId="11" fillId="2" borderId="31" xfId="0" applyFont="1" applyFill="1" applyBorder="1" applyAlignment="1">
      <alignment readingOrder="1"/>
    </xf>
    <xf numFmtId="164" fontId="2" fillId="2" borderId="31" xfId="0" quotePrefix="1" applyNumberFormat="1" applyFont="1" applyFill="1" applyBorder="1" applyAlignment="1">
      <alignment horizontal="left" wrapText="1" readingOrder="1"/>
    </xf>
    <xf numFmtId="164" fontId="2" fillId="2" borderId="31" xfId="0" applyNumberFormat="1" applyFont="1" applyFill="1" applyBorder="1" applyAlignment="1">
      <alignment horizontal="left" wrapText="1" readingOrder="1"/>
    </xf>
    <xf numFmtId="0" fontId="1" fillId="5" borderId="58" xfId="0" applyFont="1" applyFill="1" applyBorder="1" applyAlignment="1">
      <alignment horizontal="center" readingOrder="1"/>
    </xf>
    <xf numFmtId="0" fontId="1" fillId="5" borderId="78" xfId="0" applyFont="1" applyFill="1" applyBorder="1" applyAlignment="1">
      <alignment horizontal="center" readingOrder="1"/>
    </xf>
    <xf numFmtId="0" fontId="1" fillId="5" borderId="59" xfId="0" applyFont="1" applyFill="1" applyBorder="1" applyAlignment="1">
      <alignment horizontal="center" readingOrder="1"/>
    </xf>
    <xf numFmtId="0" fontId="1" fillId="3" borderId="81" xfId="0" applyFont="1" applyFill="1" applyBorder="1" applyAlignment="1">
      <alignment horizontal="left" readingOrder="1"/>
    </xf>
    <xf numFmtId="0" fontId="1" fillId="3" borderId="0" xfId="0" applyFont="1" applyFill="1" applyAlignment="1">
      <alignment horizontal="left" readingOrder="1"/>
    </xf>
    <xf numFmtId="0" fontId="2" fillId="2" borderId="10" xfId="0" applyFont="1" applyFill="1" applyBorder="1" applyAlignment="1">
      <alignment wrapText="1" readingOrder="1"/>
    </xf>
    <xf numFmtId="0" fontId="2" fillId="2" borderId="11" xfId="0" applyFont="1" applyFill="1" applyBorder="1" applyAlignment="1">
      <alignment wrapText="1" readingOrder="1"/>
    </xf>
    <xf numFmtId="0" fontId="2" fillId="2" borderId="16" xfId="0" applyFont="1" applyFill="1" applyBorder="1" applyAlignment="1">
      <alignment wrapText="1" readingOrder="1"/>
    </xf>
    <xf numFmtId="164" fontId="2" fillId="2" borderId="16" xfId="0" applyNumberFormat="1" applyFont="1" applyFill="1" applyBorder="1" applyAlignment="1">
      <alignment wrapText="1" readingOrder="1"/>
    </xf>
    <xf numFmtId="164" fontId="2" fillId="2" borderId="11" xfId="0" applyNumberFormat="1" applyFont="1" applyFill="1" applyBorder="1" applyAlignment="1">
      <alignment wrapText="1" readingOrder="1"/>
    </xf>
    <xf numFmtId="164" fontId="6" fillId="2" borderId="36" xfId="0" quotePrefix="1" applyNumberFormat="1" applyFont="1" applyFill="1" applyBorder="1" applyAlignment="1">
      <alignment horizontal="left" vertical="center" wrapText="1" readingOrder="1"/>
    </xf>
    <xf numFmtId="164" fontId="6" fillId="2" borderId="37" xfId="0" quotePrefix="1" applyNumberFormat="1" applyFont="1" applyFill="1" applyBorder="1" applyAlignment="1">
      <alignment horizontal="left" vertical="center" wrapText="1" readingOrder="1"/>
    </xf>
    <xf numFmtId="164" fontId="6" fillId="2" borderId="38" xfId="0" quotePrefix="1" applyNumberFormat="1" applyFont="1" applyFill="1" applyBorder="1" applyAlignment="1">
      <alignment horizontal="left" vertical="center" wrapText="1" readingOrder="1"/>
    </xf>
    <xf numFmtId="0" fontId="1" fillId="3" borderId="1" xfId="0" applyFont="1" applyFill="1" applyBorder="1" applyAlignment="1">
      <alignment horizontal="center" vertical="center" readingOrder="1"/>
    </xf>
    <xf numFmtId="0" fontId="1" fillId="3" borderId="2" xfId="0" applyFont="1" applyFill="1" applyBorder="1" applyAlignment="1">
      <alignment horizontal="center" vertical="center" readingOrder="1"/>
    </xf>
    <xf numFmtId="0" fontId="1" fillId="3" borderId="3" xfId="0" applyFont="1" applyFill="1" applyBorder="1" applyAlignment="1">
      <alignment horizontal="center" vertical="center" readingOrder="1"/>
    </xf>
    <xf numFmtId="0" fontId="1" fillId="3" borderId="36" xfId="0" applyFont="1" applyFill="1" applyBorder="1" applyAlignment="1">
      <alignment horizontal="center" vertical="center" readingOrder="1"/>
    </xf>
    <xf numFmtId="0" fontId="1" fillId="3" borderId="37" xfId="0" applyFont="1" applyFill="1" applyBorder="1" applyAlignment="1">
      <alignment horizontal="center" vertical="center" readingOrder="1"/>
    </xf>
    <xf numFmtId="0" fontId="1" fillId="3" borderId="35" xfId="0" applyFont="1" applyFill="1" applyBorder="1" applyAlignment="1">
      <alignment wrapText="1" readingOrder="1"/>
    </xf>
    <xf numFmtId="0" fontId="1" fillId="3" borderId="26" xfId="0" applyFont="1" applyFill="1" applyBorder="1" applyAlignment="1">
      <alignment wrapText="1" readingOrder="1"/>
    </xf>
    <xf numFmtId="0" fontId="1" fillId="3" borderId="27" xfId="0" applyFont="1" applyFill="1" applyBorder="1" applyAlignment="1">
      <alignment wrapText="1" readingOrder="1"/>
    </xf>
    <xf numFmtId="164" fontId="1" fillId="3" borderId="16" xfId="0" quotePrefix="1" applyNumberFormat="1" applyFont="1" applyFill="1" applyBorder="1" applyAlignment="1">
      <alignment wrapText="1" readingOrder="1"/>
    </xf>
    <xf numFmtId="0" fontId="1" fillId="3" borderId="10" xfId="0" applyFont="1" applyFill="1" applyBorder="1" applyAlignment="1">
      <alignment wrapText="1" readingOrder="1"/>
    </xf>
    <xf numFmtId="0" fontId="1" fillId="3" borderId="11" xfId="0" applyFont="1" applyFill="1" applyBorder="1" applyAlignment="1">
      <alignment wrapText="1" readingOrder="1"/>
    </xf>
    <xf numFmtId="0" fontId="1" fillId="2" borderId="19" xfId="0" applyFont="1" applyFill="1" applyBorder="1" applyAlignment="1">
      <alignment horizontal="left" vertical="center" readingOrder="1"/>
    </xf>
    <xf numFmtId="0" fontId="1" fillId="2" borderId="8" xfId="0" applyFont="1" applyFill="1" applyBorder="1" applyAlignment="1">
      <alignment horizontal="left" vertical="center" readingOrder="1"/>
    </xf>
    <xf numFmtId="0" fontId="1" fillId="2" borderId="24" xfId="0" applyFont="1" applyFill="1" applyBorder="1" applyAlignment="1">
      <alignment horizontal="left" vertical="center" readingOrder="1"/>
    </xf>
    <xf numFmtId="0" fontId="1" fillId="3" borderId="16" xfId="0" applyFont="1" applyFill="1" applyBorder="1" applyAlignment="1">
      <alignment horizontal="center" wrapText="1" readingOrder="1"/>
    </xf>
    <xf numFmtId="0" fontId="1" fillId="3" borderId="11" xfId="0" applyFont="1" applyFill="1" applyBorder="1" applyAlignment="1">
      <alignment horizontal="center" wrapText="1" readingOrder="1"/>
    </xf>
    <xf numFmtId="164" fontId="2" fillId="2" borderId="36" xfId="0" quotePrefix="1" applyNumberFormat="1" applyFont="1" applyFill="1" applyBorder="1" applyAlignment="1">
      <alignment horizontal="left" wrapText="1" readingOrder="1"/>
    </xf>
    <xf numFmtId="164" fontId="2" fillId="2" borderId="37" xfId="0" quotePrefix="1" applyNumberFormat="1" applyFont="1" applyFill="1" applyBorder="1" applyAlignment="1">
      <alignment horizontal="left" wrapText="1" readingOrder="1"/>
    </xf>
    <xf numFmtId="164" fontId="2" fillId="2" borderId="38" xfId="0" quotePrefix="1" applyNumberFormat="1" applyFont="1" applyFill="1" applyBorder="1" applyAlignment="1">
      <alignment horizontal="left" wrapText="1" readingOrder="1"/>
    </xf>
    <xf numFmtId="0" fontId="1" fillId="5" borderId="36" xfId="0" applyFont="1" applyFill="1" applyBorder="1" applyAlignment="1">
      <alignment horizontal="center" wrapText="1" readingOrder="1"/>
    </xf>
    <xf numFmtId="0" fontId="1" fillId="5" borderId="37" xfId="0" applyFont="1" applyFill="1" applyBorder="1" applyAlignment="1">
      <alignment horizontal="center" wrapText="1" readingOrder="1"/>
    </xf>
    <xf numFmtId="0" fontId="1" fillId="5" borderId="38" xfId="0" applyFont="1" applyFill="1" applyBorder="1" applyAlignment="1">
      <alignment horizontal="center" wrapText="1" readingOrder="1"/>
    </xf>
    <xf numFmtId="0" fontId="0" fillId="0" borderId="2" xfId="0" applyBorder="1" applyAlignment="1">
      <alignment horizontal="left"/>
    </xf>
    <xf numFmtId="0" fontId="1" fillId="3" borderId="36" xfId="0" applyFont="1" applyFill="1" applyBorder="1" applyAlignment="1">
      <alignment horizontal="center" readingOrder="1"/>
    </xf>
    <xf numFmtId="0" fontId="1" fillId="3" borderId="37" xfId="0" applyFont="1" applyFill="1" applyBorder="1" applyAlignment="1">
      <alignment horizontal="center" readingOrder="1"/>
    </xf>
    <xf numFmtId="0" fontId="1" fillId="3" borderId="57" xfId="0" applyFont="1" applyFill="1" applyBorder="1" applyAlignment="1">
      <alignment horizontal="center" vertical="center" readingOrder="1"/>
    </xf>
    <xf numFmtId="0" fontId="1" fillId="3" borderId="72" xfId="0" applyFont="1" applyFill="1" applyBorder="1" applyAlignment="1">
      <alignment horizontal="center" vertical="center" readingOrder="1"/>
    </xf>
    <xf numFmtId="0" fontId="1" fillId="3" borderId="56" xfId="0" applyFont="1" applyFill="1" applyBorder="1" applyAlignment="1">
      <alignment horizontal="center" vertical="center" readingOrder="1"/>
    </xf>
    <xf numFmtId="0" fontId="1" fillId="3" borderId="85" xfId="0" applyFont="1" applyFill="1" applyBorder="1" applyAlignment="1">
      <alignment horizontal="center" vertical="center" readingOrder="1"/>
    </xf>
    <xf numFmtId="0" fontId="1" fillId="3" borderId="86" xfId="0" applyFont="1" applyFill="1" applyBorder="1" applyAlignment="1">
      <alignment horizontal="center" vertical="center" readingOrder="1"/>
    </xf>
    <xf numFmtId="0" fontId="1" fillId="3" borderId="87" xfId="0" applyFont="1" applyFill="1" applyBorder="1" applyAlignment="1">
      <alignment horizontal="center" vertical="center" readingOrder="1"/>
    </xf>
    <xf numFmtId="0" fontId="2" fillId="2" borderId="36" xfId="0" applyFont="1" applyFill="1" applyBorder="1" applyAlignment="1">
      <alignment horizontal="left" vertical="center" wrapText="1" readingOrder="1"/>
    </xf>
    <xf numFmtId="0" fontId="2" fillId="2" borderId="37" xfId="0" applyFont="1" applyFill="1" applyBorder="1" applyAlignment="1">
      <alignment horizontal="left" vertical="center" wrapText="1" readingOrder="1"/>
    </xf>
    <xf numFmtId="0" fontId="0" fillId="0" borderId="37" xfId="0" applyBorder="1" applyAlignment="1">
      <alignment horizontal="left"/>
    </xf>
    <xf numFmtId="49" fontId="0" fillId="0" borderId="37" xfId="0" applyNumberFormat="1" applyBorder="1" applyAlignment="1">
      <alignment horizontal="left"/>
    </xf>
    <xf numFmtId="49" fontId="0" fillId="0" borderId="38" xfId="0" applyNumberFormat="1" applyBorder="1" applyAlignment="1">
      <alignment horizontal="left"/>
    </xf>
    <xf numFmtId="49" fontId="2" fillId="2" borderId="36" xfId="0" applyNumberFormat="1" applyFont="1" applyFill="1" applyBorder="1" applyAlignment="1">
      <alignment horizontal="center" vertical="center" wrapText="1" readingOrder="1"/>
    </xf>
    <xf numFmtId="49" fontId="2" fillId="2" borderId="37" xfId="0" applyNumberFormat="1" applyFont="1" applyFill="1" applyBorder="1" applyAlignment="1">
      <alignment horizontal="center" vertical="center" wrapText="1" readingOrder="1"/>
    </xf>
    <xf numFmtId="49" fontId="2" fillId="2" borderId="38" xfId="0" applyNumberFormat="1" applyFont="1" applyFill="1" applyBorder="1" applyAlignment="1">
      <alignment horizontal="center" vertical="center" wrapText="1" readingOrder="1"/>
    </xf>
    <xf numFmtId="164" fontId="2" fillId="2" borderId="36" xfId="0" applyNumberFormat="1" applyFont="1" applyFill="1" applyBorder="1" applyAlignment="1">
      <alignment horizontal="center" wrapText="1" readingOrder="1"/>
    </xf>
    <xf numFmtId="164" fontId="2" fillId="2" borderId="38" xfId="0" applyNumberFormat="1" applyFont="1" applyFill="1" applyBorder="1" applyAlignment="1">
      <alignment horizontal="center" wrapText="1" readingOrder="1"/>
    </xf>
    <xf numFmtId="0" fontId="2" fillId="2" borderId="38" xfId="0" applyFont="1" applyFill="1" applyBorder="1" applyAlignment="1">
      <alignment horizontal="center" wrapText="1" readingOrder="1"/>
    </xf>
    <xf numFmtId="0" fontId="1" fillId="3" borderId="38" xfId="0" applyFont="1" applyFill="1" applyBorder="1" applyAlignment="1">
      <alignment horizontal="center" readingOrder="1"/>
    </xf>
    <xf numFmtId="49" fontId="2" fillId="2" borderId="36" xfId="0" applyNumberFormat="1" applyFont="1" applyFill="1" applyBorder="1" applyAlignment="1">
      <alignment horizontal="left" vertical="center" wrapText="1" readingOrder="1"/>
    </xf>
    <xf numFmtId="49" fontId="2" fillId="2" borderId="38" xfId="0" applyNumberFormat="1" applyFont="1" applyFill="1" applyBorder="1" applyAlignment="1">
      <alignment horizontal="left" vertical="center" wrapText="1" readingOrder="1"/>
    </xf>
    <xf numFmtId="0" fontId="2" fillId="2" borderId="38" xfId="0" applyFont="1" applyFill="1" applyBorder="1" applyAlignment="1">
      <alignment horizontal="left" vertical="center" wrapText="1" readingOrder="1"/>
    </xf>
    <xf numFmtId="0" fontId="2" fillId="2" borderId="38" xfId="0" applyFont="1" applyFill="1" applyBorder="1" applyAlignment="1">
      <alignment horizontal="center" vertical="center" wrapText="1" readingOrder="1"/>
    </xf>
    <xf numFmtId="0" fontId="2" fillId="2" borderId="35" xfId="0" applyFont="1" applyFill="1" applyBorder="1" applyAlignment="1">
      <alignment horizontal="left" vertical="center" wrapText="1" readingOrder="1"/>
    </xf>
    <xf numFmtId="0" fontId="2" fillId="2" borderId="26" xfId="0" applyFont="1" applyFill="1" applyBorder="1" applyAlignment="1">
      <alignment horizontal="left" vertical="center" wrapText="1" readingOrder="1"/>
    </xf>
    <xf numFmtId="0" fontId="11" fillId="2" borderId="79" xfId="0" applyFont="1" applyFill="1" applyBorder="1" applyAlignment="1">
      <alignment readingOrder="1"/>
    </xf>
    <xf numFmtId="0" fontId="1" fillId="2" borderId="79" xfId="0" applyFont="1" applyFill="1" applyBorder="1" applyAlignment="1">
      <alignment readingOrder="1"/>
    </xf>
    <xf numFmtId="0" fontId="1" fillId="2" borderId="72" xfId="0" applyFont="1" applyFill="1" applyBorder="1" applyAlignment="1">
      <alignment readingOrder="1"/>
    </xf>
    <xf numFmtId="0" fontId="1" fillId="5" borderId="74" xfId="0" applyFont="1" applyFill="1" applyBorder="1" applyAlignment="1">
      <alignment horizontal="center" readingOrder="1"/>
    </xf>
    <xf numFmtId="0" fontId="1" fillId="5" borderId="75" xfId="0" applyFont="1" applyFill="1" applyBorder="1" applyAlignment="1">
      <alignment horizontal="center" readingOrder="1"/>
    </xf>
    <xf numFmtId="0" fontId="1" fillId="5" borderId="77" xfId="0" applyFont="1" applyFill="1" applyBorder="1" applyAlignment="1">
      <alignment horizontal="center" readingOrder="1"/>
    </xf>
    <xf numFmtId="0" fontId="11" fillId="2" borderId="36" xfId="0" applyFont="1" applyFill="1" applyBorder="1" applyAlignment="1">
      <alignment horizontal="left" wrapText="1" readingOrder="1"/>
    </xf>
    <xf numFmtId="0" fontId="11" fillId="2" borderId="37" xfId="0" applyFont="1" applyFill="1" applyBorder="1" applyAlignment="1">
      <alignment horizontal="left" wrapText="1" readingOrder="1"/>
    </xf>
    <xf numFmtId="0" fontId="11" fillId="2" borderId="38" xfId="0" applyFont="1" applyFill="1" applyBorder="1" applyAlignment="1">
      <alignment horizontal="left" wrapText="1" readingOrder="1"/>
    </xf>
    <xf numFmtId="0" fontId="16" fillId="2" borderId="1" xfId="0" applyFont="1" applyFill="1" applyBorder="1" applyAlignment="1">
      <alignment horizontal="left" wrapText="1" readingOrder="1"/>
    </xf>
    <xf numFmtId="0" fontId="11" fillId="2" borderId="2" xfId="0" applyFont="1" applyFill="1" applyBorder="1" applyAlignment="1">
      <alignment horizontal="left" wrapText="1" readingOrder="1"/>
    </xf>
    <xf numFmtId="0" fontId="11" fillId="2" borderId="3" xfId="0" applyFont="1" applyFill="1" applyBorder="1" applyAlignment="1">
      <alignment horizontal="left" wrapText="1" readingOrder="1"/>
    </xf>
    <xf numFmtId="0" fontId="1" fillId="2" borderId="56" xfId="0" applyFont="1" applyFill="1" applyBorder="1" applyAlignment="1">
      <alignment horizontal="left" readingOrder="1"/>
    </xf>
    <xf numFmtId="0" fontId="1" fillId="2" borderId="73" xfId="0" applyFont="1" applyFill="1" applyBorder="1" applyAlignment="1">
      <alignment horizontal="left" readingOrder="1"/>
    </xf>
    <xf numFmtId="0" fontId="1" fillId="2" borderId="57" xfId="0" applyFont="1" applyFill="1" applyBorder="1" applyAlignment="1">
      <alignment horizontal="left" readingOrder="1"/>
    </xf>
    <xf numFmtId="0" fontId="1" fillId="3" borderId="94" xfId="0" applyFont="1" applyFill="1" applyBorder="1" applyAlignment="1">
      <alignment horizontal="center" vertical="center" readingOrder="1"/>
    </xf>
    <xf numFmtId="0" fontId="11" fillId="0" borderId="21" xfId="0" applyFont="1" applyBorder="1" applyAlignment="1">
      <alignment horizontal="left" readingOrder="1"/>
    </xf>
    <xf numFmtId="0" fontId="2" fillId="0" borderId="20" xfId="0" applyFont="1" applyBorder="1" applyAlignment="1">
      <alignment horizontal="left" readingOrder="1"/>
    </xf>
    <xf numFmtId="0" fontId="2" fillId="0" borderId="18" xfId="0" applyFont="1" applyBorder="1" applyAlignment="1">
      <alignment horizontal="left" readingOrder="1"/>
    </xf>
    <xf numFmtId="0" fontId="14" fillId="2" borderId="35" xfId="0" applyFont="1" applyFill="1" applyBorder="1" applyAlignment="1">
      <alignment horizontal="left" wrapText="1" readingOrder="1"/>
    </xf>
    <xf numFmtId="0" fontId="14" fillId="2" borderId="26" xfId="0" applyFont="1" applyFill="1" applyBorder="1" applyAlignment="1">
      <alignment horizontal="left" wrapText="1" readingOrder="1"/>
    </xf>
    <xf numFmtId="0" fontId="14" fillId="2" borderId="0" xfId="0" applyFont="1" applyFill="1" applyAlignment="1">
      <alignment horizontal="left" wrapText="1" readingOrder="1"/>
    </xf>
    <xf numFmtId="0" fontId="14" fillId="2" borderId="27" xfId="0" applyFont="1" applyFill="1" applyBorder="1" applyAlignment="1">
      <alignment horizontal="left" wrapText="1" readingOrder="1"/>
    </xf>
    <xf numFmtId="0" fontId="11" fillId="2" borderId="75" xfId="0" applyFont="1" applyFill="1" applyBorder="1" applyAlignment="1">
      <alignment horizontal="center" vertical="center" wrapText="1" readingOrder="1"/>
    </xf>
    <xf numFmtId="0" fontId="4" fillId="0" borderId="31" xfId="0" applyFont="1" applyBorder="1" applyAlignment="1">
      <alignment horizontal="center" vertical="center"/>
    </xf>
    <xf numFmtId="0" fontId="11" fillId="2" borderId="19" xfId="0" applyFont="1" applyFill="1" applyBorder="1" applyAlignment="1">
      <alignment readingOrder="1"/>
    </xf>
    <xf numFmtId="0" fontId="1" fillId="2" borderId="8" xfId="0" applyFont="1" applyFill="1" applyBorder="1" applyAlignment="1">
      <alignment readingOrder="1"/>
    </xf>
    <xf numFmtId="0" fontId="1" fillId="2" borderId="24" xfId="0" applyFont="1" applyFill="1" applyBorder="1" applyAlignment="1">
      <alignment readingOrder="1"/>
    </xf>
    <xf numFmtId="0" fontId="1" fillId="0" borderId="28" xfId="0" applyFont="1" applyBorder="1" applyAlignment="1">
      <alignment readingOrder="1"/>
    </xf>
    <xf numFmtId="0" fontId="1" fillId="0" borderId="0" xfId="0" applyFont="1" applyAlignment="1">
      <alignment readingOrder="1"/>
    </xf>
    <xf numFmtId="0" fontId="1" fillId="0" borderId="29" xfId="0" applyFont="1" applyBorder="1" applyAlignment="1">
      <alignment readingOrder="1"/>
    </xf>
    <xf numFmtId="164" fontId="2" fillId="2" borderId="81" xfId="0" applyNumberFormat="1" applyFont="1" applyFill="1" applyBorder="1" applyAlignment="1">
      <alignment horizontal="left" vertical="center" wrapText="1" readingOrder="1"/>
    </xf>
    <xf numFmtId="164" fontId="2" fillId="2" borderId="0" xfId="0" applyNumberFormat="1" applyFont="1" applyFill="1" applyAlignment="1">
      <alignment horizontal="left" vertical="center" wrapText="1" readingOrder="1"/>
    </xf>
    <xf numFmtId="164" fontId="2" fillId="2" borderId="82" xfId="0" applyNumberFormat="1" applyFont="1" applyFill="1" applyBorder="1" applyAlignment="1">
      <alignment horizontal="left" vertical="center" wrapText="1" readingOrder="1"/>
    </xf>
    <xf numFmtId="0" fontId="8" fillId="0" borderId="38" xfId="0" applyFont="1" applyBorder="1" applyAlignment="1">
      <alignment wrapText="1" readingOrder="1"/>
    </xf>
    <xf numFmtId="0" fontId="8" fillId="0" borderId="31" xfId="0" applyFont="1" applyBorder="1" applyAlignment="1">
      <alignment wrapText="1" readingOrder="1"/>
    </xf>
    <xf numFmtId="0" fontId="10" fillId="5" borderId="70" xfId="0" applyFont="1" applyFill="1" applyBorder="1" applyAlignment="1">
      <alignment horizontal="center" vertical="center" wrapText="1"/>
    </xf>
    <xf numFmtId="0" fontId="10" fillId="5" borderId="61" xfId="0" applyFont="1" applyFill="1" applyBorder="1" applyAlignment="1">
      <alignment horizontal="center" vertical="center" wrapText="1"/>
    </xf>
    <xf numFmtId="0" fontId="26" fillId="5" borderId="60" xfId="0" applyFont="1" applyFill="1" applyBorder="1" applyAlignment="1">
      <alignment horizontal="center" vertical="center" wrapText="1" readingOrder="1"/>
    </xf>
    <xf numFmtId="0" fontId="11" fillId="5" borderId="70" xfId="0" applyFont="1" applyFill="1" applyBorder="1" applyAlignment="1">
      <alignment horizontal="center" vertical="center" wrapText="1" readingOrder="1"/>
    </xf>
    <xf numFmtId="0" fontId="11" fillId="5" borderId="61" xfId="0" applyFont="1" applyFill="1" applyBorder="1" applyAlignment="1">
      <alignment horizontal="center" vertical="center" wrapText="1" readingOrder="1"/>
    </xf>
    <xf numFmtId="20" fontId="11" fillId="5" borderId="60" xfId="0" applyNumberFormat="1" applyFont="1" applyFill="1" applyBorder="1" applyAlignment="1">
      <alignment horizontal="center" vertical="center" wrapText="1" readingOrder="1"/>
    </xf>
    <xf numFmtId="0" fontId="11" fillId="5" borderId="60" xfId="0" applyFont="1" applyFill="1" applyBorder="1" applyAlignment="1">
      <alignment horizontal="left" vertical="center" wrapText="1"/>
    </xf>
    <xf numFmtId="0" fontId="11" fillId="5" borderId="70" xfId="0" applyFont="1" applyFill="1" applyBorder="1" applyAlignment="1">
      <alignment horizontal="left" vertical="center" wrapText="1"/>
    </xf>
    <xf numFmtId="0" fontId="11" fillId="5" borderId="61" xfId="0" applyFont="1" applyFill="1" applyBorder="1" applyAlignment="1">
      <alignment horizontal="left" vertical="center" wrapText="1"/>
    </xf>
    <xf numFmtId="0" fontId="1" fillId="3" borderId="56" xfId="0" applyFont="1" applyFill="1" applyBorder="1" applyAlignment="1">
      <alignment horizontal="center" readingOrder="1"/>
    </xf>
    <xf numFmtId="0" fontId="1" fillId="3" borderId="57" xfId="0" applyFont="1" applyFill="1" applyBorder="1" applyAlignment="1">
      <alignment horizontal="center" readingOrder="1"/>
    </xf>
    <xf numFmtId="0" fontId="1" fillId="3" borderId="73" xfId="0" applyFont="1" applyFill="1" applyBorder="1" applyAlignment="1">
      <alignment horizontal="center" readingOrder="1"/>
    </xf>
    <xf numFmtId="0" fontId="1" fillId="3" borderId="60" xfId="0" applyFont="1" applyFill="1" applyBorder="1" applyAlignment="1">
      <alignment horizontal="center" wrapText="1" readingOrder="1"/>
    </xf>
    <xf numFmtId="0" fontId="1" fillId="3" borderId="61" xfId="0" applyFont="1" applyFill="1" applyBorder="1" applyAlignment="1">
      <alignment horizontal="center" wrapText="1" readingOrder="1"/>
    </xf>
    <xf numFmtId="0" fontId="1" fillId="5" borderId="74" xfId="0" applyFont="1" applyFill="1" applyBorder="1" applyAlignment="1">
      <alignment horizontal="center" vertical="center" wrapText="1" readingOrder="1"/>
    </xf>
    <xf numFmtId="0" fontId="1" fillId="5" borderId="75" xfId="0" applyFont="1" applyFill="1" applyBorder="1" applyAlignment="1">
      <alignment horizontal="center" vertical="center" wrapText="1" readingOrder="1"/>
    </xf>
    <xf numFmtId="0" fontId="1" fillId="5" borderId="71" xfId="0" applyFont="1" applyFill="1" applyBorder="1" applyAlignment="1">
      <alignment horizontal="center" vertical="center" readingOrder="1"/>
    </xf>
    <xf numFmtId="0" fontId="1" fillId="5" borderId="60" xfId="0" applyFont="1" applyFill="1" applyBorder="1" applyAlignment="1">
      <alignment horizontal="center" vertical="center" readingOrder="1"/>
    </xf>
    <xf numFmtId="0" fontId="1" fillId="5" borderId="76" xfId="0" applyFont="1" applyFill="1" applyBorder="1" applyAlignment="1">
      <alignment horizontal="center" vertical="center" readingOrder="1"/>
    </xf>
    <xf numFmtId="0" fontId="1" fillId="5" borderId="75" xfId="0" applyFont="1" applyFill="1" applyBorder="1" applyAlignment="1">
      <alignment horizontal="center" vertical="center" readingOrder="1"/>
    </xf>
    <xf numFmtId="0" fontId="1" fillId="5" borderId="77" xfId="0" applyFont="1" applyFill="1" applyBorder="1" applyAlignment="1">
      <alignment horizontal="center" vertical="center" readingOrder="1"/>
    </xf>
    <xf numFmtId="0" fontId="1" fillId="5" borderId="77" xfId="0" applyFont="1" applyFill="1" applyBorder="1" applyAlignment="1">
      <alignment horizontal="center" vertical="center" wrapText="1" readingOrder="1"/>
    </xf>
    <xf numFmtId="0" fontId="1" fillId="5" borderId="74" xfId="0" applyFont="1" applyFill="1" applyBorder="1" applyAlignment="1">
      <alignment horizontal="center" vertical="center" readingOrder="1"/>
    </xf>
    <xf numFmtId="0" fontId="11" fillId="5" borderId="71" xfId="0" applyFont="1" applyFill="1" applyBorder="1" applyAlignment="1">
      <alignment horizontal="center" vertical="center" wrapText="1" readingOrder="1"/>
    </xf>
    <xf numFmtId="0" fontId="1" fillId="3" borderId="56" xfId="0" applyFont="1" applyFill="1" applyBorder="1" applyAlignment="1">
      <alignment horizontal="center" wrapText="1" readingOrder="1"/>
    </xf>
    <xf numFmtId="0" fontId="1" fillId="3" borderId="57" xfId="0" applyFont="1" applyFill="1" applyBorder="1" applyAlignment="1">
      <alignment horizontal="center" wrapText="1" readingOrder="1"/>
    </xf>
    <xf numFmtId="0" fontId="1" fillId="3" borderId="60" xfId="0" applyFont="1" applyFill="1" applyBorder="1" applyAlignment="1">
      <alignment horizontal="center" readingOrder="1"/>
    </xf>
    <xf numFmtId="0" fontId="1" fillId="3" borderId="70" xfId="0" applyFont="1" applyFill="1" applyBorder="1" applyAlignment="1">
      <alignment horizontal="center" readingOrder="1"/>
    </xf>
    <xf numFmtId="0" fontId="1" fillId="3" borderId="61" xfId="0" applyFont="1" applyFill="1" applyBorder="1" applyAlignment="1">
      <alignment horizontal="center" readingOrder="1"/>
    </xf>
    <xf numFmtId="0" fontId="1" fillId="5" borderId="71" xfId="0" applyFont="1" applyFill="1" applyBorder="1" applyAlignment="1">
      <alignment horizontal="center" vertical="center" wrapText="1" readingOrder="1"/>
    </xf>
    <xf numFmtId="0" fontId="1" fillId="5" borderId="60" xfId="0" applyFont="1" applyFill="1" applyBorder="1" applyAlignment="1">
      <alignment horizontal="center" vertical="center" wrapText="1" readingOrder="1"/>
    </xf>
    <xf numFmtId="0" fontId="11" fillId="5" borderId="60" xfId="0" applyFont="1" applyFill="1" applyBorder="1" applyAlignment="1">
      <alignment horizontal="center" vertical="center" wrapText="1" readingOrder="1"/>
    </xf>
    <xf numFmtId="0" fontId="26" fillId="5" borderId="56" xfId="0" applyFont="1" applyFill="1" applyBorder="1" applyAlignment="1">
      <alignment horizontal="center" vertical="center" wrapText="1" readingOrder="1"/>
    </xf>
    <xf numFmtId="0" fontId="11" fillId="5" borderId="73" xfId="0" applyFont="1" applyFill="1" applyBorder="1" applyAlignment="1">
      <alignment horizontal="center" vertical="center" wrapText="1" readingOrder="1"/>
    </xf>
    <xf numFmtId="0" fontId="11" fillId="5" borderId="57" xfId="0" applyFont="1" applyFill="1" applyBorder="1" applyAlignment="1">
      <alignment horizontal="center" vertical="center" wrapText="1" readingOrder="1"/>
    </xf>
    <xf numFmtId="0" fontId="10" fillId="5" borderId="71" xfId="0" applyFont="1" applyFill="1" applyBorder="1" applyAlignment="1">
      <alignment horizontal="center" vertical="center" wrapText="1"/>
    </xf>
    <xf numFmtId="0" fontId="26" fillId="5" borderId="71" xfId="0" applyFont="1" applyFill="1" applyBorder="1" applyAlignment="1">
      <alignment horizontal="center" vertical="center" wrapText="1" readingOrder="1"/>
    </xf>
    <xf numFmtId="0" fontId="10" fillId="5" borderId="73"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1" fillId="6" borderId="72" xfId="0" applyFont="1" applyFill="1" applyBorder="1" applyAlignment="1">
      <alignment horizontal="center" vertical="center" wrapText="1" readingOrder="1"/>
    </xf>
    <xf numFmtId="0" fontId="11" fillId="6" borderId="71" xfId="0" applyFont="1" applyFill="1" applyBorder="1" applyAlignment="1">
      <alignment horizontal="center" vertical="center" wrapText="1" readingOrder="1"/>
    </xf>
    <xf numFmtId="0" fontId="10" fillId="5" borderId="60" xfId="0" applyFont="1" applyFill="1" applyBorder="1" applyAlignment="1">
      <alignment horizontal="left" vertical="center" wrapText="1"/>
    </xf>
    <xf numFmtId="0" fontId="10" fillId="5" borderId="70" xfId="0" applyFont="1" applyFill="1" applyBorder="1" applyAlignment="1">
      <alignment horizontal="left" vertical="center" wrapText="1"/>
    </xf>
    <xf numFmtId="0" fontId="10" fillId="5" borderId="61" xfId="0" applyFont="1" applyFill="1" applyBorder="1" applyAlignment="1">
      <alignment horizontal="left" vertical="center" wrapText="1"/>
    </xf>
    <xf numFmtId="0" fontId="11" fillId="6" borderId="71" xfId="0" applyFont="1" applyFill="1" applyBorder="1" applyAlignment="1">
      <alignment horizontal="center" vertical="center" wrapText="1"/>
    </xf>
    <xf numFmtId="0" fontId="11" fillId="6" borderId="72" xfId="0" applyFont="1" applyFill="1" applyBorder="1" applyAlignment="1">
      <alignment horizontal="center" vertical="center" wrapText="1"/>
    </xf>
    <xf numFmtId="0" fontId="11" fillId="5" borderId="70" xfId="0" applyFont="1" applyFill="1" applyBorder="1" applyAlignment="1">
      <alignment horizontal="center" vertical="center" wrapText="1"/>
    </xf>
    <xf numFmtId="0" fontId="11" fillId="5" borderId="61" xfId="0" applyFont="1" applyFill="1" applyBorder="1" applyAlignment="1">
      <alignment horizontal="center" vertical="center" wrapText="1"/>
    </xf>
    <xf numFmtId="0" fontId="13" fillId="2" borderId="36" xfId="0" applyFont="1" applyFill="1" applyBorder="1" applyAlignment="1">
      <alignment horizontal="left" wrapText="1" readingOrder="1"/>
    </xf>
    <xf numFmtId="0" fontId="2" fillId="2" borderId="37" xfId="0" applyFont="1" applyFill="1" applyBorder="1" applyAlignment="1">
      <alignment horizontal="left" wrapText="1" readingOrder="1"/>
    </xf>
    <xf numFmtId="0" fontId="2" fillId="2" borderId="38" xfId="0" applyFont="1" applyFill="1" applyBorder="1" applyAlignment="1">
      <alignment horizontal="left" wrapText="1" readingOrder="1"/>
    </xf>
    <xf numFmtId="0" fontId="2" fillId="2" borderId="36" xfId="0" applyFont="1" applyFill="1" applyBorder="1" applyAlignment="1">
      <alignment horizontal="center" vertical="center" readingOrder="1"/>
    </xf>
    <xf numFmtId="0" fontId="2" fillId="2" borderId="37" xfId="0" applyFont="1" applyFill="1" applyBorder="1" applyAlignment="1">
      <alignment horizontal="center" vertical="center" readingOrder="1"/>
    </xf>
    <xf numFmtId="0" fontId="2" fillId="2" borderId="38" xfId="0" applyFont="1" applyFill="1" applyBorder="1" applyAlignment="1">
      <alignment horizontal="center" vertical="center" readingOrder="1"/>
    </xf>
    <xf numFmtId="0" fontId="2" fillId="0" borderId="36" xfId="0" applyFont="1" applyBorder="1" applyAlignment="1">
      <alignment horizontal="center" wrapText="1" readingOrder="1"/>
    </xf>
    <xf numFmtId="0" fontId="2" fillId="0" borderId="37" xfId="0" applyFont="1" applyBorder="1" applyAlignment="1">
      <alignment horizontal="center" wrapText="1" readingOrder="1"/>
    </xf>
    <xf numFmtId="0" fontId="2" fillId="0" borderId="38" xfId="0" applyFont="1" applyBorder="1" applyAlignment="1">
      <alignment horizontal="center" wrapText="1" readingOrder="1"/>
    </xf>
    <xf numFmtId="0" fontId="7" fillId="2" borderId="64" xfId="0" applyFont="1" applyFill="1" applyBorder="1" applyAlignment="1">
      <alignment horizontal="left" readingOrder="1"/>
    </xf>
    <xf numFmtId="0" fontId="7" fillId="2" borderId="65" xfId="0" applyFont="1" applyFill="1" applyBorder="1" applyAlignment="1">
      <alignment horizontal="left" readingOrder="1"/>
    </xf>
    <xf numFmtId="0" fontId="7" fillId="2" borderId="66" xfId="0" applyFont="1" applyFill="1" applyBorder="1" applyAlignment="1">
      <alignment horizontal="left" readingOrder="1"/>
    </xf>
    <xf numFmtId="0" fontId="24" fillId="2" borderId="60" xfId="0" applyFont="1" applyFill="1" applyBorder="1" applyAlignment="1">
      <alignment horizontal="center" readingOrder="1"/>
    </xf>
    <xf numFmtId="0" fontId="2" fillId="2" borderId="61" xfId="0" applyFont="1" applyFill="1" applyBorder="1" applyAlignment="1">
      <alignment horizontal="center" readingOrder="1"/>
    </xf>
    <xf numFmtId="0" fontId="13" fillId="2" borderId="9" xfId="0" applyFont="1" applyFill="1" applyBorder="1" applyAlignment="1">
      <alignment wrapText="1" readingOrder="1"/>
    </xf>
    <xf numFmtId="0" fontId="7" fillId="2" borderId="10" xfId="0" applyFont="1" applyFill="1" applyBorder="1" applyAlignment="1">
      <alignment wrapText="1" readingOrder="1"/>
    </xf>
    <xf numFmtId="0" fontId="7" fillId="2" borderId="11" xfId="0" applyFont="1" applyFill="1" applyBorder="1" applyAlignment="1">
      <alignment wrapText="1" readingOrder="1"/>
    </xf>
    <xf numFmtId="0" fontId="1" fillId="2" borderId="9" xfId="0" applyFont="1" applyFill="1" applyBorder="1" applyAlignment="1">
      <alignment horizontal="left" vertical="center" wrapText="1" readingOrder="1"/>
    </xf>
    <xf numFmtId="0" fontId="1" fillId="2" borderId="10" xfId="0" applyFont="1" applyFill="1" applyBorder="1" applyAlignment="1">
      <alignment horizontal="left" vertical="center" wrapText="1" readingOrder="1"/>
    </xf>
    <xf numFmtId="0" fontId="1" fillId="2" borderId="11" xfId="0" applyFont="1" applyFill="1" applyBorder="1" applyAlignment="1">
      <alignment horizontal="left" vertical="center" wrapText="1" readingOrder="1"/>
    </xf>
    <xf numFmtId="0" fontId="1" fillId="3" borderId="12" xfId="0" applyFont="1" applyFill="1" applyBorder="1" applyAlignment="1">
      <alignment horizontal="center" vertical="center" readingOrder="1"/>
    </xf>
    <xf numFmtId="0" fontId="1" fillId="3" borderId="13" xfId="0" applyFont="1" applyFill="1" applyBorder="1" applyAlignment="1">
      <alignment horizontal="center" vertical="center" readingOrder="1"/>
    </xf>
    <xf numFmtId="0" fontId="1" fillId="3" borderId="14" xfId="0" applyFont="1" applyFill="1" applyBorder="1" applyAlignment="1">
      <alignment horizontal="center" vertical="center" readingOrder="1"/>
    </xf>
    <xf numFmtId="0" fontId="25" fillId="0" borderId="9"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6" fillId="0" borderId="11" xfId="0" applyFont="1" applyBorder="1" applyAlignment="1">
      <alignment horizontal="center" vertical="center" wrapText="1" readingOrder="1"/>
    </xf>
    <xf numFmtId="22" fontId="26" fillId="5" borderId="56" xfId="0" applyNumberFormat="1" applyFont="1" applyFill="1" applyBorder="1" applyAlignment="1">
      <alignment horizontal="center" vertical="center" wrapText="1" readingOrder="1"/>
    </xf>
    <xf numFmtId="14" fontId="26" fillId="5" borderId="60" xfId="0" applyNumberFormat="1" applyFont="1" applyFill="1" applyBorder="1" applyAlignment="1">
      <alignment horizontal="center" vertical="center" wrapText="1" readingOrder="1"/>
    </xf>
    <xf numFmtId="0" fontId="24" fillId="0" borderId="9" xfId="0" applyFont="1" applyBorder="1" applyAlignment="1">
      <alignment horizontal="center" vertical="center" wrapText="1" readingOrder="1"/>
    </xf>
    <xf numFmtId="0" fontId="2" fillId="0" borderId="10"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4" fillId="3" borderId="12" xfId="0" applyFont="1" applyFill="1" applyBorder="1" applyAlignment="1">
      <alignment horizontal="center" vertical="center" readingOrder="1"/>
    </xf>
    <xf numFmtId="0" fontId="4" fillId="3" borderId="13" xfId="0" applyFont="1" applyFill="1" applyBorder="1" applyAlignment="1">
      <alignment horizontal="center" vertical="center" readingOrder="1"/>
    </xf>
    <xf numFmtId="0" fontId="4" fillId="3" borderId="14" xfId="0" applyFont="1" applyFill="1" applyBorder="1" applyAlignment="1">
      <alignment horizontal="center" vertical="center" readingOrder="1"/>
    </xf>
    <xf numFmtId="0" fontId="11" fillId="2" borderId="9" xfId="0" applyFont="1" applyFill="1" applyBorder="1" applyAlignment="1">
      <alignment horizontal="left" vertical="center" wrapText="1" readingOrder="1"/>
    </xf>
    <xf numFmtId="0" fontId="2" fillId="2" borderId="60" xfId="0" applyFont="1" applyFill="1" applyBorder="1" applyAlignment="1">
      <alignment horizontal="center" readingOrder="1"/>
    </xf>
    <xf numFmtId="0" fontId="11" fillId="2" borderId="9" xfId="0" applyFont="1" applyFill="1" applyBorder="1" applyAlignment="1">
      <alignment horizontal="left" wrapText="1" readingOrder="1"/>
    </xf>
    <xf numFmtId="0" fontId="11" fillId="2" borderId="10" xfId="0" applyFont="1" applyFill="1" applyBorder="1" applyAlignment="1">
      <alignment horizontal="left" wrapText="1" readingOrder="1"/>
    </xf>
    <xf numFmtId="0" fontId="11" fillId="2" borderId="11" xfId="0" applyFont="1" applyFill="1" applyBorder="1" applyAlignment="1">
      <alignment horizontal="left" wrapText="1" readingOrder="1"/>
    </xf>
    <xf numFmtId="0" fontId="24" fillId="5" borderId="36" xfId="0" applyFont="1" applyFill="1" applyBorder="1" applyAlignment="1">
      <alignment horizontal="center" vertical="center" wrapText="1" readingOrder="1"/>
    </xf>
    <xf numFmtId="0" fontId="2" fillId="5" borderId="37" xfId="0" applyFont="1" applyFill="1" applyBorder="1" applyAlignment="1">
      <alignment horizontal="center" vertical="center" readingOrder="1"/>
    </xf>
    <xf numFmtId="0" fontId="2" fillId="5" borderId="38" xfId="0" applyFont="1" applyFill="1" applyBorder="1" applyAlignment="1">
      <alignment horizontal="center" vertical="center" readingOrder="1"/>
    </xf>
    <xf numFmtId="0" fontId="25" fillId="5" borderId="36" xfId="0" applyFont="1" applyFill="1" applyBorder="1" applyAlignment="1">
      <alignment horizontal="center" vertical="center" wrapText="1" readingOrder="1"/>
    </xf>
    <xf numFmtId="0" fontId="1" fillId="5" borderId="37" xfId="0" applyFont="1" applyFill="1" applyBorder="1" applyAlignment="1">
      <alignment horizontal="center" vertical="center" wrapText="1" readingOrder="1"/>
    </xf>
    <xf numFmtId="0" fontId="1" fillId="5" borderId="38" xfId="0" applyFont="1" applyFill="1" applyBorder="1" applyAlignment="1">
      <alignment horizontal="center" vertical="center" wrapText="1" readingOrder="1"/>
    </xf>
    <xf numFmtId="0" fontId="7" fillId="2" borderId="68" xfId="0" applyFont="1" applyFill="1" applyBorder="1" applyAlignment="1">
      <alignment horizontal="left" readingOrder="1"/>
    </xf>
    <xf numFmtId="0" fontId="2" fillId="2" borderId="39" xfId="0" applyFont="1" applyFill="1" applyBorder="1" applyAlignment="1">
      <alignment horizontal="center" readingOrder="1"/>
    </xf>
    <xf numFmtId="0" fontId="2" fillId="2" borderId="40" xfId="0" applyFont="1" applyFill="1" applyBorder="1" applyAlignment="1">
      <alignment horizontal="center" readingOrder="1"/>
    </xf>
    <xf numFmtId="0" fontId="2" fillId="2" borderId="41" xfId="0" applyFont="1" applyFill="1" applyBorder="1" applyAlignment="1">
      <alignment horizontal="center" readingOrder="1"/>
    </xf>
    <xf numFmtId="0" fontId="7" fillId="2" borderId="50" xfId="0" applyFont="1" applyFill="1" applyBorder="1" applyAlignment="1">
      <alignment horizontal="left" readingOrder="1"/>
    </xf>
    <xf numFmtId="0" fontId="15" fillId="0" borderId="50" xfId="0" applyFont="1" applyBorder="1" applyAlignment="1">
      <alignment horizontal="left"/>
    </xf>
    <xf numFmtId="0" fontId="15" fillId="0" borderId="49" xfId="0" applyFont="1" applyBorder="1" applyAlignment="1">
      <alignment horizontal="left"/>
    </xf>
    <xf numFmtId="0" fontId="2" fillId="2" borderId="60" xfId="0" applyFont="1" applyFill="1" applyBorder="1" applyAlignment="1">
      <alignment horizontal="left" readingOrder="1"/>
    </xf>
    <xf numFmtId="0" fontId="2" fillId="2" borderId="61" xfId="0" applyFont="1" applyFill="1" applyBorder="1" applyAlignment="1">
      <alignment horizontal="left" readingOrder="1"/>
    </xf>
    <xf numFmtId="0" fontId="2" fillId="0" borderId="17" xfId="0" applyFont="1" applyBorder="1" applyAlignment="1">
      <alignment horizontal="center" readingOrder="1"/>
    </xf>
    <xf numFmtId="0" fontId="2" fillId="0" borderId="20" xfId="0" applyFont="1" applyBorder="1" applyAlignment="1">
      <alignment horizontal="center" readingOrder="1"/>
    </xf>
    <xf numFmtId="0" fontId="2" fillId="0" borderId="30" xfId="0" applyFont="1" applyBorder="1" applyAlignment="1">
      <alignment horizontal="center" readingOrder="1"/>
    </xf>
    <xf numFmtId="0" fontId="2" fillId="0" borderId="16" xfId="0" applyFont="1" applyBorder="1" applyAlignment="1">
      <alignment horizontal="center" readingOrder="1"/>
    </xf>
    <xf numFmtId="0" fontId="2" fillId="0" borderId="10" xfId="0" applyFont="1" applyBorder="1" applyAlignment="1">
      <alignment horizontal="center" readingOrder="1"/>
    </xf>
    <xf numFmtId="0" fontId="2" fillId="0" borderId="22" xfId="0" applyFont="1" applyBorder="1" applyAlignment="1">
      <alignment horizontal="center" readingOrder="1"/>
    </xf>
    <xf numFmtId="0" fontId="2" fillId="0" borderId="36" xfId="0" applyFont="1" applyBorder="1" applyAlignment="1">
      <alignment horizontal="center" vertical="center" wrapText="1" readingOrder="1"/>
    </xf>
    <xf numFmtId="0" fontId="2" fillId="0" borderId="37" xfId="0" applyFont="1" applyBorder="1" applyAlignment="1">
      <alignment horizontal="center" vertical="center" wrapText="1" readingOrder="1"/>
    </xf>
    <xf numFmtId="0" fontId="2" fillId="0" borderId="38" xfId="0" applyFont="1" applyBorder="1" applyAlignment="1">
      <alignment horizontal="center" vertical="center" wrapText="1" readingOrder="1"/>
    </xf>
    <xf numFmtId="0" fontId="2" fillId="2" borderId="35" xfId="0" applyFont="1" applyFill="1" applyBorder="1" applyAlignment="1">
      <alignment horizontal="center" vertical="center" readingOrder="1"/>
    </xf>
    <xf numFmtId="0" fontId="2" fillId="2" borderId="26" xfId="0" applyFont="1" applyFill="1" applyBorder="1" applyAlignment="1">
      <alignment horizontal="center" vertical="center" readingOrder="1"/>
    </xf>
    <xf numFmtId="0" fontId="2" fillId="2" borderId="27" xfId="0" applyFont="1" applyFill="1" applyBorder="1" applyAlignment="1">
      <alignment horizontal="center" vertical="center" readingOrder="1"/>
    </xf>
    <xf numFmtId="0" fontId="2" fillId="2" borderId="36" xfId="0" applyFont="1" applyFill="1" applyBorder="1" applyAlignment="1">
      <alignment horizontal="center" readingOrder="1"/>
    </xf>
    <xf numFmtId="0" fontId="2" fillId="2" borderId="37" xfId="0" applyFont="1" applyFill="1" applyBorder="1" applyAlignment="1">
      <alignment horizontal="center" readingOrder="1"/>
    </xf>
    <xf numFmtId="0" fontId="2" fillId="2" borderId="38" xfId="0" applyFont="1" applyFill="1" applyBorder="1" applyAlignment="1">
      <alignment horizontal="center" readingOrder="1"/>
    </xf>
    <xf numFmtId="0" fontId="2" fillId="2" borderId="31" xfId="0" applyFont="1" applyFill="1" applyBorder="1" applyAlignment="1">
      <alignment horizontal="center" vertical="center" readingOrder="1"/>
    </xf>
    <xf numFmtId="0" fontId="12" fillId="0" borderId="2" xfId="0" applyFont="1" applyBorder="1" applyAlignment="1">
      <alignment horizontal="left"/>
    </xf>
    <xf numFmtId="0" fontId="12" fillId="0" borderId="3" xfId="0" applyFont="1" applyBorder="1" applyAlignment="1">
      <alignment horizontal="left"/>
    </xf>
    <xf numFmtId="0" fontId="1" fillId="3" borderId="92" xfId="0" applyFont="1" applyFill="1" applyBorder="1" applyAlignment="1">
      <alignment horizontal="center" vertical="center" readingOrder="1"/>
    </xf>
    <xf numFmtId="0" fontId="1" fillId="3" borderId="78" xfId="0" applyFont="1" applyFill="1" applyBorder="1" applyAlignment="1">
      <alignment horizontal="center" vertical="center" readingOrder="1"/>
    </xf>
    <xf numFmtId="0" fontId="1" fillId="3" borderId="2" xfId="0" applyFont="1" applyFill="1" applyBorder="1" applyAlignment="1">
      <alignment wrapText="1" readingOrder="1"/>
    </xf>
    <xf numFmtId="164" fontId="2" fillId="2" borderId="94" xfId="0" quotePrefix="1" applyNumberFormat="1" applyFont="1" applyFill="1" applyBorder="1" applyAlignment="1">
      <alignment horizontal="left" wrapText="1" readingOrder="1"/>
    </xf>
    <xf numFmtId="164" fontId="2" fillId="2" borderId="94" xfId="0" applyNumberFormat="1" applyFont="1" applyFill="1" applyBorder="1" applyAlignment="1">
      <alignment horizontal="left" wrapText="1" readingOrder="1"/>
    </xf>
    <xf numFmtId="164" fontId="2" fillId="2" borderId="36" xfId="0" applyNumberFormat="1" applyFont="1" applyFill="1" applyBorder="1" applyAlignment="1">
      <alignment horizontal="left" wrapText="1" readingOrder="1"/>
    </xf>
    <xf numFmtId="0" fontId="11" fillId="2" borderId="36" xfId="0" applyFont="1" applyFill="1" applyBorder="1" applyAlignment="1">
      <alignment wrapText="1" readingOrder="1"/>
    </xf>
    <xf numFmtId="0" fontId="1" fillId="2" borderId="37" xfId="0" applyFont="1" applyFill="1" applyBorder="1" applyAlignment="1">
      <alignment wrapText="1" readingOrder="1"/>
    </xf>
    <xf numFmtId="0" fontId="1" fillId="2" borderId="38" xfId="0" applyFont="1" applyFill="1" applyBorder="1" applyAlignment="1">
      <alignment wrapText="1" readingOrder="1"/>
    </xf>
    <xf numFmtId="0" fontId="1" fillId="3" borderId="10" xfId="0" applyFont="1" applyFill="1" applyBorder="1" applyAlignment="1">
      <alignment horizontal="center" wrapText="1" readingOrder="1"/>
    </xf>
    <xf numFmtId="0" fontId="1" fillId="2" borderId="9" xfId="0" applyFont="1" applyFill="1" applyBorder="1" applyAlignment="1">
      <alignment horizontal="left" vertical="center" readingOrder="1"/>
    </xf>
    <xf numFmtId="0" fontId="1" fillId="2" borderId="10" xfId="0" applyFont="1" applyFill="1" applyBorder="1" applyAlignment="1">
      <alignment horizontal="left" vertical="center" readingOrder="1"/>
    </xf>
    <xf numFmtId="0" fontId="1" fillId="2" borderId="11" xfId="0" applyFont="1" applyFill="1" applyBorder="1" applyAlignment="1">
      <alignment horizontal="left" vertical="center" readingOrder="1"/>
    </xf>
    <xf numFmtId="0" fontId="11" fillId="2" borderId="28" xfId="0" applyFont="1" applyFill="1" applyBorder="1" applyAlignment="1">
      <alignment readingOrder="1"/>
    </xf>
    <xf numFmtId="0" fontId="1" fillId="2" borderId="0" xfId="0" applyFont="1" applyFill="1" applyAlignment="1">
      <alignment readingOrder="1"/>
    </xf>
    <xf numFmtId="0" fontId="1" fillId="2" borderId="29" xfId="0" applyFont="1" applyFill="1" applyBorder="1" applyAlignment="1">
      <alignment readingOrder="1"/>
    </xf>
    <xf numFmtId="0" fontId="1" fillId="2" borderId="71" xfId="0" applyFont="1" applyFill="1" applyBorder="1" applyAlignment="1">
      <alignment horizontal="left" readingOrder="1"/>
    </xf>
    <xf numFmtId="0" fontId="1" fillId="3" borderId="70" xfId="0" applyFont="1" applyFill="1" applyBorder="1" applyAlignment="1">
      <alignment horizontal="center" vertical="center" readingOrder="1"/>
    </xf>
    <xf numFmtId="0" fontId="1" fillId="3" borderId="80" xfId="0" applyFont="1" applyFill="1" applyBorder="1" applyAlignment="1">
      <alignment horizontal="center" vertical="center" readingOrder="1"/>
    </xf>
    <xf numFmtId="0" fontId="1" fillId="3" borderId="88" xfId="0" applyFont="1" applyFill="1" applyBorder="1" applyAlignment="1">
      <alignment horizontal="center" vertical="center" readingOrder="1"/>
    </xf>
    <xf numFmtId="0" fontId="1" fillId="3" borderId="89" xfId="0" applyFont="1" applyFill="1" applyBorder="1" applyAlignment="1">
      <alignment horizontal="center" vertical="center" readingOrder="1"/>
    </xf>
    <xf numFmtId="0" fontId="1" fillId="3" borderId="90" xfId="0" applyFont="1" applyFill="1" applyBorder="1" applyAlignment="1">
      <alignment horizontal="center" vertical="center" readingOrder="1"/>
    </xf>
    <xf numFmtId="0" fontId="0" fillId="0" borderId="31" xfId="0" applyBorder="1" applyAlignment="1">
      <alignment horizontal="left"/>
    </xf>
    <xf numFmtId="164" fontId="1" fillId="3" borderId="16" xfId="0" applyNumberFormat="1" applyFont="1" applyFill="1" applyBorder="1" applyAlignment="1">
      <alignment wrapText="1" readingOrder="1"/>
    </xf>
    <xf numFmtId="0" fontId="11" fillId="2" borderId="9" xfId="0" applyFont="1" applyFill="1" applyBorder="1" applyAlignment="1">
      <alignment horizontal="left" vertical="center" readingOrder="1"/>
    </xf>
    <xf numFmtId="0" fontId="2" fillId="2" borderId="10" xfId="0" applyFont="1" applyFill="1" applyBorder="1" applyAlignment="1">
      <alignment horizontal="left" vertical="center" readingOrder="1"/>
    </xf>
    <xf numFmtId="0" fontId="2" fillId="2" borderId="8" xfId="0" applyFont="1" applyFill="1" applyBorder="1" applyAlignment="1">
      <alignment horizontal="left" vertical="center" readingOrder="1"/>
    </xf>
    <xf numFmtId="0" fontId="2" fillId="2" borderId="11" xfId="0" applyFont="1" applyFill="1" applyBorder="1" applyAlignment="1">
      <alignment horizontal="left" vertical="center" readingOrder="1"/>
    </xf>
    <xf numFmtId="0" fontId="2" fillId="3" borderId="35" xfId="0" applyFont="1" applyFill="1" applyBorder="1" applyAlignment="1">
      <alignment horizontal="center" vertical="center" readingOrder="1"/>
    </xf>
    <xf numFmtId="0" fontId="2" fillId="3" borderId="26" xfId="0" applyFont="1" applyFill="1" applyBorder="1" applyAlignment="1">
      <alignment horizontal="center" vertical="center" readingOrder="1"/>
    </xf>
    <xf numFmtId="0" fontId="2" fillId="3" borderId="10" xfId="0" applyFont="1" applyFill="1" applyBorder="1" applyAlignment="1">
      <alignment horizontal="center" vertical="center" readingOrder="1"/>
    </xf>
    <xf numFmtId="0" fontId="2" fillId="3" borderId="11" xfId="0" applyFont="1" applyFill="1" applyBorder="1" applyAlignment="1">
      <alignment horizontal="center" vertical="center" readingOrder="1"/>
    </xf>
    <xf numFmtId="0" fontId="2" fillId="3" borderId="16" xfId="0" applyFont="1" applyFill="1" applyBorder="1" applyAlignment="1">
      <alignment horizontal="center" vertical="center" readingOrder="1"/>
    </xf>
    <xf numFmtId="0" fontId="1" fillId="3" borderId="25" xfId="0" applyFont="1" applyFill="1" applyBorder="1" applyAlignment="1">
      <alignment horizontal="center" vertical="center" readingOrder="1"/>
    </xf>
    <xf numFmtId="0" fontId="1" fillId="3" borderId="26" xfId="0" applyFont="1" applyFill="1" applyBorder="1" applyAlignment="1">
      <alignment horizontal="center" vertical="center" readingOrder="1"/>
    </xf>
    <xf numFmtId="0" fontId="1" fillId="3" borderId="27" xfId="0" applyFont="1" applyFill="1" applyBorder="1" applyAlignment="1">
      <alignment horizontal="center" vertical="center" readingOrder="1"/>
    </xf>
    <xf numFmtId="0" fontId="2" fillId="5" borderId="39" xfId="0" applyFont="1" applyFill="1" applyBorder="1" applyAlignment="1">
      <alignment horizontal="center" readingOrder="1"/>
    </xf>
    <xf numFmtId="0" fontId="2" fillId="5" borderId="40" xfId="0" applyFont="1" applyFill="1" applyBorder="1" applyAlignment="1">
      <alignment horizontal="center" readingOrder="1"/>
    </xf>
    <xf numFmtId="0" fontId="2" fillId="5" borderId="41" xfId="0" applyFont="1" applyFill="1" applyBorder="1" applyAlignment="1">
      <alignment horizontal="center" readingOrder="1"/>
    </xf>
    <xf numFmtId="0" fontId="1" fillId="2" borderId="9" xfId="0" applyFont="1" applyFill="1" applyBorder="1" applyAlignment="1">
      <alignment horizontal="left" wrapText="1" readingOrder="1"/>
    </xf>
    <xf numFmtId="0" fontId="1" fillId="2" borderId="10" xfId="0" applyFont="1" applyFill="1" applyBorder="1" applyAlignment="1">
      <alignment horizontal="left" wrapText="1" readingOrder="1"/>
    </xf>
    <xf numFmtId="0" fontId="1" fillId="2" borderId="8" xfId="0" applyFont="1" applyFill="1" applyBorder="1" applyAlignment="1">
      <alignment horizontal="left" wrapText="1" readingOrder="1"/>
    </xf>
    <xf numFmtId="0" fontId="1" fillId="2" borderId="11" xfId="0" applyFont="1" applyFill="1" applyBorder="1" applyAlignment="1">
      <alignment horizontal="left" wrapText="1" readingOrder="1"/>
    </xf>
    <xf numFmtId="0" fontId="11" fillId="2" borderId="21" xfId="0" applyFont="1" applyFill="1" applyBorder="1" applyAlignment="1">
      <alignment horizontal="left" vertical="center" wrapText="1" readingOrder="1"/>
    </xf>
    <xf numFmtId="0" fontId="1" fillId="2" borderId="20" xfId="0" applyFont="1" applyFill="1" applyBorder="1" applyAlignment="1">
      <alignment horizontal="left" vertical="center" wrapText="1" readingOrder="1"/>
    </xf>
    <xf numFmtId="0" fontId="1" fillId="2" borderId="18" xfId="0" applyFont="1" applyFill="1" applyBorder="1" applyAlignment="1">
      <alignment horizontal="left" vertical="center" wrapText="1" readingOrder="1"/>
    </xf>
    <xf numFmtId="0" fontId="2" fillId="2" borderId="42" xfId="0" applyFont="1" applyFill="1" applyBorder="1" applyAlignment="1">
      <alignment horizontal="center" readingOrder="1"/>
    </xf>
    <xf numFmtId="0" fontId="2" fillId="2" borderId="43" xfId="0" applyFont="1" applyFill="1" applyBorder="1" applyAlignment="1">
      <alignment horizontal="center" readingOrder="1"/>
    </xf>
    <xf numFmtId="0" fontId="2" fillId="2" borderId="44" xfId="0" applyFont="1" applyFill="1" applyBorder="1" applyAlignment="1">
      <alignment horizontal="center" readingOrder="1"/>
    </xf>
    <xf numFmtId="0" fontId="1" fillId="5" borderId="37" xfId="0" applyFont="1" applyFill="1" applyBorder="1" applyAlignment="1">
      <alignment horizontal="center" vertical="center" readingOrder="1"/>
    </xf>
    <xf numFmtId="0" fontId="1" fillId="5" borderId="38" xfId="0" applyFont="1" applyFill="1" applyBorder="1" applyAlignment="1">
      <alignment horizontal="center" vertical="center" readingOrder="1"/>
    </xf>
    <xf numFmtId="0" fontId="23" fillId="0" borderId="31" xfId="0" applyFont="1" applyBorder="1" applyAlignment="1">
      <alignment horizontal="center" vertical="center" wrapText="1"/>
    </xf>
    <xf numFmtId="0" fontId="9" fillId="0" borderId="31" xfId="0" applyFont="1" applyBorder="1" applyAlignment="1">
      <alignment horizontal="center" vertical="center"/>
    </xf>
    <xf numFmtId="0" fontId="2" fillId="2" borderId="28" xfId="0" applyFont="1" applyFill="1" applyBorder="1" applyAlignment="1">
      <alignment horizontal="center" readingOrder="1"/>
    </xf>
    <xf numFmtId="0" fontId="2" fillId="2" borderId="0" xfId="0" applyFont="1" applyFill="1" applyAlignment="1">
      <alignment horizontal="center" readingOrder="1"/>
    </xf>
    <xf numFmtId="0" fontId="2" fillId="2" borderId="29" xfId="0" applyFont="1" applyFill="1" applyBorder="1" applyAlignment="1">
      <alignment horizontal="center" readingOrder="1"/>
    </xf>
    <xf numFmtId="0" fontId="2" fillId="2" borderId="60" xfId="0" applyFont="1" applyFill="1" applyBorder="1" applyAlignment="1">
      <alignment horizontal="center" wrapText="1" readingOrder="1"/>
    </xf>
    <xf numFmtId="0" fontId="2" fillId="2" borderId="61" xfId="0" applyFont="1" applyFill="1" applyBorder="1" applyAlignment="1">
      <alignment horizontal="center" wrapText="1" readingOrder="1"/>
    </xf>
    <xf numFmtId="0" fontId="7" fillId="2" borderId="60" xfId="0" applyFont="1" applyFill="1" applyBorder="1" applyAlignment="1">
      <alignment horizontal="center" wrapText="1" readingOrder="1"/>
    </xf>
    <xf numFmtId="0" fontId="7" fillId="2" borderId="61" xfId="0" applyFont="1" applyFill="1" applyBorder="1" applyAlignment="1">
      <alignment horizontal="center" wrapText="1" readingOrder="1"/>
    </xf>
    <xf numFmtId="0" fontId="24" fillId="2" borderId="36" xfId="0" applyFont="1" applyFill="1" applyBorder="1" applyAlignment="1">
      <alignment horizontal="center" vertical="center" wrapText="1" readingOrder="1"/>
    </xf>
    <xf numFmtId="0" fontId="1" fillId="2" borderId="31" xfId="0" applyFont="1" applyFill="1" applyBorder="1" applyAlignment="1">
      <alignment horizontal="left" vertical="center" wrapText="1" readingOrder="1"/>
    </xf>
    <xf numFmtId="0" fontId="1" fillId="3" borderId="15" xfId="0" applyFont="1" applyFill="1" applyBorder="1" applyAlignment="1">
      <alignment horizontal="center" vertical="center" readingOrder="1"/>
    </xf>
    <xf numFmtId="0" fontId="1" fillId="3" borderId="17" xfId="0" applyFont="1" applyFill="1" applyBorder="1" applyAlignment="1">
      <alignment horizontal="center" vertical="center" readingOrder="1"/>
    </xf>
    <xf numFmtId="0" fontId="1" fillId="3" borderId="20" xfId="0" applyFont="1" applyFill="1" applyBorder="1" applyAlignment="1">
      <alignment horizontal="center" vertical="center" readingOrder="1"/>
    </xf>
    <xf numFmtId="0" fontId="1" fillId="3" borderId="18" xfId="0" applyFont="1" applyFill="1" applyBorder="1" applyAlignment="1">
      <alignment horizontal="center" vertical="center" readingOrder="1"/>
    </xf>
    <xf numFmtId="164" fontId="1" fillId="4" borderId="9" xfId="0" applyNumberFormat="1" applyFont="1" applyFill="1" applyBorder="1" applyAlignment="1">
      <alignment horizontal="center" vertical="center" wrapText="1" readingOrder="1"/>
    </xf>
    <xf numFmtId="164" fontId="1" fillId="4" borderId="10" xfId="0" applyNumberFormat="1" applyFont="1" applyFill="1" applyBorder="1" applyAlignment="1">
      <alignment horizontal="center" vertical="center" wrapText="1" readingOrder="1"/>
    </xf>
    <xf numFmtId="164" fontId="1" fillId="4" borderId="11" xfId="0" applyNumberFormat="1" applyFont="1" applyFill="1" applyBorder="1" applyAlignment="1">
      <alignment horizontal="center" vertical="center" wrapText="1" readingOrder="1"/>
    </xf>
    <xf numFmtId="0" fontId="24" fillId="2" borderId="9" xfId="0" applyFont="1" applyFill="1" applyBorder="1" applyAlignment="1">
      <alignment horizontal="center" vertical="center" wrapText="1" readingOrder="1"/>
    </xf>
    <xf numFmtId="0" fontId="2" fillId="2" borderId="10" xfId="0" applyFont="1" applyFill="1" applyBorder="1" applyAlignment="1">
      <alignment horizontal="center" vertical="center" wrapText="1" readingOrder="1"/>
    </xf>
    <xf numFmtId="0" fontId="2" fillId="2" borderId="11" xfId="0" applyFont="1" applyFill="1" applyBorder="1" applyAlignment="1">
      <alignment horizontal="center" vertical="center" wrapText="1" readingOrder="1"/>
    </xf>
    <xf numFmtId="0" fontId="24" fillId="2" borderId="16" xfId="0" applyFont="1" applyFill="1" applyBorder="1" applyAlignment="1">
      <alignment horizontal="center" vertical="center" wrapText="1" readingOrder="1"/>
    </xf>
    <xf numFmtId="0" fontId="1" fillId="2" borderId="31" xfId="0" applyFont="1" applyFill="1" applyBorder="1" applyAlignment="1">
      <alignment horizontal="left" vertical="center" readingOrder="1"/>
    </xf>
    <xf numFmtId="0" fontId="1" fillId="2" borderId="1" xfId="0" applyFont="1" applyFill="1" applyBorder="1" applyAlignment="1">
      <alignment horizontal="center" wrapText="1" readingOrder="1"/>
    </xf>
    <xf numFmtId="0" fontId="1" fillId="2" borderId="2" xfId="0" applyFont="1" applyFill="1" applyBorder="1" applyAlignment="1">
      <alignment horizontal="center" wrapText="1" readingOrder="1"/>
    </xf>
    <xf numFmtId="0" fontId="1" fillId="2" borderId="3" xfId="0" applyFont="1" applyFill="1" applyBorder="1" applyAlignment="1">
      <alignment horizontal="center" wrapText="1" readingOrder="1"/>
    </xf>
    <xf numFmtId="0" fontId="1" fillId="2" borderId="4" xfId="0" applyFont="1" applyFill="1" applyBorder="1" applyAlignment="1">
      <alignment horizontal="center" wrapText="1" readingOrder="1"/>
    </xf>
    <xf numFmtId="0" fontId="1" fillId="2" borderId="5" xfId="0" applyFont="1" applyFill="1" applyBorder="1" applyAlignment="1">
      <alignment horizontal="center" wrapText="1" readingOrder="1"/>
    </xf>
    <xf numFmtId="0" fontId="1" fillId="2" borderId="6" xfId="0" applyFont="1" applyFill="1" applyBorder="1" applyAlignment="1">
      <alignment horizontal="center" wrapText="1" readingOrder="1"/>
    </xf>
    <xf numFmtId="0" fontId="2" fillId="0" borderId="31" xfId="0" applyFont="1" applyBorder="1" applyAlignment="1">
      <alignment horizontal="center" vertical="center" wrapText="1" readingOrder="1"/>
    </xf>
    <xf numFmtId="0" fontId="22" fillId="0" borderId="31" xfId="1" applyBorder="1" applyAlignment="1">
      <alignment horizontal="center" vertical="center"/>
    </xf>
    <xf numFmtId="0" fontId="4" fillId="2" borderId="35" xfId="0" applyFont="1" applyFill="1" applyBorder="1" applyAlignment="1">
      <alignment horizontal="left" vertical="center" readingOrder="1"/>
    </xf>
    <xf numFmtId="0" fontId="4" fillId="2" borderId="26" xfId="0" applyFont="1" applyFill="1" applyBorder="1" applyAlignment="1">
      <alignment horizontal="left" vertical="center" readingOrder="1"/>
    </xf>
    <xf numFmtId="0" fontId="4" fillId="2" borderId="27" xfId="0" applyFont="1" applyFill="1" applyBorder="1" applyAlignment="1">
      <alignment horizontal="left" vertical="center" readingOrder="1"/>
    </xf>
    <xf numFmtId="0" fontId="1" fillId="3" borderId="19" xfId="0" applyFont="1" applyFill="1" applyBorder="1" applyAlignment="1">
      <alignment horizontal="center" vertical="center" readingOrder="1"/>
    </xf>
    <xf numFmtId="0" fontId="1" fillId="3" borderId="8" xfId="0" applyFont="1" applyFill="1" applyBorder="1" applyAlignment="1">
      <alignment horizontal="center" vertical="center" readingOrder="1"/>
    </xf>
    <xf numFmtId="0" fontId="1" fillId="3" borderId="24" xfId="0" applyFont="1" applyFill="1" applyBorder="1" applyAlignment="1">
      <alignment horizontal="center" vertical="center" readingOrder="1"/>
    </xf>
    <xf numFmtId="0" fontId="1" fillId="3" borderId="23" xfId="0" applyFont="1" applyFill="1" applyBorder="1" applyAlignment="1">
      <alignment horizontal="center" vertical="center" readingOrder="1"/>
    </xf>
    <xf numFmtId="0" fontId="2" fillId="0" borderId="21" xfId="0" applyFont="1" applyBorder="1" applyAlignment="1">
      <alignment horizontal="center" readingOrder="1"/>
    </xf>
    <xf numFmtId="0" fontId="2" fillId="0" borderId="18" xfId="0" applyFont="1" applyBorder="1" applyAlignment="1">
      <alignment horizontal="center" readingOrder="1"/>
    </xf>
    <xf numFmtId="0" fontId="2" fillId="0" borderId="19" xfId="0" applyFont="1" applyBorder="1" applyAlignment="1">
      <alignment horizontal="center" readingOrder="1"/>
    </xf>
    <xf numFmtId="0" fontId="2" fillId="0" borderId="8" xfId="0" applyFont="1" applyBorder="1" applyAlignment="1">
      <alignment horizontal="center" readingOrder="1"/>
    </xf>
    <xf numFmtId="0" fontId="2" fillId="0" borderId="96" xfId="0" applyFont="1" applyBorder="1" applyAlignment="1">
      <alignment horizontal="center" readingOrder="1"/>
    </xf>
    <xf numFmtId="0" fontId="2" fillId="0" borderId="35" xfId="0" applyFont="1" applyBorder="1" applyAlignment="1">
      <alignment horizontal="center" readingOrder="1"/>
    </xf>
    <xf numFmtId="0" fontId="2" fillId="0" borderId="26" xfId="0" applyFont="1" applyBorder="1" applyAlignment="1">
      <alignment horizontal="center" readingOrder="1"/>
    </xf>
    <xf numFmtId="0" fontId="2" fillId="0" borderId="97" xfId="0" applyFont="1" applyBorder="1" applyAlignment="1">
      <alignment horizontal="center" readingOrder="1"/>
    </xf>
    <xf numFmtId="0" fontId="2" fillId="0" borderId="23" xfId="0" applyFont="1" applyBorder="1" applyAlignment="1">
      <alignment horizontal="center" readingOrder="1"/>
    </xf>
    <xf numFmtId="0" fontId="2" fillId="0" borderId="24" xfId="0" applyFont="1" applyBorder="1" applyAlignment="1">
      <alignment horizontal="center" readingOrder="1"/>
    </xf>
    <xf numFmtId="0" fontId="2" fillId="0" borderId="25" xfId="0" applyFont="1" applyBorder="1" applyAlignment="1">
      <alignment horizontal="center" readingOrder="1"/>
    </xf>
    <xf numFmtId="0" fontId="2" fillId="0" borderId="27" xfId="0" applyFont="1" applyBorder="1" applyAlignment="1">
      <alignment horizontal="center" readingOrder="1"/>
    </xf>
    <xf numFmtId="0" fontId="2" fillId="0" borderId="4" xfId="0" applyFont="1" applyBorder="1" applyAlignment="1">
      <alignment horizontal="center" readingOrder="1"/>
    </xf>
    <xf numFmtId="0" fontId="2" fillId="0" borderId="5" xfId="0" applyFont="1" applyBorder="1" applyAlignment="1">
      <alignment horizontal="center" readingOrder="1"/>
    </xf>
    <xf numFmtId="0" fontId="2" fillId="0" borderId="6" xfId="0" applyFont="1" applyBorder="1" applyAlignment="1">
      <alignment horizontal="center" readingOrder="1"/>
    </xf>
    <xf numFmtId="0" fontId="11" fillId="0" borderId="31" xfId="0" applyFont="1" applyBorder="1" applyAlignment="1">
      <alignment horizontal="center" wrapText="1" readingOrder="1"/>
    </xf>
    <xf numFmtId="0" fontId="1" fillId="0" borderId="31" xfId="0" applyFont="1" applyBorder="1" applyAlignment="1">
      <alignment horizontal="center" wrapText="1" readingOrder="1"/>
    </xf>
    <xf numFmtId="0" fontId="26" fillId="0" borderId="31" xfId="0" applyFont="1" applyBorder="1" applyAlignment="1">
      <alignment horizontal="center" wrapText="1" readingOrder="1"/>
    </xf>
    <xf numFmtId="0" fontId="27" fillId="0" borderId="31" xfId="0" applyFont="1" applyBorder="1" applyAlignment="1">
      <alignment horizontal="center" wrapText="1" readingOrder="1"/>
    </xf>
    <xf numFmtId="0" fontId="4" fillId="0" borderId="31" xfId="0" applyFont="1" applyBorder="1" applyAlignment="1">
      <alignment horizontal="center" wrapText="1" readingOrder="1"/>
    </xf>
    <xf numFmtId="0" fontId="11" fillId="0" borderId="98" xfId="0" applyFont="1" applyBorder="1" applyAlignment="1">
      <alignment horizontal="left" wrapText="1" readingOrder="1"/>
    </xf>
    <xf numFmtId="0" fontId="1" fillId="0" borderId="98" xfId="0" applyFont="1" applyBorder="1" applyAlignment="1">
      <alignment horizontal="left" wrapText="1" readingOrder="1"/>
    </xf>
    <xf numFmtId="0" fontId="19" fillId="0" borderId="94" xfId="0" applyFont="1" applyBorder="1" applyAlignment="1">
      <alignment horizontal="center" vertical="center" wrapText="1"/>
    </xf>
    <xf numFmtId="0" fontId="19" fillId="0" borderId="94" xfId="0" applyFont="1" applyBorder="1" applyAlignment="1">
      <alignment horizontal="center" vertical="center"/>
    </xf>
    <xf numFmtId="0" fontId="21" fillId="0" borderId="94" xfId="0" applyFont="1" applyBorder="1" applyAlignment="1">
      <alignment horizontal="center" vertical="center" wrapText="1"/>
    </xf>
    <xf numFmtId="0" fontId="6" fillId="2" borderId="56" xfId="0" applyFont="1" applyFill="1" applyBorder="1" applyAlignment="1">
      <alignment horizontal="center" vertical="center" wrapText="1" readingOrder="1"/>
    </xf>
  </cellXfs>
  <cellStyles count="2">
    <cellStyle name="Hi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ocumenttasks/documenttask1.xml><?xml version="1.0" encoding="utf-8"?>
<Tasks xmlns="http://schemas.microsoft.com/office/tasks/2019/documenttasks">
  <Task id="{F850FC8E-84EF-4EA6-8C8D-FB96C7BF7FB6}">
    <Anchor>
      <Comment id="{1B81E589-899E-4416-AA4F-762350BEA16E}"/>
    </Anchor>
    <History>
      <Event time="2023-05-19T14:45:00.71" id="{5AD912F9-2C99-463F-BA09-9E651B0E2519}">
        <Attribution userId="S::lfchaves@prefeitura.sp.gov.br::9efcd7b7-386a-4848-a32f-22c3e100ecf6" userName="Luan Ferraz Chaves" userProvider="AD"/>
        <Anchor>
          <Comment id="{1B81E589-899E-4416-AA4F-762350BEA16E}"/>
        </Anchor>
        <Create/>
      </Event>
      <Event time="2023-05-19T14:45:00.71" id="{0ABEA0F3-8D54-4609-894D-9854F6E69D9E}">
        <Attribution userId="S::lfchaves@prefeitura.sp.gov.br::9efcd7b7-386a-4848-a32f-22c3e100ecf6" userName="Luan Ferraz Chaves" userProvider="AD"/>
        <Anchor>
          <Comment id="{1B81E589-899E-4416-AA4F-762350BEA16E}"/>
        </Anchor>
        <Assign userId="S::malicedamasceno@PREFEITURA.SP.GOV.BR::ba6eb83a-eca9-40d9-92c8-a29a97111527" userName="Maria Alice Medeiros Damasceno" userProvider="AD"/>
      </Event>
      <Event time="2023-05-19T14:45:00.71" id="{8ABDC0F6-14D6-4977-B4E7-0F3ED1C40120}">
        <Attribution userId="S::lfchaves@prefeitura.sp.gov.br::9efcd7b7-386a-4848-a32f-22c3e100ecf6" userName="Luan Ferraz Chaves" userProvider="AD"/>
        <Anchor>
          <Comment id="{1B81E589-899E-4416-AA4F-762350BEA16E}"/>
        </Anchor>
        <SetTitle title="@Maria Alice Medeiros Damasceno , alterar a ordem das linhas conforme lista que deixei abaixo"/>
      </Event>
      <Event time="2023-05-19T17:05:43.58" id="{D9ECD9A4-4734-4A95-82C9-ACD8008AC1D4}">
        <Attribution userId="S::malicedamasceno@PREFEITURA.SP.GOV.BR::ba6eb83a-eca9-40d9-92c8-a29a97111527" userName="Maria Alice Medeiros Damasceno" userProvider="AD"/>
        <Progress percentComplete="100"/>
      </Event>
    </History>
  </Task>
  <Task id="{A6B631DF-CE1E-4E78-95C0-0D5135840D81}">
    <Anchor>
      <Comment id="{C78B64D5-1719-462D-97AB-ECE1741448AC}"/>
    </Anchor>
    <History>
      <Event time="2023-05-19T14:50:02.68" id="{4B71E620-7791-411C-8417-523A8EEAC2FE}">
        <Attribution userId="S::lfchaves@prefeitura.sp.gov.br::9efcd7b7-386a-4848-a32f-22c3e100ecf6" userName="Luan Ferraz Chaves" userProvider="AD"/>
        <Anchor>
          <Comment id="{C78B64D5-1719-462D-97AB-ECE1741448AC}"/>
        </Anchor>
        <Create/>
      </Event>
      <Event time="2023-05-19T14:50:02.68" id="{160D83DA-E64A-49A7-825C-FBAC89F11AC1}">
        <Attribution userId="S::lfchaves@prefeitura.sp.gov.br::9efcd7b7-386a-4848-a32f-22c3e100ecf6" userName="Luan Ferraz Chaves" userProvider="AD"/>
        <Anchor>
          <Comment id="{C78B64D5-1719-462D-97AB-ECE1741448AC}"/>
        </Anchor>
        <Assign userId="S::malicedamasceno@PREFEITURA.SP.GOV.BR::ba6eb83a-eca9-40d9-92c8-a29a97111527" userName="Maria Alice Medeiros Damasceno" userProvider="AD"/>
      </Event>
      <Event time="2023-05-19T14:50:02.68" id="{EA024A29-783D-4308-A34D-26E2DAF79E73}">
        <Attribution userId="S::lfchaves@prefeitura.sp.gov.br::9efcd7b7-386a-4848-a32f-22c3e100ecf6" userName="Luan Ferraz Chaves" userProvider="AD"/>
        <Anchor>
          <Comment id="{C78B64D5-1719-462D-97AB-ECE1741448AC}"/>
        </Anchor>
        <SetTitle title="@Maria Alice Medeiros Damasceno , pode deixar o 10.2..2 e o 10.2.3 igual ao 10.2.1."/>
      </Event>
      <Event time="2023-05-19T17:32:50.06" id="{334772CF-29A5-4260-9241-CC5CE105EC31}">
        <Attribution userId="S::malicedamasceno@PREFEITURA.SP.GOV.BR::ba6eb83a-eca9-40d9-92c8-a29a97111527" userName="Maria Alice Medeiros Damasceno" userProvider="AD"/>
        <Progress percentComplete="100"/>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xdr:colOff>
      <xdr:row>418</xdr:row>
      <xdr:rowOff>20200</xdr:rowOff>
    </xdr:from>
    <xdr:to>
      <xdr:col>14</xdr:col>
      <xdr:colOff>174238</xdr:colOff>
      <xdr:row>419</xdr:row>
      <xdr:rowOff>114629</xdr:rowOff>
    </xdr:to>
    <xdr:pic>
      <xdr:nvPicPr>
        <xdr:cNvPr id="2" name="Imagem 1">
          <a:extLst>
            <a:ext uri="{FF2B5EF4-FFF2-40B4-BE49-F238E27FC236}">
              <a16:creationId xmlns:a16="http://schemas.microsoft.com/office/drawing/2014/main" id="{F4A4E931-E643-A134-9069-02543FBA2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4940" y="102611420"/>
          <a:ext cx="778261" cy="280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ia Alice Medeiros Damasceno" id="{9A1DB3E7-339B-4D43-AA41-A74CB4D6A830}" userId="malicedamasceno@PREFEITURA.SP.GOV.BR" providerId="PeoplePicker"/>
  <person displayName="Luan Ferraz Chaves" id="{170BFB75-0340-4ED0-B1C9-0FCFEE3E2887}" userId="S::lfchaves@prefeitura.sp.gov.br::9efcd7b7-386a-4848-a32f-22c3e100ecf6" providerId="AD"/>
</personList>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138" dT="2023-05-19T14:45:00.75" personId="{170BFB75-0340-4ED0-B1C9-0FCFEE3E2887}" id="{1B81E589-899E-4416-AA4F-762350BEA16E}" done="1">
    <text>@Maria Alice Medeiros Damasceno , alterar a ordem das linhas conforme lista que deixei abaixo</text>
    <mentions>
      <mention mentionpersonId="{9A1DB3E7-339B-4D43-AA41-A74CB4D6A830}" mentionId="{5451086D-7331-4C1E-A440-52670B308502}" startIndex="0" length="31"/>
    </mentions>
  </threadedComment>
  <threadedComment ref="A267" dT="2023-05-19T14:50:02.73" personId="{170BFB75-0340-4ED0-B1C9-0FCFEE3E2887}" id="{C78B64D5-1719-462D-97AB-ECE1741448AC}" done="1">
    <text>@Maria Alice Medeiros Damasceno , pode deixar o 10.2..2 e o 10.2.3 igual ao 10.2.1.</text>
    <mentions>
      <mention mentionpersonId="{9A1DB3E7-339B-4D43-AA41-A74CB4D6A830}" mentionId="{F9F3D91D-C4F4-4EFE-8169-D27A658976EE}" startIndex="0" length="31"/>
    </mentions>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mailto:tkdmestre@gmail.com" TargetMode="External"/><Relationship Id="rId7" Type="http://schemas.openxmlformats.org/officeDocument/2006/relationships/comments" Target="../comments1.xml"/><Relationship Id="rId2" Type="http://schemas.openxmlformats.org/officeDocument/2006/relationships/hyperlink" Target="mailto:tkdmestre@gmail.com" TargetMode="External"/><Relationship Id="rId1" Type="http://schemas.openxmlformats.org/officeDocument/2006/relationships/hyperlink" Target="http://www.fetesp.com.br/"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21"/>
  <sheetViews>
    <sheetView tabSelected="1" topLeftCell="A412" zoomScale="82" zoomScaleNormal="82" workbookViewId="0">
      <selection activeCell="Q426" sqref="Q426"/>
    </sheetView>
  </sheetViews>
  <sheetFormatPr defaultRowHeight="15" x14ac:dyDescent="0.25"/>
  <cols>
    <col min="3" max="3" width="10.140625" customWidth="1"/>
    <col min="4" max="4" width="9.85546875" customWidth="1"/>
    <col min="11" max="11" width="9.5703125" customWidth="1"/>
    <col min="21" max="21" width="9.28515625" customWidth="1"/>
    <col min="23" max="23" width="9.28515625" customWidth="1"/>
    <col min="25" max="25" width="20.42578125" customWidth="1"/>
    <col min="26" max="26" width="8.85546875" bestFit="1" customWidth="1"/>
  </cols>
  <sheetData>
    <row r="1" spans="1:24" ht="15" customHeight="1" x14ac:dyDescent="0.25">
      <c r="A1" s="489" t="s">
        <v>0</v>
      </c>
      <c r="B1" s="490"/>
      <c r="C1" s="490"/>
      <c r="D1" s="490"/>
      <c r="E1" s="490"/>
      <c r="F1" s="490"/>
      <c r="G1" s="490"/>
      <c r="H1" s="490"/>
      <c r="I1" s="490"/>
      <c r="J1" s="490"/>
      <c r="K1" s="490"/>
      <c r="L1" s="490"/>
      <c r="M1" s="490"/>
      <c r="N1" s="490"/>
      <c r="O1" s="490"/>
      <c r="P1" s="490"/>
      <c r="Q1" s="490"/>
      <c r="R1" s="490"/>
      <c r="S1" s="490"/>
      <c r="T1" s="490"/>
      <c r="U1" s="490"/>
      <c r="V1" s="490"/>
      <c r="W1" s="490"/>
      <c r="X1" s="491"/>
    </row>
    <row r="2" spans="1:24" x14ac:dyDescent="0.25">
      <c r="A2" s="492"/>
      <c r="B2" s="493"/>
      <c r="C2" s="493"/>
      <c r="D2" s="493"/>
      <c r="E2" s="493"/>
      <c r="F2" s="493"/>
      <c r="G2" s="493"/>
      <c r="H2" s="493"/>
      <c r="I2" s="493"/>
      <c r="J2" s="493"/>
      <c r="K2" s="493"/>
      <c r="L2" s="493"/>
      <c r="M2" s="493"/>
      <c r="N2" s="493"/>
      <c r="O2" s="493"/>
      <c r="P2" s="493"/>
      <c r="Q2" s="493"/>
      <c r="R2" s="493"/>
      <c r="S2" s="493"/>
      <c r="T2" s="493"/>
      <c r="U2" s="493"/>
      <c r="V2" s="493"/>
      <c r="W2" s="493"/>
      <c r="X2" s="494"/>
    </row>
    <row r="3" spans="1:24" x14ac:dyDescent="0.25">
      <c r="A3" s="2"/>
      <c r="B3" s="3"/>
      <c r="C3" s="3"/>
      <c r="D3" s="3"/>
      <c r="E3" s="3"/>
      <c r="F3" s="3"/>
      <c r="G3" s="3"/>
      <c r="H3" s="3"/>
      <c r="I3" s="3"/>
      <c r="J3" s="3"/>
      <c r="K3" s="3"/>
      <c r="L3" s="3"/>
      <c r="M3" s="3"/>
      <c r="N3" s="3"/>
      <c r="O3" s="3"/>
      <c r="P3" s="3"/>
      <c r="Q3" s="3"/>
      <c r="R3" s="3"/>
      <c r="S3" s="3"/>
      <c r="T3" s="3"/>
      <c r="U3" s="3"/>
      <c r="V3" s="3"/>
      <c r="W3" s="3"/>
      <c r="X3" s="4"/>
    </row>
    <row r="4" spans="1:24" x14ac:dyDescent="0.25">
      <c r="A4" s="488" t="s">
        <v>1</v>
      </c>
      <c r="B4" s="488"/>
      <c r="C4" s="488"/>
      <c r="D4" s="488"/>
      <c r="E4" s="488"/>
      <c r="F4" s="488"/>
      <c r="G4" s="488"/>
      <c r="H4" s="488"/>
      <c r="I4" s="488"/>
      <c r="J4" s="488"/>
      <c r="K4" s="488"/>
      <c r="L4" s="488"/>
      <c r="M4" s="488"/>
      <c r="N4" s="488"/>
      <c r="O4" s="488"/>
      <c r="P4" s="488"/>
      <c r="Q4" s="488"/>
      <c r="R4" s="488"/>
      <c r="S4" s="488"/>
      <c r="T4" s="488"/>
      <c r="U4" s="488"/>
      <c r="V4" s="488"/>
      <c r="W4" s="488"/>
      <c r="X4" s="488"/>
    </row>
    <row r="5" spans="1:24" x14ac:dyDescent="0.25">
      <c r="A5" s="155" t="s">
        <v>2</v>
      </c>
      <c r="B5" s="155"/>
      <c r="C5" s="155"/>
      <c r="D5" s="155"/>
      <c r="E5" s="155"/>
      <c r="F5" s="155"/>
      <c r="G5" s="155"/>
      <c r="H5" s="155"/>
      <c r="I5" s="155"/>
      <c r="J5" s="155"/>
      <c r="K5" s="155"/>
      <c r="L5" s="155"/>
      <c r="M5" s="155"/>
      <c r="N5" s="155"/>
      <c r="O5" s="155"/>
      <c r="P5" s="155"/>
      <c r="Q5" s="155"/>
      <c r="R5" s="155"/>
      <c r="S5" s="155"/>
      <c r="T5" s="155"/>
      <c r="U5" s="155" t="s">
        <v>3</v>
      </c>
      <c r="V5" s="155"/>
      <c r="W5" s="155"/>
      <c r="X5" s="155"/>
    </row>
    <row r="6" spans="1:24" ht="63" customHeight="1" x14ac:dyDescent="0.25">
      <c r="A6" s="96" t="s">
        <v>205</v>
      </c>
      <c r="B6" s="96"/>
      <c r="C6" s="96"/>
      <c r="D6" s="96"/>
      <c r="E6" s="96"/>
      <c r="F6" s="96"/>
      <c r="G6" s="96"/>
      <c r="H6" s="96"/>
      <c r="I6" s="96"/>
      <c r="J6" s="96"/>
      <c r="K6" s="96"/>
      <c r="L6" s="96"/>
      <c r="M6" s="96"/>
      <c r="N6" s="96"/>
      <c r="O6" s="96"/>
      <c r="P6" s="96"/>
      <c r="Q6" s="96"/>
      <c r="R6" s="96"/>
      <c r="S6" s="96"/>
      <c r="T6" s="96"/>
      <c r="U6" s="495" t="s">
        <v>208</v>
      </c>
      <c r="V6" s="495"/>
      <c r="W6" s="495"/>
      <c r="X6" s="495"/>
    </row>
    <row r="7" spans="1:24" x14ac:dyDescent="0.25">
      <c r="A7" s="155" t="s">
        <v>4</v>
      </c>
      <c r="B7" s="155"/>
      <c r="C7" s="155"/>
      <c r="D7" s="155"/>
      <c r="E7" s="155"/>
      <c r="F7" s="155"/>
      <c r="G7" s="155"/>
      <c r="H7" s="155"/>
      <c r="I7" s="155"/>
      <c r="J7" s="155"/>
      <c r="K7" s="155"/>
      <c r="L7" s="155"/>
      <c r="M7" s="155"/>
      <c r="N7" s="155"/>
      <c r="O7" s="155"/>
      <c r="P7" s="155" t="s">
        <v>5</v>
      </c>
      <c r="Q7" s="155"/>
      <c r="R7" s="155"/>
      <c r="S7" s="155"/>
      <c r="T7" s="155"/>
      <c r="U7" s="155" t="s">
        <v>6</v>
      </c>
      <c r="V7" s="155"/>
      <c r="W7" s="155"/>
      <c r="X7" s="155"/>
    </row>
    <row r="8" spans="1:24" x14ac:dyDescent="0.25">
      <c r="A8" s="96" t="s">
        <v>206</v>
      </c>
      <c r="B8" s="96"/>
      <c r="C8" s="96"/>
      <c r="D8" s="96"/>
      <c r="E8" s="96"/>
      <c r="F8" s="96"/>
      <c r="G8" s="96"/>
      <c r="H8" s="96"/>
      <c r="I8" s="96"/>
      <c r="J8" s="96"/>
      <c r="K8" s="96"/>
      <c r="L8" s="96"/>
      <c r="M8" s="96"/>
      <c r="N8" s="96"/>
      <c r="O8" s="96"/>
      <c r="P8" s="495" t="s">
        <v>207</v>
      </c>
      <c r="Q8" s="495"/>
      <c r="R8" s="495"/>
      <c r="S8" s="495"/>
      <c r="T8" s="495"/>
      <c r="U8" s="495" t="s">
        <v>209</v>
      </c>
      <c r="V8" s="495"/>
      <c r="W8" s="495"/>
      <c r="X8" s="495"/>
    </row>
    <row r="9" spans="1:24" x14ac:dyDescent="0.25">
      <c r="A9" s="155" t="s">
        <v>7</v>
      </c>
      <c r="B9" s="155"/>
      <c r="C9" s="155"/>
      <c r="D9" s="155"/>
      <c r="E9" s="155"/>
      <c r="F9" s="155"/>
      <c r="G9" s="155"/>
      <c r="H9" s="155"/>
      <c r="I9" s="155"/>
      <c r="J9" s="155"/>
      <c r="K9" s="155"/>
      <c r="L9" s="155" t="s">
        <v>8</v>
      </c>
      <c r="M9" s="155"/>
      <c r="N9" s="155"/>
      <c r="O9" s="155"/>
      <c r="P9" s="155" t="s">
        <v>9</v>
      </c>
      <c r="Q9" s="155"/>
      <c r="R9" s="155"/>
      <c r="S9" s="155"/>
      <c r="T9" s="155"/>
      <c r="U9" s="155" t="s">
        <v>10</v>
      </c>
      <c r="V9" s="155"/>
      <c r="W9" s="155"/>
      <c r="X9" s="155"/>
    </row>
    <row r="10" spans="1:24" x14ac:dyDescent="0.25">
      <c r="A10" s="96" t="s">
        <v>220</v>
      </c>
      <c r="B10" s="96"/>
      <c r="C10" s="96"/>
      <c r="D10" s="96"/>
      <c r="E10" s="96"/>
      <c r="F10" s="96"/>
      <c r="G10" s="96"/>
      <c r="H10" s="96"/>
      <c r="I10" s="96"/>
      <c r="J10" s="96"/>
      <c r="K10" s="96"/>
      <c r="L10" s="96" t="s">
        <v>221</v>
      </c>
      <c r="M10" s="96"/>
      <c r="N10" s="96"/>
      <c r="O10" s="96"/>
      <c r="P10" s="495" t="s">
        <v>222</v>
      </c>
      <c r="Q10" s="495"/>
      <c r="R10" s="495"/>
      <c r="S10" s="495"/>
      <c r="T10" s="495"/>
      <c r="U10" s="495" t="s">
        <v>223</v>
      </c>
      <c r="V10" s="495"/>
      <c r="W10" s="495"/>
      <c r="X10" s="495"/>
    </row>
    <row r="11" spans="1:24" x14ac:dyDescent="0.25">
      <c r="A11" s="155" t="s">
        <v>11</v>
      </c>
      <c r="B11" s="155"/>
      <c r="C11" s="155"/>
      <c r="D11" s="155" t="s">
        <v>12</v>
      </c>
      <c r="E11" s="155"/>
      <c r="F11" s="155" t="s">
        <v>13</v>
      </c>
      <c r="G11" s="155"/>
      <c r="H11" s="155"/>
      <c r="I11" s="155"/>
      <c r="J11" s="155" t="s">
        <v>14</v>
      </c>
      <c r="K11" s="155"/>
      <c r="L11" s="155"/>
      <c r="M11" s="155"/>
      <c r="N11" s="155"/>
      <c r="O11" s="155"/>
      <c r="P11" s="155" t="s">
        <v>15</v>
      </c>
      <c r="Q11" s="155"/>
      <c r="R11" s="155"/>
      <c r="S11" s="155"/>
      <c r="T11" s="155"/>
      <c r="U11" s="155"/>
      <c r="V11" s="155"/>
      <c r="W11" s="155"/>
      <c r="X11" s="155"/>
    </row>
    <row r="12" spans="1:24" x14ac:dyDescent="0.25">
      <c r="A12" s="495" t="s">
        <v>210</v>
      </c>
      <c r="B12" s="495"/>
      <c r="C12" s="495"/>
      <c r="D12" s="96" t="s">
        <v>211</v>
      </c>
      <c r="E12" s="96"/>
      <c r="F12" s="495" t="s">
        <v>212</v>
      </c>
      <c r="G12" s="495"/>
      <c r="H12" s="495"/>
      <c r="I12" s="495"/>
      <c r="J12" s="496" t="s">
        <v>213</v>
      </c>
      <c r="K12" s="148"/>
      <c r="L12" s="148"/>
      <c r="M12" s="148"/>
      <c r="N12" s="148"/>
      <c r="O12" s="148"/>
      <c r="P12" s="496" t="s">
        <v>214</v>
      </c>
      <c r="Q12" s="148"/>
      <c r="R12" s="148"/>
      <c r="S12" s="148"/>
      <c r="T12" s="148"/>
      <c r="U12" s="148"/>
      <c r="V12" s="148"/>
      <c r="W12" s="148"/>
      <c r="X12" s="148"/>
    </row>
    <row r="13" spans="1:24" x14ac:dyDescent="0.25">
      <c r="A13" s="155" t="s">
        <v>16</v>
      </c>
      <c r="B13" s="155"/>
      <c r="C13" s="155"/>
      <c r="D13" s="155"/>
      <c r="E13" s="155"/>
      <c r="F13" s="155"/>
      <c r="G13" s="155"/>
      <c r="H13" s="155"/>
      <c r="I13" s="155"/>
      <c r="J13" s="155"/>
      <c r="K13" s="155" t="s">
        <v>17</v>
      </c>
      <c r="L13" s="155"/>
      <c r="M13" s="155"/>
      <c r="N13" s="155"/>
      <c r="O13" s="155"/>
      <c r="P13" s="155" t="s">
        <v>18</v>
      </c>
      <c r="Q13" s="155"/>
      <c r="R13" s="155"/>
      <c r="S13" s="155"/>
      <c r="T13" s="155"/>
      <c r="U13" s="155" t="s">
        <v>6</v>
      </c>
      <c r="V13" s="155"/>
      <c r="W13" s="155"/>
      <c r="X13" s="155"/>
    </row>
    <row r="14" spans="1:24" x14ac:dyDescent="0.25">
      <c r="A14" s="96" t="s">
        <v>215</v>
      </c>
      <c r="B14" s="96"/>
      <c r="C14" s="96"/>
      <c r="D14" s="96"/>
      <c r="E14" s="96"/>
      <c r="F14" s="96"/>
      <c r="G14" s="96"/>
      <c r="H14" s="96"/>
      <c r="I14" s="96"/>
      <c r="J14" s="96"/>
      <c r="K14" s="96">
        <v>12648480</v>
      </c>
      <c r="L14" s="96"/>
      <c r="M14" s="96"/>
      <c r="N14" s="96"/>
      <c r="O14" s="96"/>
      <c r="P14" s="495" t="s">
        <v>216</v>
      </c>
      <c r="Q14" s="495"/>
      <c r="R14" s="495"/>
      <c r="S14" s="495"/>
      <c r="T14" s="495"/>
      <c r="U14" s="495" t="s">
        <v>217</v>
      </c>
      <c r="V14" s="495"/>
      <c r="W14" s="495"/>
      <c r="X14" s="495"/>
    </row>
    <row r="15" spans="1:24" x14ac:dyDescent="0.25">
      <c r="A15" s="155" t="s">
        <v>19</v>
      </c>
      <c r="B15" s="155"/>
      <c r="C15" s="155"/>
      <c r="D15" s="155"/>
      <c r="E15" s="155"/>
      <c r="F15" s="155"/>
      <c r="G15" s="155"/>
      <c r="H15" s="155"/>
      <c r="I15" s="155"/>
      <c r="J15" s="155"/>
      <c r="K15" s="155"/>
      <c r="L15" s="155"/>
      <c r="M15" s="155"/>
      <c r="N15" s="155"/>
      <c r="O15" s="155"/>
      <c r="P15" s="155" t="s">
        <v>20</v>
      </c>
      <c r="Q15" s="155"/>
      <c r="R15" s="155"/>
      <c r="S15" s="155"/>
      <c r="T15" s="155"/>
      <c r="U15" s="155" t="s">
        <v>6</v>
      </c>
      <c r="V15" s="155"/>
      <c r="W15" s="155"/>
      <c r="X15" s="155"/>
    </row>
    <row r="16" spans="1:24" x14ac:dyDescent="0.25">
      <c r="A16" s="495" t="s">
        <v>215</v>
      </c>
      <c r="B16" s="495"/>
      <c r="C16" s="495"/>
      <c r="D16" s="495"/>
      <c r="E16" s="495"/>
      <c r="F16" s="495"/>
      <c r="G16" s="495"/>
      <c r="H16" s="495"/>
      <c r="I16" s="495"/>
      <c r="J16" s="495"/>
      <c r="K16" s="495"/>
      <c r="L16" s="495"/>
      <c r="M16" s="495"/>
      <c r="N16" s="495"/>
      <c r="O16" s="495"/>
      <c r="P16" s="495" t="s">
        <v>218</v>
      </c>
      <c r="Q16" s="495"/>
      <c r="R16" s="495"/>
      <c r="S16" s="495"/>
      <c r="T16" s="495"/>
      <c r="U16" s="495" t="s">
        <v>217</v>
      </c>
      <c r="V16" s="495"/>
      <c r="W16" s="495"/>
      <c r="X16" s="495"/>
    </row>
    <row r="17" spans="1:24" x14ac:dyDescent="0.25">
      <c r="A17" s="155" t="s">
        <v>21</v>
      </c>
      <c r="B17" s="155"/>
      <c r="C17" s="155"/>
      <c r="D17" s="155"/>
      <c r="E17" s="155"/>
      <c r="F17" s="155"/>
      <c r="G17" s="155"/>
      <c r="H17" s="155"/>
      <c r="I17" s="155"/>
      <c r="J17" s="155"/>
      <c r="K17" s="155"/>
      <c r="L17" s="155"/>
      <c r="M17" s="155"/>
      <c r="N17" s="155"/>
      <c r="O17" s="155"/>
      <c r="P17" s="155" t="s">
        <v>15</v>
      </c>
      <c r="Q17" s="155"/>
      <c r="R17" s="155"/>
      <c r="S17" s="155"/>
      <c r="T17" s="155"/>
      <c r="U17" s="155"/>
      <c r="V17" s="155"/>
      <c r="W17" s="155"/>
      <c r="X17" s="155"/>
    </row>
    <row r="18" spans="1:24" x14ac:dyDescent="0.25">
      <c r="A18" s="495" t="s">
        <v>219</v>
      </c>
      <c r="B18" s="495"/>
      <c r="C18" s="495"/>
      <c r="D18" s="495"/>
      <c r="E18" s="495"/>
      <c r="F18" s="495"/>
      <c r="G18" s="495"/>
      <c r="H18" s="495"/>
      <c r="I18" s="495"/>
      <c r="J18" s="495"/>
      <c r="K18" s="495"/>
      <c r="L18" s="495"/>
      <c r="M18" s="495"/>
      <c r="N18" s="495"/>
      <c r="O18" s="495"/>
      <c r="P18" s="496" t="s">
        <v>214</v>
      </c>
      <c r="Q18" s="148"/>
      <c r="R18" s="148"/>
      <c r="S18" s="148"/>
      <c r="T18" s="148"/>
      <c r="U18" s="148"/>
      <c r="V18" s="148"/>
      <c r="W18" s="148"/>
      <c r="X18" s="148"/>
    </row>
    <row r="19" spans="1:24" x14ac:dyDescent="0.25">
      <c r="A19" s="403"/>
      <c r="B19" s="404"/>
      <c r="C19" s="404"/>
      <c r="D19" s="404"/>
      <c r="E19" s="404"/>
      <c r="F19" s="404"/>
      <c r="G19" s="404"/>
      <c r="H19" s="404"/>
      <c r="I19" s="404"/>
      <c r="J19" s="404"/>
      <c r="K19" s="404"/>
      <c r="L19" s="404"/>
      <c r="M19" s="404"/>
      <c r="N19" s="404"/>
      <c r="O19" s="404"/>
      <c r="P19" s="404"/>
      <c r="Q19" s="404"/>
      <c r="R19" s="404"/>
      <c r="S19" s="404"/>
      <c r="T19" s="404"/>
      <c r="U19" s="404"/>
      <c r="V19" s="404"/>
      <c r="W19" s="404"/>
      <c r="X19" s="405"/>
    </row>
    <row r="20" spans="1:24" x14ac:dyDescent="0.25">
      <c r="A20" s="497" t="s">
        <v>22</v>
      </c>
      <c r="B20" s="498"/>
      <c r="C20" s="498"/>
      <c r="D20" s="498"/>
      <c r="E20" s="498"/>
      <c r="F20" s="498"/>
      <c r="G20" s="498"/>
      <c r="H20" s="498"/>
      <c r="I20" s="498"/>
      <c r="J20" s="498"/>
      <c r="K20" s="498"/>
      <c r="L20" s="498"/>
      <c r="M20" s="498"/>
      <c r="N20" s="498"/>
      <c r="O20" s="498"/>
      <c r="P20" s="498"/>
      <c r="Q20" s="498"/>
      <c r="R20" s="498"/>
      <c r="S20" s="498"/>
      <c r="T20" s="498"/>
      <c r="U20" s="498"/>
      <c r="V20" s="498"/>
      <c r="W20" s="498"/>
      <c r="X20" s="499"/>
    </row>
    <row r="21" spans="1:24" x14ac:dyDescent="0.25">
      <c r="A21" s="500" t="s">
        <v>23</v>
      </c>
      <c r="B21" s="501"/>
      <c r="C21" s="501"/>
      <c r="D21" s="501"/>
      <c r="E21" s="501"/>
      <c r="F21" s="501"/>
      <c r="G21" s="501"/>
      <c r="H21" s="501"/>
      <c r="I21" s="501"/>
      <c r="J21" s="502"/>
      <c r="K21" s="503" t="s">
        <v>24</v>
      </c>
      <c r="L21" s="501"/>
      <c r="M21" s="501"/>
      <c r="N21" s="501"/>
      <c r="O21" s="501"/>
      <c r="P21" s="501"/>
      <c r="Q21" s="501"/>
      <c r="R21" s="502"/>
      <c r="S21" s="503" t="s">
        <v>25</v>
      </c>
      <c r="T21" s="501"/>
      <c r="U21" s="501"/>
      <c r="V21" s="501"/>
      <c r="W21" s="501"/>
      <c r="X21" s="502"/>
    </row>
    <row r="22" spans="1:24" ht="53.25" customHeight="1" x14ac:dyDescent="0.25">
      <c r="A22" s="495" t="s">
        <v>224</v>
      </c>
      <c r="B22" s="495"/>
      <c r="C22" s="495"/>
      <c r="D22" s="495"/>
      <c r="E22" s="495"/>
      <c r="F22" s="495"/>
      <c r="G22" s="495"/>
      <c r="H22" s="495"/>
      <c r="I22" s="495"/>
      <c r="J22" s="495"/>
      <c r="K22" s="96" t="s">
        <v>225</v>
      </c>
      <c r="L22" s="96"/>
      <c r="M22" s="96"/>
      <c r="N22" s="96"/>
      <c r="O22" s="96"/>
      <c r="P22" s="96"/>
      <c r="Q22" s="96"/>
      <c r="R22" s="96"/>
      <c r="S22" s="495" t="s">
        <v>208</v>
      </c>
      <c r="T22" s="495"/>
      <c r="U22" s="495"/>
      <c r="V22" s="495"/>
      <c r="W22" s="495"/>
      <c r="X22" s="495"/>
    </row>
    <row r="23" spans="1:24" x14ac:dyDescent="0.25">
      <c r="A23" s="406"/>
      <c r="B23" s="407"/>
      <c r="C23" s="407"/>
      <c r="D23" s="407"/>
      <c r="E23" s="407"/>
      <c r="F23" s="407"/>
      <c r="G23" s="407"/>
      <c r="H23" s="407"/>
      <c r="I23" s="407"/>
      <c r="J23" s="407"/>
      <c r="K23" s="407"/>
      <c r="L23" s="407"/>
      <c r="M23" s="407"/>
      <c r="N23" s="407"/>
      <c r="O23" s="407"/>
      <c r="P23" s="407"/>
      <c r="Q23" s="407"/>
      <c r="R23" s="407"/>
      <c r="S23" s="407"/>
      <c r="T23" s="407"/>
      <c r="U23" s="407"/>
      <c r="V23" s="407"/>
      <c r="W23" s="407"/>
      <c r="X23" s="408"/>
    </row>
    <row r="24" spans="1:24" x14ac:dyDescent="0.25">
      <c r="A24" s="363" t="s">
        <v>26</v>
      </c>
      <c r="B24" s="364"/>
      <c r="C24" s="364"/>
      <c r="D24" s="364"/>
      <c r="E24" s="364"/>
      <c r="F24" s="364"/>
      <c r="G24" s="364"/>
      <c r="H24" s="364"/>
      <c r="I24" s="364"/>
      <c r="J24" s="365"/>
      <c r="K24" s="477" t="s">
        <v>27</v>
      </c>
      <c r="L24" s="364"/>
      <c r="M24" s="364"/>
      <c r="N24" s="364"/>
      <c r="O24" s="364"/>
      <c r="P24" s="364"/>
      <c r="Q24" s="364"/>
      <c r="R24" s="364"/>
      <c r="S24" s="364"/>
      <c r="T24" s="364"/>
      <c r="U24" s="364"/>
      <c r="V24" s="364"/>
      <c r="W24" s="364"/>
      <c r="X24" s="365"/>
    </row>
    <row r="25" spans="1:24" x14ac:dyDescent="0.25">
      <c r="A25" s="484" t="s">
        <v>226</v>
      </c>
      <c r="B25" s="485"/>
      <c r="C25" s="485"/>
      <c r="D25" s="485"/>
      <c r="E25" s="485"/>
      <c r="F25" s="485"/>
      <c r="G25" s="485"/>
      <c r="H25" s="485"/>
      <c r="I25" s="485"/>
      <c r="J25" s="486"/>
      <c r="K25" s="487" t="s">
        <v>227</v>
      </c>
      <c r="L25" s="485"/>
      <c r="M25" s="485"/>
      <c r="N25" s="485"/>
      <c r="O25" s="485"/>
      <c r="P25" s="485"/>
      <c r="Q25" s="485"/>
      <c r="R25" s="485"/>
      <c r="S25" s="485"/>
      <c r="T25" s="485"/>
      <c r="U25" s="485"/>
      <c r="V25" s="485"/>
      <c r="W25" s="485"/>
      <c r="X25" s="486"/>
    </row>
    <row r="26" spans="1:24" x14ac:dyDescent="0.25">
      <c r="A26" s="346"/>
      <c r="B26" s="347"/>
      <c r="C26" s="347"/>
      <c r="D26" s="347"/>
      <c r="E26" s="347"/>
      <c r="F26" s="347"/>
      <c r="G26" s="347"/>
      <c r="H26" s="347"/>
      <c r="I26" s="347"/>
      <c r="J26" s="347"/>
      <c r="K26" s="347"/>
      <c r="L26" s="347"/>
      <c r="M26" s="347"/>
      <c r="N26" s="347"/>
      <c r="O26" s="347"/>
      <c r="P26" s="347"/>
      <c r="Q26" s="347"/>
      <c r="R26" s="347"/>
      <c r="S26" s="347"/>
      <c r="T26" s="347"/>
      <c r="U26" s="347"/>
      <c r="V26" s="347"/>
      <c r="W26" s="347"/>
      <c r="X26" s="348"/>
    </row>
    <row r="27" spans="1:24" x14ac:dyDescent="0.25">
      <c r="A27" s="363" t="s">
        <v>28</v>
      </c>
      <c r="B27" s="364"/>
      <c r="C27" s="364"/>
      <c r="D27" s="364"/>
      <c r="E27" s="364"/>
      <c r="F27" s="365"/>
      <c r="G27" s="477" t="s">
        <v>29</v>
      </c>
      <c r="H27" s="364"/>
      <c r="I27" s="364"/>
      <c r="J27" s="364"/>
      <c r="K27" s="364"/>
      <c r="L27" s="365"/>
      <c r="M27" s="477" t="s">
        <v>30</v>
      </c>
      <c r="N27" s="364"/>
      <c r="O27" s="364"/>
      <c r="P27" s="364"/>
      <c r="Q27" s="365"/>
      <c r="R27" s="478" t="s">
        <v>31</v>
      </c>
      <c r="S27" s="479"/>
      <c r="T27" s="479"/>
      <c r="U27" s="479"/>
      <c r="V27" s="479"/>
      <c r="W27" s="479"/>
      <c r="X27" s="480"/>
    </row>
    <row r="28" spans="1:24" x14ac:dyDescent="0.25">
      <c r="A28" s="481">
        <f>O122</f>
        <v>357680</v>
      </c>
      <c r="B28" s="482"/>
      <c r="C28" s="482"/>
      <c r="D28" s="482"/>
      <c r="E28" s="482"/>
      <c r="F28" s="483"/>
      <c r="G28" s="481">
        <f>O128</f>
        <v>0</v>
      </c>
      <c r="H28" s="482"/>
      <c r="I28" s="482"/>
      <c r="J28" s="482"/>
      <c r="K28" s="482"/>
      <c r="L28" s="483"/>
      <c r="M28" s="481">
        <f>O134</f>
        <v>0</v>
      </c>
      <c r="N28" s="482"/>
      <c r="O28" s="482"/>
      <c r="P28" s="482"/>
      <c r="Q28" s="483"/>
      <c r="R28" s="481">
        <f>SUM(A28, G28, M28)</f>
        <v>357680</v>
      </c>
      <c r="S28" s="482"/>
      <c r="T28" s="482"/>
      <c r="U28" s="482"/>
      <c r="V28" s="482"/>
      <c r="W28" s="482"/>
      <c r="X28" s="483"/>
    </row>
    <row r="29" spans="1:24" x14ac:dyDescent="0.25">
      <c r="A29" s="409"/>
      <c r="B29" s="410"/>
      <c r="C29" s="410"/>
      <c r="D29" s="410"/>
      <c r="E29" s="410"/>
      <c r="F29" s="410"/>
      <c r="G29" s="410"/>
      <c r="H29" s="410"/>
      <c r="I29" s="410"/>
      <c r="J29" s="410"/>
      <c r="K29" s="410"/>
      <c r="L29" s="410"/>
      <c r="M29" s="410"/>
      <c r="N29" s="410"/>
      <c r="O29" s="410"/>
      <c r="P29" s="410"/>
      <c r="Q29" s="410"/>
      <c r="R29" s="410"/>
      <c r="S29" s="410"/>
      <c r="T29" s="410"/>
      <c r="U29" s="410"/>
      <c r="V29" s="410"/>
      <c r="W29" s="410"/>
      <c r="X29" s="411"/>
    </row>
    <row r="30" spans="1:24" x14ac:dyDescent="0.25">
      <c r="A30" s="363" t="s">
        <v>32</v>
      </c>
      <c r="B30" s="364"/>
      <c r="C30" s="364"/>
      <c r="D30" s="364"/>
      <c r="E30" s="364"/>
      <c r="F30" s="364"/>
      <c r="G30" s="364"/>
      <c r="H30" s="364"/>
      <c r="I30" s="364"/>
      <c r="J30" s="364"/>
      <c r="K30" s="364"/>
      <c r="L30" s="365"/>
      <c r="M30" s="477" t="s">
        <v>33</v>
      </c>
      <c r="N30" s="364"/>
      <c r="O30" s="364"/>
      <c r="P30" s="364"/>
      <c r="Q30" s="364"/>
      <c r="R30" s="364"/>
      <c r="S30" s="364"/>
      <c r="T30" s="364"/>
      <c r="U30" s="364"/>
      <c r="V30" s="364"/>
      <c r="W30" s="364"/>
      <c r="X30" s="365"/>
    </row>
    <row r="31" spans="1:24" ht="45.75" customHeight="1" x14ac:dyDescent="0.25">
      <c r="A31" s="484" t="s">
        <v>228</v>
      </c>
      <c r="B31" s="485"/>
      <c r="C31" s="485"/>
      <c r="D31" s="485"/>
      <c r="E31" s="485"/>
      <c r="F31" s="485"/>
      <c r="G31" s="485"/>
      <c r="H31" s="485"/>
      <c r="I31" s="485"/>
      <c r="J31" s="485"/>
      <c r="K31" s="485"/>
      <c r="L31" s="486"/>
      <c r="M31" s="487" t="s">
        <v>229</v>
      </c>
      <c r="N31" s="485"/>
      <c r="O31" s="485"/>
      <c r="P31" s="485"/>
      <c r="Q31" s="485"/>
      <c r="R31" s="485"/>
      <c r="S31" s="485"/>
      <c r="T31" s="485"/>
      <c r="U31" s="485"/>
      <c r="V31" s="485"/>
      <c r="W31" s="485"/>
      <c r="X31" s="486"/>
    </row>
    <row r="32" spans="1:24" x14ac:dyDescent="0.25">
      <c r="A32" s="5"/>
      <c r="B32" s="6"/>
      <c r="C32" s="6"/>
      <c r="D32" s="6"/>
      <c r="E32" s="6"/>
      <c r="F32" s="6"/>
      <c r="G32" s="6"/>
      <c r="H32" s="6"/>
      <c r="I32" s="6"/>
      <c r="J32" s="6"/>
      <c r="K32" s="6"/>
      <c r="L32" s="6"/>
      <c r="M32" s="6"/>
      <c r="N32" s="6"/>
      <c r="O32" s="6"/>
      <c r="P32" s="6"/>
      <c r="Q32" s="6"/>
      <c r="R32" s="6"/>
      <c r="S32" s="6"/>
      <c r="T32" s="6"/>
      <c r="U32" s="6"/>
      <c r="V32" s="6"/>
      <c r="W32" s="6"/>
      <c r="X32" s="7"/>
    </row>
    <row r="33" spans="1:24" x14ac:dyDescent="0.25">
      <c r="A33" s="488" t="s">
        <v>34</v>
      </c>
      <c r="B33" s="488"/>
      <c r="C33" s="488"/>
      <c r="D33" s="488"/>
      <c r="E33" s="488"/>
      <c r="F33" s="488"/>
      <c r="G33" s="488"/>
      <c r="H33" s="488"/>
      <c r="I33" s="488"/>
      <c r="J33" s="488"/>
      <c r="K33" s="488"/>
      <c r="L33" s="488"/>
      <c r="M33" s="488"/>
      <c r="N33" s="488"/>
      <c r="O33" s="488"/>
      <c r="P33" s="488"/>
      <c r="Q33" s="488"/>
      <c r="R33" s="488"/>
      <c r="S33" s="488"/>
      <c r="T33" s="488"/>
      <c r="U33" s="488"/>
      <c r="V33" s="488"/>
      <c r="W33" s="488"/>
      <c r="X33" s="488"/>
    </row>
    <row r="34" spans="1:24" x14ac:dyDescent="0.25">
      <c r="A34" s="132" t="s">
        <v>35</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row>
    <row r="35" spans="1:24" ht="44.25" customHeight="1" x14ac:dyDescent="0.25">
      <c r="A35" s="95" t="s">
        <v>230</v>
      </c>
      <c r="B35" s="96"/>
      <c r="C35" s="96"/>
      <c r="D35" s="96"/>
      <c r="E35" s="96"/>
      <c r="F35" s="96"/>
      <c r="G35" s="96"/>
      <c r="H35" s="96"/>
      <c r="I35" s="96"/>
      <c r="J35" s="96"/>
      <c r="K35" s="96"/>
      <c r="L35" s="96"/>
      <c r="M35" s="96"/>
      <c r="N35" s="96"/>
      <c r="O35" s="96"/>
      <c r="P35" s="96"/>
      <c r="Q35" s="96"/>
      <c r="R35" s="96"/>
      <c r="S35" s="96"/>
      <c r="T35" s="96"/>
      <c r="U35" s="96"/>
      <c r="V35" s="96"/>
      <c r="W35" s="96"/>
      <c r="X35" s="96"/>
    </row>
    <row r="36" spans="1:24" x14ac:dyDescent="0.25">
      <c r="A36" s="412"/>
      <c r="B36" s="412"/>
      <c r="C36" s="412"/>
      <c r="D36" s="412"/>
      <c r="E36" s="412"/>
      <c r="F36" s="412"/>
      <c r="G36" s="412"/>
      <c r="H36" s="412"/>
      <c r="I36" s="412"/>
      <c r="J36" s="412"/>
      <c r="K36" s="412"/>
      <c r="L36" s="412"/>
      <c r="M36" s="412"/>
      <c r="N36" s="412"/>
      <c r="O36" s="412"/>
      <c r="P36" s="412"/>
      <c r="Q36" s="412"/>
      <c r="R36" s="412"/>
      <c r="S36" s="412"/>
      <c r="T36" s="412"/>
      <c r="U36" s="412"/>
      <c r="V36" s="412"/>
      <c r="W36" s="412"/>
      <c r="X36" s="412"/>
    </row>
    <row r="37" spans="1:24" x14ac:dyDescent="0.25">
      <c r="A37" s="132" t="s">
        <v>36</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row>
    <row r="38" spans="1:24" ht="52.5" customHeight="1" x14ac:dyDescent="0.25">
      <c r="A38" s="95" t="s">
        <v>231</v>
      </c>
      <c r="B38" s="96"/>
      <c r="C38" s="96"/>
      <c r="D38" s="96"/>
      <c r="E38" s="96"/>
      <c r="F38" s="96"/>
      <c r="G38" s="96"/>
      <c r="H38" s="96"/>
      <c r="I38" s="96"/>
      <c r="J38" s="96"/>
      <c r="K38" s="96"/>
      <c r="L38" s="96"/>
      <c r="M38" s="96"/>
      <c r="N38" s="96"/>
      <c r="O38" s="96"/>
      <c r="P38" s="96"/>
      <c r="Q38" s="96"/>
      <c r="R38" s="96"/>
      <c r="S38" s="96"/>
      <c r="T38" s="96"/>
      <c r="U38" s="96"/>
      <c r="V38" s="96"/>
      <c r="W38" s="96"/>
      <c r="X38" s="96"/>
    </row>
    <row r="39" spans="1:24" x14ac:dyDescent="0.25">
      <c r="A39" s="412"/>
      <c r="B39" s="412"/>
      <c r="C39" s="412"/>
      <c r="D39" s="412"/>
      <c r="E39" s="412"/>
      <c r="F39" s="412"/>
      <c r="G39" s="412"/>
      <c r="H39" s="412"/>
      <c r="I39" s="412"/>
      <c r="J39" s="412"/>
      <c r="K39" s="412"/>
      <c r="L39" s="412"/>
      <c r="M39" s="412"/>
      <c r="N39" s="412"/>
      <c r="O39" s="412"/>
      <c r="P39" s="412"/>
      <c r="Q39" s="412"/>
      <c r="R39" s="412"/>
      <c r="S39" s="412"/>
      <c r="T39" s="412"/>
      <c r="U39" s="412"/>
      <c r="V39" s="412"/>
      <c r="W39" s="412"/>
      <c r="X39" s="412"/>
    </row>
    <row r="40" spans="1:24" x14ac:dyDescent="0.25">
      <c r="A40" s="132" t="s">
        <v>37</v>
      </c>
      <c r="B40" s="132"/>
      <c r="C40" s="132"/>
      <c r="D40" s="132"/>
      <c r="E40" s="132"/>
      <c r="F40" s="132"/>
      <c r="G40" s="132"/>
      <c r="H40" s="132"/>
      <c r="I40" s="132"/>
      <c r="J40" s="132"/>
      <c r="K40" s="132"/>
      <c r="L40" s="132"/>
      <c r="M40" s="132"/>
      <c r="N40" s="132"/>
      <c r="O40" s="132"/>
      <c r="P40" s="132"/>
      <c r="Q40" s="132"/>
      <c r="R40" s="132"/>
      <c r="S40" s="132"/>
      <c r="T40" s="132"/>
      <c r="U40" s="132"/>
      <c r="V40" s="132"/>
      <c r="W40" s="132"/>
      <c r="X40" s="132"/>
    </row>
    <row r="41" spans="1:24" ht="180" customHeight="1" x14ac:dyDescent="0.25">
      <c r="A41" s="95" t="s">
        <v>232</v>
      </c>
      <c r="B41" s="96"/>
      <c r="C41" s="96"/>
      <c r="D41" s="96"/>
      <c r="E41" s="96"/>
      <c r="F41" s="96"/>
      <c r="G41" s="96"/>
      <c r="H41" s="96"/>
      <c r="I41" s="96"/>
      <c r="J41" s="96"/>
      <c r="K41" s="96"/>
      <c r="L41" s="96"/>
      <c r="M41" s="96"/>
      <c r="N41" s="96"/>
      <c r="O41" s="96"/>
      <c r="P41" s="96"/>
      <c r="Q41" s="96"/>
      <c r="R41" s="96"/>
      <c r="S41" s="96"/>
      <c r="T41" s="96"/>
      <c r="U41" s="96"/>
      <c r="V41" s="96"/>
      <c r="W41" s="96"/>
      <c r="X41" s="96"/>
    </row>
    <row r="42" spans="1:24" x14ac:dyDescent="0.25">
      <c r="A42" s="412"/>
      <c r="B42" s="412"/>
      <c r="C42" s="412"/>
      <c r="D42" s="412"/>
      <c r="E42" s="412"/>
      <c r="F42" s="412"/>
      <c r="G42" s="412"/>
      <c r="H42" s="412"/>
      <c r="I42" s="412"/>
      <c r="J42" s="412"/>
      <c r="K42" s="412"/>
      <c r="L42" s="412"/>
      <c r="M42" s="412"/>
      <c r="N42" s="412"/>
      <c r="O42" s="412"/>
      <c r="P42" s="412"/>
      <c r="Q42" s="412"/>
      <c r="R42" s="412"/>
      <c r="S42" s="412"/>
      <c r="T42" s="412"/>
      <c r="U42" s="412"/>
      <c r="V42" s="412"/>
      <c r="W42" s="412"/>
      <c r="X42" s="412"/>
    </row>
    <row r="43" spans="1:24" x14ac:dyDescent="0.25">
      <c r="A43" s="132" t="s">
        <v>38</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row>
    <row r="44" spans="1:24" ht="76.5" customHeight="1" x14ac:dyDescent="0.25">
      <c r="A44" s="466" t="s">
        <v>233</v>
      </c>
      <c r="B44" s="467"/>
      <c r="C44" s="467"/>
      <c r="D44" s="467"/>
      <c r="E44" s="467"/>
      <c r="F44" s="467"/>
      <c r="G44" s="467"/>
      <c r="H44" s="467"/>
      <c r="I44" s="467"/>
      <c r="J44" s="467"/>
      <c r="K44" s="467"/>
      <c r="L44" s="467"/>
      <c r="M44" s="467"/>
      <c r="N44" s="467"/>
      <c r="O44" s="467"/>
      <c r="P44" s="467"/>
      <c r="Q44" s="467"/>
      <c r="R44" s="467"/>
      <c r="S44" s="467"/>
      <c r="T44" s="467"/>
      <c r="U44" s="467"/>
      <c r="V44" s="467"/>
      <c r="W44" s="467"/>
      <c r="X44" s="467"/>
    </row>
    <row r="45" spans="1:24" x14ac:dyDescent="0.25">
      <c r="A45" s="468"/>
      <c r="B45" s="469"/>
      <c r="C45" s="469"/>
      <c r="D45" s="469"/>
      <c r="E45" s="469"/>
      <c r="F45" s="469"/>
      <c r="G45" s="469"/>
      <c r="H45" s="469"/>
      <c r="I45" s="469"/>
      <c r="J45" s="469"/>
      <c r="K45" s="469"/>
      <c r="L45" s="469"/>
      <c r="M45" s="469"/>
      <c r="N45" s="469"/>
      <c r="O45" s="469"/>
      <c r="P45" s="469"/>
      <c r="Q45" s="469"/>
      <c r="R45" s="469"/>
      <c r="S45" s="469"/>
      <c r="T45" s="469"/>
      <c r="U45" s="469"/>
      <c r="V45" s="469"/>
      <c r="W45" s="469"/>
      <c r="X45" s="470"/>
    </row>
    <row r="46" spans="1:24" ht="15" customHeight="1" x14ac:dyDescent="0.25">
      <c r="A46" s="476" t="s">
        <v>39</v>
      </c>
      <c r="B46" s="476"/>
      <c r="C46" s="476"/>
      <c r="D46" s="476"/>
      <c r="E46" s="476"/>
      <c r="F46" s="476"/>
      <c r="G46" s="476"/>
      <c r="H46" s="476"/>
      <c r="I46" s="476"/>
      <c r="J46" s="476"/>
      <c r="K46" s="476"/>
      <c r="L46" s="476"/>
      <c r="M46" s="476"/>
      <c r="N46" s="476"/>
      <c r="O46" s="476"/>
      <c r="P46" s="476"/>
      <c r="Q46" s="476"/>
      <c r="R46" s="476"/>
      <c r="S46" s="476"/>
      <c r="T46" s="476"/>
      <c r="U46" s="476"/>
      <c r="V46" s="476"/>
      <c r="W46" s="476"/>
      <c r="X46" s="476"/>
    </row>
    <row r="47" spans="1:24" x14ac:dyDescent="0.25">
      <c r="A47" s="132" t="s">
        <v>40</v>
      </c>
      <c r="B47" s="132"/>
      <c r="C47" s="132"/>
      <c r="D47" s="132"/>
      <c r="E47" s="132"/>
      <c r="F47" s="132"/>
      <c r="G47" s="132" t="s">
        <v>41</v>
      </c>
      <c r="H47" s="132"/>
      <c r="I47" s="132"/>
      <c r="J47" s="132"/>
      <c r="K47" s="132"/>
      <c r="L47" s="132"/>
      <c r="M47" s="132" t="s">
        <v>42</v>
      </c>
      <c r="N47" s="132"/>
      <c r="O47" s="132"/>
      <c r="P47" s="132"/>
      <c r="Q47" s="132"/>
      <c r="R47" s="132"/>
      <c r="S47" s="132" t="s">
        <v>43</v>
      </c>
      <c r="T47" s="132"/>
      <c r="U47" s="132"/>
      <c r="V47" s="132"/>
      <c r="W47" s="132"/>
      <c r="X47" s="132"/>
    </row>
    <row r="48" spans="1:24" ht="77.25" customHeight="1" x14ac:dyDescent="0.25">
      <c r="A48" s="385" t="s">
        <v>234</v>
      </c>
      <c r="B48" s="464"/>
      <c r="C48" s="464"/>
      <c r="D48" s="464"/>
      <c r="E48" s="464"/>
      <c r="F48" s="465"/>
      <c r="G48" s="382" t="s">
        <v>235</v>
      </c>
      <c r="H48" s="383"/>
      <c r="I48" s="383"/>
      <c r="J48" s="383"/>
      <c r="K48" s="383"/>
      <c r="L48" s="384"/>
      <c r="M48" s="385" t="s">
        <v>236</v>
      </c>
      <c r="N48" s="386"/>
      <c r="O48" s="386"/>
      <c r="P48" s="386"/>
      <c r="Q48" s="386"/>
      <c r="R48" s="387"/>
      <c r="S48" s="385" t="s">
        <v>237</v>
      </c>
      <c r="T48" s="386"/>
      <c r="U48" s="386"/>
      <c r="V48" s="386"/>
      <c r="W48" s="386"/>
      <c r="X48" s="387"/>
    </row>
    <row r="49" spans="1:24" ht="67.5" customHeight="1" x14ac:dyDescent="0.25">
      <c r="A49" s="95" t="s">
        <v>238</v>
      </c>
      <c r="B49" s="96"/>
      <c r="C49" s="96"/>
      <c r="D49" s="96"/>
      <c r="E49" s="96"/>
      <c r="F49" s="96"/>
      <c r="G49" s="475" t="s">
        <v>239</v>
      </c>
      <c r="H49" s="90"/>
      <c r="I49" s="90"/>
      <c r="J49" s="90"/>
      <c r="K49" s="90"/>
      <c r="L49" s="256"/>
      <c r="M49" s="385" t="s">
        <v>240</v>
      </c>
      <c r="N49" s="386"/>
      <c r="O49" s="386"/>
      <c r="P49" s="386"/>
      <c r="Q49" s="386"/>
      <c r="R49" s="387"/>
      <c r="S49" s="385" t="s">
        <v>241</v>
      </c>
      <c r="T49" s="386"/>
      <c r="U49" s="386"/>
      <c r="V49" s="386"/>
      <c r="W49" s="386"/>
      <c r="X49" s="387"/>
    </row>
    <row r="50" spans="1:24" x14ac:dyDescent="0.25">
      <c r="A50" s="461"/>
      <c r="B50" s="462"/>
      <c r="C50" s="462"/>
      <c r="D50" s="462"/>
      <c r="E50" s="462"/>
      <c r="F50" s="462"/>
      <c r="G50" s="462"/>
      <c r="H50" s="462"/>
      <c r="I50" s="462"/>
      <c r="J50" s="462"/>
      <c r="K50" s="462"/>
      <c r="L50" s="462"/>
      <c r="M50" s="462"/>
      <c r="N50" s="462"/>
      <c r="O50" s="462"/>
      <c r="P50" s="462"/>
      <c r="Q50" s="462"/>
      <c r="R50" s="462"/>
      <c r="S50" s="462"/>
      <c r="T50" s="462"/>
      <c r="U50" s="462"/>
      <c r="V50" s="462"/>
      <c r="W50" s="462"/>
      <c r="X50" s="463"/>
    </row>
    <row r="51" spans="1:24" x14ac:dyDescent="0.25">
      <c r="A51" s="132" t="s">
        <v>44</v>
      </c>
      <c r="B51" s="132"/>
      <c r="C51" s="132"/>
      <c r="D51" s="132"/>
      <c r="E51" s="132"/>
      <c r="F51" s="132"/>
      <c r="G51" s="132" t="s">
        <v>41</v>
      </c>
      <c r="H51" s="132"/>
      <c r="I51" s="132"/>
      <c r="J51" s="132"/>
      <c r="K51" s="132"/>
      <c r="L51" s="132"/>
      <c r="M51" s="132" t="s">
        <v>42</v>
      </c>
      <c r="N51" s="132"/>
      <c r="O51" s="132"/>
      <c r="P51" s="132"/>
      <c r="Q51" s="132"/>
      <c r="R51" s="132"/>
      <c r="S51" s="132" t="s">
        <v>43</v>
      </c>
      <c r="T51" s="132"/>
      <c r="U51" s="132"/>
      <c r="V51" s="132"/>
      <c r="W51" s="132"/>
      <c r="X51" s="132"/>
    </row>
    <row r="52" spans="1:24" ht="63" customHeight="1" x14ac:dyDescent="0.25">
      <c r="A52" s="385" t="s">
        <v>242</v>
      </c>
      <c r="B52" s="386"/>
      <c r="C52" s="386"/>
      <c r="D52" s="386"/>
      <c r="E52" s="386"/>
      <c r="F52" s="387"/>
      <c r="G52" s="382" t="s">
        <v>243</v>
      </c>
      <c r="H52" s="383"/>
      <c r="I52" s="383"/>
      <c r="J52" s="383"/>
      <c r="K52" s="383"/>
      <c r="L52" s="384"/>
      <c r="M52" s="385" t="s">
        <v>244</v>
      </c>
      <c r="N52" s="386"/>
      <c r="O52" s="386"/>
      <c r="P52" s="386"/>
      <c r="Q52" s="386"/>
      <c r="R52" s="387"/>
      <c r="S52" s="385" t="s">
        <v>245</v>
      </c>
      <c r="T52" s="386"/>
      <c r="U52" s="386"/>
      <c r="V52" s="386"/>
      <c r="W52" s="386"/>
      <c r="X52" s="387"/>
    </row>
    <row r="53" spans="1:24" ht="67.5" customHeight="1" x14ac:dyDescent="0.25">
      <c r="A53" s="95" t="s">
        <v>246</v>
      </c>
      <c r="B53" s="96"/>
      <c r="C53" s="96"/>
      <c r="D53" s="96"/>
      <c r="E53" s="96"/>
      <c r="F53" s="96"/>
      <c r="G53" s="475" t="s">
        <v>247</v>
      </c>
      <c r="H53" s="90"/>
      <c r="I53" s="90"/>
      <c r="J53" s="90"/>
      <c r="K53" s="90"/>
      <c r="L53" s="256"/>
      <c r="M53" s="385" t="s">
        <v>248</v>
      </c>
      <c r="N53" s="386"/>
      <c r="O53" s="386"/>
      <c r="P53" s="386"/>
      <c r="Q53" s="386"/>
      <c r="R53" s="387"/>
      <c r="S53" s="385" t="s">
        <v>249</v>
      </c>
      <c r="T53" s="386"/>
      <c r="U53" s="386"/>
      <c r="V53" s="386"/>
      <c r="W53" s="386"/>
      <c r="X53" s="387"/>
    </row>
    <row r="54" spans="1:24" x14ac:dyDescent="0.25">
      <c r="A54" s="343" t="s">
        <v>45</v>
      </c>
      <c r="B54" s="344"/>
      <c r="C54" s="344"/>
      <c r="D54" s="344"/>
      <c r="E54" s="344"/>
      <c r="F54" s="344"/>
      <c r="G54" s="344"/>
      <c r="H54" s="344"/>
      <c r="I54" s="344"/>
      <c r="J54" s="344"/>
      <c r="K54" s="344"/>
      <c r="L54" s="344"/>
      <c r="M54" s="344"/>
      <c r="N54" s="344"/>
      <c r="O54" s="344"/>
      <c r="P54" s="344"/>
      <c r="Q54" s="344"/>
      <c r="R54" s="344"/>
      <c r="S54" s="344"/>
      <c r="T54" s="344"/>
      <c r="U54" s="344"/>
      <c r="V54" s="344"/>
      <c r="W54" s="344"/>
      <c r="X54" s="345"/>
    </row>
    <row r="55" spans="1:24" ht="15.75" x14ac:dyDescent="0.25">
      <c r="A55" s="357"/>
      <c r="B55" s="358"/>
      <c r="C55" s="358"/>
      <c r="D55" s="358"/>
      <c r="E55" s="358"/>
      <c r="F55" s="358"/>
      <c r="G55" s="358"/>
      <c r="H55" s="358"/>
      <c r="I55" s="358"/>
      <c r="J55" s="358"/>
      <c r="K55" s="358"/>
      <c r="L55" s="358"/>
      <c r="M55" s="358"/>
      <c r="N55" s="358"/>
      <c r="O55" s="358"/>
      <c r="P55" s="358"/>
      <c r="Q55" s="358"/>
      <c r="R55" s="358"/>
      <c r="S55" s="358"/>
      <c r="T55" s="358"/>
      <c r="U55" s="358"/>
      <c r="V55" s="358"/>
      <c r="W55" s="358"/>
      <c r="X55" s="359"/>
    </row>
    <row r="56" spans="1:24" x14ac:dyDescent="0.25">
      <c r="A56" s="360" t="s">
        <v>46</v>
      </c>
      <c r="B56" s="361"/>
      <c r="C56" s="361"/>
      <c r="D56" s="361"/>
      <c r="E56" s="361"/>
      <c r="F56" s="361"/>
      <c r="G56" s="361"/>
      <c r="H56" s="361"/>
      <c r="I56" s="361"/>
      <c r="J56" s="361"/>
      <c r="K56" s="361"/>
      <c r="L56" s="361"/>
      <c r="M56" s="361"/>
      <c r="N56" s="361"/>
      <c r="O56" s="361"/>
      <c r="P56" s="361"/>
      <c r="Q56" s="361"/>
      <c r="R56" s="361"/>
      <c r="S56" s="361"/>
      <c r="T56" s="361"/>
      <c r="U56" s="361"/>
      <c r="V56" s="361"/>
      <c r="W56" s="361"/>
      <c r="X56" s="362"/>
    </row>
    <row r="57" spans="1:24" x14ac:dyDescent="0.25">
      <c r="A57" s="363" t="s">
        <v>47</v>
      </c>
      <c r="B57" s="364"/>
      <c r="C57" s="364"/>
      <c r="D57" s="364"/>
      <c r="E57" s="364"/>
      <c r="F57" s="364"/>
      <c r="G57" s="364"/>
      <c r="H57" s="364"/>
      <c r="I57" s="364"/>
      <c r="J57" s="364"/>
      <c r="K57" s="364"/>
      <c r="L57" s="364"/>
      <c r="M57" s="364"/>
      <c r="N57" s="364"/>
      <c r="O57" s="364"/>
      <c r="P57" s="364"/>
      <c r="Q57" s="364"/>
      <c r="R57" s="364"/>
      <c r="S57" s="364"/>
      <c r="T57" s="364"/>
      <c r="U57" s="364"/>
      <c r="V57" s="364"/>
      <c r="W57" s="364"/>
      <c r="X57" s="365"/>
    </row>
    <row r="58" spans="1:24" ht="95.25" customHeight="1" x14ac:dyDescent="0.25">
      <c r="A58" s="366" t="s">
        <v>250</v>
      </c>
      <c r="B58" s="367"/>
      <c r="C58" s="367"/>
      <c r="D58" s="367"/>
      <c r="E58" s="367"/>
      <c r="F58" s="367"/>
      <c r="G58" s="367"/>
      <c r="H58" s="367"/>
      <c r="I58" s="367"/>
      <c r="J58" s="367"/>
      <c r="K58" s="367"/>
      <c r="L58" s="367"/>
      <c r="M58" s="367"/>
      <c r="N58" s="367"/>
      <c r="O58" s="367"/>
      <c r="P58" s="367"/>
      <c r="Q58" s="367"/>
      <c r="R58" s="367"/>
      <c r="S58" s="367"/>
      <c r="T58" s="367"/>
      <c r="U58" s="367"/>
      <c r="V58" s="367"/>
      <c r="W58" s="367"/>
      <c r="X58" s="368"/>
    </row>
    <row r="59" spans="1:24" x14ac:dyDescent="0.25">
      <c r="A59" s="346"/>
      <c r="B59" s="347"/>
      <c r="C59" s="347"/>
      <c r="D59" s="347"/>
      <c r="E59" s="347"/>
      <c r="F59" s="347"/>
      <c r="G59" s="347"/>
      <c r="H59" s="347"/>
      <c r="I59" s="347"/>
      <c r="J59" s="347"/>
      <c r="K59" s="347"/>
      <c r="L59" s="347"/>
      <c r="M59" s="347"/>
      <c r="N59" s="347"/>
      <c r="O59" s="347"/>
      <c r="P59" s="347"/>
      <c r="Q59" s="347"/>
      <c r="R59" s="347"/>
      <c r="S59" s="347"/>
      <c r="T59" s="347"/>
      <c r="U59" s="347"/>
      <c r="V59" s="347"/>
      <c r="W59" s="347"/>
      <c r="X59" s="348"/>
    </row>
    <row r="60" spans="1:24" x14ac:dyDescent="0.25">
      <c r="A60" s="363" t="s">
        <v>48</v>
      </c>
      <c r="B60" s="364"/>
      <c r="C60" s="364"/>
      <c r="D60" s="364"/>
      <c r="E60" s="364"/>
      <c r="F60" s="364"/>
      <c r="G60" s="364"/>
      <c r="H60" s="364"/>
      <c r="I60" s="364"/>
      <c r="J60" s="364"/>
      <c r="K60" s="364"/>
      <c r="L60" s="364"/>
      <c r="M60" s="364"/>
      <c r="N60" s="364"/>
      <c r="O60" s="364"/>
      <c r="P60" s="364"/>
      <c r="Q60" s="364"/>
      <c r="R60" s="364"/>
      <c r="S60" s="364"/>
      <c r="T60" s="364"/>
      <c r="U60" s="364"/>
      <c r="V60" s="364"/>
      <c r="W60" s="364"/>
      <c r="X60" s="365"/>
    </row>
    <row r="61" spans="1:24" ht="67.5" customHeight="1" x14ac:dyDescent="0.25">
      <c r="A61" s="371" t="s">
        <v>251</v>
      </c>
      <c r="B61" s="372"/>
      <c r="C61" s="372"/>
      <c r="D61" s="372"/>
      <c r="E61" s="372"/>
      <c r="F61" s="372"/>
      <c r="G61" s="372"/>
      <c r="H61" s="372"/>
      <c r="I61" s="372"/>
      <c r="J61" s="372"/>
      <c r="K61" s="372"/>
      <c r="L61" s="372"/>
      <c r="M61" s="372"/>
      <c r="N61" s="372"/>
      <c r="O61" s="372"/>
      <c r="P61" s="372"/>
      <c r="Q61" s="372"/>
      <c r="R61" s="372"/>
      <c r="S61" s="372"/>
      <c r="T61" s="372"/>
      <c r="U61" s="372"/>
      <c r="V61" s="372"/>
      <c r="W61" s="372"/>
      <c r="X61" s="373"/>
    </row>
    <row r="62" spans="1:24" x14ac:dyDescent="0.25">
      <c r="A62" s="346"/>
      <c r="B62" s="347"/>
      <c r="C62" s="347"/>
      <c r="D62" s="347"/>
      <c r="E62" s="347"/>
      <c r="F62" s="347"/>
      <c r="G62" s="347"/>
      <c r="H62" s="347"/>
      <c r="I62" s="347"/>
      <c r="J62" s="347"/>
      <c r="K62" s="347"/>
      <c r="L62" s="347"/>
      <c r="M62" s="347"/>
      <c r="N62" s="347"/>
      <c r="O62" s="347"/>
      <c r="P62" s="347"/>
      <c r="Q62" s="347"/>
      <c r="R62" s="347"/>
      <c r="S62" s="347"/>
      <c r="T62" s="347"/>
      <c r="U62" s="347"/>
      <c r="V62" s="347"/>
      <c r="W62" s="347"/>
      <c r="X62" s="348"/>
    </row>
    <row r="63" spans="1:24" x14ac:dyDescent="0.25">
      <c r="A63" s="374" t="s">
        <v>49</v>
      </c>
      <c r="B63" s="375"/>
      <c r="C63" s="375"/>
      <c r="D63" s="375"/>
      <c r="E63" s="375"/>
      <c r="F63" s="375"/>
      <c r="G63" s="375"/>
      <c r="H63" s="375"/>
      <c r="I63" s="375"/>
      <c r="J63" s="375"/>
      <c r="K63" s="375"/>
      <c r="L63" s="375"/>
      <c r="M63" s="375"/>
      <c r="N63" s="375"/>
      <c r="O63" s="375"/>
      <c r="P63" s="375"/>
      <c r="Q63" s="375"/>
      <c r="R63" s="375"/>
      <c r="S63" s="375"/>
      <c r="T63" s="375"/>
      <c r="U63" s="375"/>
      <c r="V63" s="375"/>
      <c r="W63" s="375"/>
      <c r="X63" s="376"/>
    </row>
    <row r="64" spans="1:24" ht="99.75" customHeight="1" x14ac:dyDescent="0.25">
      <c r="A64" s="371" t="s">
        <v>252</v>
      </c>
      <c r="B64" s="372"/>
      <c r="C64" s="372"/>
      <c r="D64" s="372"/>
      <c r="E64" s="372"/>
      <c r="F64" s="372"/>
      <c r="G64" s="372"/>
      <c r="H64" s="372"/>
      <c r="I64" s="372"/>
      <c r="J64" s="372"/>
      <c r="K64" s="372"/>
      <c r="L64" s="372"/>
      <c r="M64" s="372"/>
      <c r="N64" s="372"/>
      <c r="O64" s="372"/>
      <c r="P64" s="372"/>
      <c r="Q64" s="372"/>
      <c r="R64" s="372"/>
      <c r="S64" s="372"/>
      <c r="T64" s="372"/>
      <c r="U64" s="372"/>
      <c r="V64" s="372"/>
      <c r="W64" s="372"/>
      <c r="X64" s="373"/>
    </row>
    <row r="65" spans="1:24" x14ac:dyDescent="0.25">
      <c r="A65" s="349"/>
      <c r="B65" s="350"/>
      <c r="C65" s="350"/>
      <c r="D65" s="350"/>
      <c r="E65" s="350"/>
      <c r="F65" s="350"/>
      <c r="G65" s="350"/>
      <c r="H65" s="350"/>
      <c r="I65" s="350"/>
      <c r="J65" s="350"/>
      <c r="K65" s="350"/>
      <c r="L65" s="350"/>
      <c r="M65" s="350"/>
      <c r="N65" s="350"/>
      <c r="O65" s="350"/>
      <c r="P65" s="350"/>
      <c r="Q65" s="350"/>
      <c r="R65" s="350"/>
      <c r="S65" s="350"/>
      <c r="T65" s="350"/>
      <c r="U65" s="350"/>
      <c r="V65" s="350"/>
      <c r="W65" s="350"/>
      <c r="X65" s="351"/>
    </row>
    <row r="66" spans="1:24" x14ac:dyDescent="0.25">
      <c r="A66" s="377" t="s">
        <v>50</v>
      </c>
      <c r="B66" s="361"/>
      <c r="C66" s="361"/>
      <c r="D66" s="361"/>
      <c r="E66" s="361"/>
      <c r="F66" s="361"/>
      <c r="G66" s="361"/>
      <c r="H66" s="361"/>
      <c r="I66" s="361"/>
      <c r="J66" s="361"/>
      <c r="K66" s="361"/>
      <c r="L66" s="361"/>
      <c r="M66" s="361"/>
      <c r="N66" s="361"/>
      <c r="O66" s="361"/>
      <c r="P66" s="361"/>
      <c r="Q66" s="361"/>
      <c r="R66" s="361"/>
      <c r="S66" s="361"/>
      <c r="T66" s="361"/>
      <c r="U66" s="361"/>
      <c r="V66" s="361"/>
      <c r="W66" s="361"/>
      <c r="X66" s="362"/>
    </row>
    <row r="67" spans="1:24" x14ac:dyDescent="0.25">
      <c r="A67" s="1"/>
      <c r="B67" s="3"/>
      <c r="C67" s="3"/>
      <c r="D67" s="3"/>
      <c r="E67" s="3"/>
      <c r="F67" s="3"/>
      <c r="G67" s="3"/>
      <c r="H67" s="3"/>
      <c r="I67" s="3"/>
      <c r="J67" s="3"/>
      <c r="K67" s="3"/>
      <c r="L67" s="3"/>
      <c r="M67" s="3"/>
      <c r="N67" s="3"/>
      <c r="O67" s="3"/>
      <c r="P67" s="3"/>
      <c r="Q67" s="3"/>
      <c r="R67" s="3"/>
      <c r="S67" s="3"/>
      <c r="T67" s="3"/>
      <c r="U67" s="3"/>
      <c r="V67" s="3"/>
      <c r="W67" s="3"/>
      <c r="X67" s="4"/>
    </row>
    <row r="68" spans="1:24" x14ac:dyDescent="0.25">
      <c r="A68" s="10"/>
      <c r="B68" s="378">
        <v>300</v>
      </c>
      <c r="C68" s="356"/>
      <c r="D68" s="352" t="s">
        <v>51</v>
      </c>
      <c r="E68" s="353"/>
      <c r="F68" s="354"/>
      <c r="G68" s="19"/>
      <c r="H68" s="17"/>
      <c r="I68" s="355" t="s">
        <v>253</v>
      </c>
      <c r="J68" s="356"/>
      <c r="K68" s="352" t="s">
        <v>52</v>
      </c>
      <c r="L68" s="392"/>
      <c r="M68" s="18"/>
      <c r="N68" s="26"/>
      <c r="O68" s="378">
        <v>80</v>
      </c>
      <c r="P68" s="356"/>
      <c r="Q68" s="352" t="s">
        <v>53</v>
      </c>
      <c r="R68" s="392"/>
      <c r="S68" s="13"/>
      <c r="T68" s="12"/>
      <c r="U68" s="378">
        <v>100</v>
      </c>
      <c r="V68" s="356"/>
      <c r="W68" s="352" t="s">
        <v>54</v>
      </c>
      <c r="X68" s="388"/>
    </row>
    <row r="69" spans="1:24" x14ac:dyDescent="0.25">
      <c r="A69" s="12"/>
      <c r="B69" s="21"/>
      <c r="C69" s="22"/>
      <c r="D69" s="23"/>
      <c r="E69" s="23"/>
      <c r="F69" s="23"/>
      <c r="G69" s="13"/>
      <c r="H69" s="14"/>
      <c r="I69" s="25"/>
      <c r="J69" s="22"/>
      <c r="K69" s="15"/>
      <c r="L69" s="15"/>
      <c r="M69" s="15"/>
      <c r="N69" s="13"/>
      <c r="O69" s="22"/>
      <c r="P69" s="22"/>
      <c r="Q69" s="13"/>
      <c r="R69" s="13"/>
      <c r="S69" s="13"/>
      <c r="T69" s="13"/>
      <c r="U69" s="22"/>
      <c r="V69" s="22"/>
      <c r="W69" s="13"/>
      <c r="X69" s="27"/>
    </row>
    <row r="70" spans="1:24" x14ac:dyDescent="0.25">
      <c r="A70" s="16"/>
      <c r="B70" s="471">
        <v>1200</v>
      </c>
      <c r="C70" s="472"/>
      <c r="D70" s="352" t="s">
        <v>55</v>
      </c>
      <c r="E70" s="353"/>
      <c r="F70" s="392"/>
      <c r="G70" s="20"/>
      <c r="H70" s="24"/>
      <c r="I70" s="378"/>
      <c r="J70" s="356"/>
      <c r="K70" s="393" t="s">
        <v>56</v>
      </c>
      <c r="L70" s="394"/>
      <c r="M70" s="18"/>
      <c r="N70" s="28"/>
      <c r="O70" s="395">
        <v>80</v>
      </c>
      <c r="P70" s="396"/>
      <c r="Q70" s="352" t="s">
        <v>57</v>
      </c>
      <c r="R70" s="392"/>
      <c r="S70" s="18"/>
      <c r="T70" s="12"/>
      <c r="U70" s="473">
        <v>40</v>
      </c>
      <c r="V70" s="474"/>
      <c r="W70" s="352" t="s">
        <v>58</v>
      </c>
      <c r="X70" s="388"/>
    </row>
    <row r="71" spans="1:24" x14ac:dyDescent="0.25">
      <c r="A71" s="11"/>
      <c r="B71" s="8"/>
      <c r="C71" s="8"/>
      <c r="D71" s="8"/>
      <c r="E71" s="8"/>
      <c r="F71" s="8"/>
      <c r="G71" s="8"/>
      <c r="H71" s="8"/>
      <c r="I71" s="8"/>
      <c r="J71" s="8"/>
      <c r="K71" s="8"/>
      <c r="L71" s="8"/>
      <c r="M71" s="8"/>
      <c r="N71" s="8"/>
      <c r="O71" s="8"/>
      <c r="P71" s="8"/>
      <c r="Q71" s="8"/>
      <c r="R71" s="8"/>
      <c r="S71" s="8"/>
      <c r="T71" s="8"/>
      <c r="U71" s="8"/>
      <c r="V71" s="8"/>
      <c r="W71" s="8"/>
      <c r="X71" s="9"/>
    </row>
    <row r="72" spans="1:24" x14ac:dyDescent="0.25">
      <c r="A72" s="389"/>
      <c r="B72" s="390"/>
      <c r="C72" s="390"/>
      <c r="D72" s="390"/>
      <c r="E72" s="390"/>
      <c r="F72" s="390"/>
      <c r="G72" s="390"/>
      <c r="H72" s="390"/>
      <c r="I72" s="390"/>
      <c r="J72" s="390"/>
      <c r="K72" s="390"/>
      <c r="L72" s="390"/>
      <c r="M72" s="390"/>
      <c r="N72" s="390"/>
      <c r="O72" s="390"/>
      <c r="P72" s="390"/>
      <c r="Q72" s="390"/>
      <c r="R72" s="390"/>
      <c r="S72" s="390"/>
      <c r="T72" s="390"/>
      <c r="U72" s="390"/>
      <c r="V72" s="390"/>
      <c r="W72" s="390"/>
      <c r="X72" s="391"/>
    </row>
    <row r="73" spans="1:24" ht="15" customHeight="1" x14ac:dyDescent="0.25">
      <c r="A73" s="379" t="s">
        <v>59</v>
      </c>
      <c r="B73" s="380"/>
      <c r="C73" s="380"/>
      <c r="D73" s="380"/>
      <c r="E73" s="380"/>
      <c r="F73" s="380"/>
      <c r="G73" s="380"/>
      <c r="H73" s="380"/>
      <c r="I73" s="380"/>
      <c r="J73" s="380"/>
      <c r="K73" s="380"/>
      <c r="L73" s="380"/>
      <c r="M73" s="380"/>
      <c r="N73" s="380"/>
      <c r="O73" s="380"/>
      <c r="P73" s="380"/>
      <c r="Q73" s="380"/>
      <c r="R73" s="380"/>
      <c r="S73" s="380"/>
      <c r="T73" s="380"/>
      <c r="U73" s="380"/>
      <c r="V73" s="380"/>
      <c r="W73" s="380"/>
      <c r="X73" s="381"/>
    </row>
    <row r="74" spans="1:24" ht="38.25" customHeight="1" x14ac:dyDescent="0.25">
      <c r="A74" s="268" t="s">
        <v>60</v>
      </c>
      <c r="B74" s="269"/>
      <c r="C74" s="269"/>
      <c r="D74" s="269"/>
      <c r="E74" s="269"/>
      <c r="F74" s="269"/>
      <c r="G74" s="269"/>
      <c r="H74" s="269"/>
      <c r="I74" s="269"/>
      <c r="J74" s="269"/>
      <c r="K74" s="269"/>
      <c r="L74" s="269"/>
      <c r="M74" s="269"/>
      <c r="N74" s="269"/>
      <c r="O74" s="269"/>
      <c r="P74" s="269"/>
      <c r="Q74" s="269"/>
      <c r="R74" s="269"/>
      <c r="S74" s="269"/>
      <c r="T74" s="269"/>
      <c r="U74" s="269"/>
      <c r="V74" s="269"/>
      <c r="W74" s="269"/>
      <c r="X74" s="270"/>
    </row>
    <row r="75" spans="1:24" x14ac:dyDescent="0.25">
      <c r="A75" s="339" t="s">
        <v>61</v>
      </c>
      <c r="B75" s="339"/>
      <c r="C75" s="339"/>
      <c r="D75" s="339"/>
      <c r="E75" s="340"/>
      <c r="F75" s="334" t="s">
        <v>62</v>
      </c>
      <c r="G75" s="334"/>
      <c r="H75" s="334"/>
      <c r="I75" s="334"/>
      <c r="J75" s="334"/>
      <c r="K75" s="334" t="s">
        <v>63</v>
      </c>
      <c r="L75" s="335"/>
      <c r="M75" s="335"/>
      <c r="N75" s="334"/>
      <c r="O75" s="334" t="s">
        <v>64</v>
      </c>
      <c r="P75" s="335"/>
      <c r="Q75" s="335"/>
      <c r="R75" s="334"/>
      <c r="S75" s="334" t="s">
        <v>65</v>
      </c>
      <c r="T75" s="335"/>
      <c r="U75" s="335"/>
      <c r="V75" s="335"/>
      <c r="W75" s="335"/>
      <c r="X75" s="335"/>
    </row>
    <row r="76" spans="1:24" s="32" customFormat="1" x14ac:dyDescent="0.25">
      <c r="A76" s="295" t="s">
        <v>66</v>
      </c>
      <c r="B76" s="341"/>
      <c r="C76" s="341"/>
      <c r="D76" s="341"/>
      <c r="E76" s="342"/>
      <c r="F76" s="297" t="s">
        <v>256</v>
      </c>
      <c r="G76" s="298"/>
      <c r="H76" s="298"/>
      <c r="I76" s="298"/>
      <c r="J76" s="299"/>
      <c r="K76" s="300">
        <v>0.33333333333333331</v>
      </c>
      <c r="L76" s="298"/>
      <c r="M76" s="298"/>
      <c r="N76" s="299"/>
      <c r="O76" s="297" t="s">
        <v>255</v>
      </c>
      <c r="P76" s="298"/>
      <c r="Q76" s="298"/>
      <c r="R76" s="299"/>
      <c r="S76" s="297" t="s">
        <v>254</v>
      </c>
      <c r="T76" s="298"/>
      <c r="U76" s="298"/>
      <c r="V76" s="298"/>
      <c r="W76" s="298"/>
      <c r="X76" s="299"/>
    </row>
    <row r="77" spans="1:24" s="32" customFormat="1" x14ac:dyDescent="0.25">
      <c r="A77" s="295" t="s">
        <v>67</v>
      </c>
      <c r="B77" s="295"/>
      <c r="C77" s="295"/>
      <c r="D77" s="295"/>
      <c r="E77" s="296"/>
      <c r="F77" s="297" t="s">
        <v>256</v>
      </c>
      <c r="G77" s="298"/>
      <c r="H77" s="298"/>
      <c r="I77" s="298"/>
      <c r="J77" s="299"/>
      <c r="K77" s="300">
        <v>0.33333333333333331</v>
      </c>
      <c r="L77" s="298"/>
      <c r="M77" s="298"/>
      <c r="N77" s="299"/>
      <c r="O77" s="297" t="s">
        <v>255</v>
      </c>
      <c r="P77" s="298"/>
      <c r="Q77" s="298"/>
      <c r="R77" s="299"/>
      <c r="S77" s="326"/>
      <c r="T77" s="298"/>
      <c r="U77" s="298"/>
      <c r="V77" s="298"/>
      <c r="W77" s="298"/>
      <c r="X77" s="299"/>
    </row>
    <row r="78" spans="1:24" s="32" customFormat="1" x14ac:dyDescent="0.25">
      <c r="A78" s="295" t="s">
        <v>68</v>
      </c>
      <c r="B78" s="295"/>
      <c r="C78" s="295"/>
      <c r="D78" s="295"/>
      <c r="E78" s="296"/>
      <c r="F78" s="297" t="s">
        <v>258</v>
      </c>
      <c r="G78" s="298"/>
      <c r="H78" s="298"/>
      <c r="I78" s="298"/>
      <c r="J78" s="299"/>
      <c r="K78" s="300">
        <v>0.33333333333333331</v>
      </c>
      <c r="L78" s="298"/>
      <c r="M78" s="298"/>
      <c r="N78" s="299"/>
      <c r="O78" s="300">
        <v>0.75</v>
      </c>
      <c r="P78" s="298"/>
      <c r="Q78" s="298"/>
      <c r="R78" s="299"/>
      <c r="S78" s="297" t="s">
        <v>257</v>
      </c>
      <c r="T78" s="298"/>
      <c r="U78" s="298"/>
      <c r="V78" s="298"/>
      <c r="W78" s="298"/>
      <c r="X78" s="299"/>
    </row>
    <row r="79" spans="1:24" s="32" customFormat="1" ht="27" customHeight="1" x14ac:dyDescent="0.25">
      <c r="A79" s="295" t="s">
        <v>69</v>
      </c>
      <c r="B79" s="295"/>
      <c r="C79" s="295"/>
      <c r="D79" s="295"/>
      <c r="E79" s="296"/>
      <c r="F79" s="297" t="s">
        <v>260</v>
      </c>
      <c r="G79" s="298"/>
      <c r="H79" s="298"/>
      <c r="I79" s="298"/>
      <c r="J79" s="299"/>
      <c r="K79" s="300">
        <v>0.33333333333333331</v>
      </c>
      <c r="L79" s="298"/>
      <c r="M79" s="298"/>
      <c r="N79" s="299"/>
      <c r="O79" s="300">
        <v>0.75</v>
      </c>
      <c r="P79" s="298"/>
      <c r="Q79" s="298"/>
      <c r="R79" s="299"/>
      <c r="S79" s="297" t="s">
        <v>259</v>
      </c>
      <c r="T79" s="298"/>
      <c r="U79" s="298"/>
      <c r="V79" s="298"/>
      <c r="W79" s="298"/>
      <c r="X79" s="299"/>
    </row>
    <row r="80" spans="1:24" s="32" customFormat="1" ht="15.75" customHeight="1" x14ac:dyDescent="0.25">
      <c r="A80" s="295" t="s">
        <v>70</v>
      </c>
      <c r="B80" s="295"/>
      <c r="C80" s="295"/>
      <c r="D80" s="295"/>
      <c r="E80" s="296"/>
      <c r="F80" s="297" t="s">
        <v>262</v>
      </c>
      <c r="G80" s="298"/>
      <c r="H80" s="298"/>
      <c r="I80" s="298"/>
      <c r="J80" s="299"/>
      <c r="K80" s="300">
        <v>0.33333333333333331</v>
      </c>
      <c r="L80" s="298"/>
      <c r="M80" s="298"/>
      <c r="N80" s="299"/>
      <c r="O80" s="300">
        <v>0.75</v>
      </c>
      <c r="P80" s="298"/>
      <c r="Q80" s="298"/>
      <c r="R80" s="299"/>
      <c r="S80" s="297" t="s">
        <v>261</v>
      </c>
      <c r="T80" s="298"/>
      <c r="U80" s="298"/>
      <c r="V80" s="298"/>
      <c r="W80" s="298"/>
      <c r="X80" s="299"/>
    </row>
    <row r="81" spans="1:24" s="32" customFormat="1" ht="30" customHeight="1" x14ac:dyDescent="0.25">
      <c r="A81" s="295" t="s">
        <v>71</v>
      </c>
      <c r="B81" s="295"/>
      <c r="C81" s="295"/>
      <c r="D81" s="295"/>
      <c r="E81" s="296"/>
      <c r="F81" s="370">
        <v>45556</v>
      </c>
      <c r="G81" s="298"/>
      <c r="H81" s="298"/>
      <c r="I81" s="298"/>
      <c r="J81" s="299"/>
      <c r="K81" s="300">
        <v>0.33333333333333331</v>
      </c>
      <c r="L81" s="298"/>
      <c r="M81" s="298"/>
      <c r="N81" s="299"/>
      <c r="O81" s="300">
        <v>0.75</v>
      </c>
      <c r="P81" s="298"/>
      <c r="Q81" s="298"/>
      <c r="R81" s="299"/>
      <c r="S81" s="297" t="s">
        <v>263</v>
      </c>
      <c r="T81" s="298"/>
      <c r="U81" s="298"/>
      <c r="V81" s="298"/>
      <c r="W81" s="298"/>
      <c r="X81" s="299"/>
    </row>
    <row r="82" spans="1:24" s="32" customFormat="1" ht="27" customHeight="1" x14ac:dyDescent="0.25">
      <c r="A82" s="295" t="s">
        <v>72</v>
      </c>
      <c r="B82" s="295"/>
      <c r="C82" s="295"/>
      <c r="D82" s="295"/>
      <c r="E82" s="296"/>
      <c r="F82" s="370">
        <v>45560</v>
      </c>
      <c r="G82" s="298"/>
      <c r="H82" s="298"/>
      <c r="I82" s="298"/>
      <c r="J82" s="299"/>
      <c r="K82" s="300">
        <v>0.45833333333333331</v>
      </c>
      <c r="L82" s="298"/>
      <c r="M82" s="298"/>
      <c r="N82" s="299"/>
      <c r="O82" s="300">
        <v>0.66666666666666663</v>
      </c>
      <c r="P82" s="298"/>
      <c r="Q82" s="298"/>
      <c r="R82" s="299"/>
      <c r="S82" s="297" t="s">
        <v>264</v>
      </c>
      <c r="T82" s="298"/>
      <c r="U82" s="298"/>
      <c r="V82" s="298"/>
      <c r="W82" s="298"/>
      <c r="X82" s="299"/>
    </row>
    <row r="83" spans="1:24" s="32" customFormat="1" ht="32.25" customHeight="1" x14ac:dyDescent="0.25">
      <c r="A83" s="295" t="s">
        <v>73</v>
      </c>
      <c r="B83" s="295"/>
      <c r="C83" s="295"/>
      <c r="D83" s="295"/>
      <c r="E83" s="296"/>
      <c r="F83" s="297" t="s">
        <v>266</v>
      </c>
      <c r="G83" s="298"/>
      <c r="H83" s="298"/>
      <c r="I83" s="298"/>
      <c r="J83" s="299"/>
      <c r="K83" s="300">
        <v>0.33333333333333331</v>
      </c>
      <c r="L83" s="298"/>
      <c r="M83" s="298"/>
      <c r="N83" s="299"/>
      <c r="O83" s="300">
        <v>0.75</v>
      </c>
      <c r="P83" s="298"/>
      <c r="Q83" s="298"/>
      <c r="R83" s="299"/>
      <c r="S83" s="297" t="s">
        <v>265</v>
      </c>
      <c r="T83" s="298"/>
      <c r="U83" s="298"/>
      <c r="V83" s="298"/>
      <c r="W83" s="298"/>
      <c r="X83" s="299"/>
    </row>
    <row r="84" spans="1:24" s="32" customFormat="1" ht="21" customHeight="1" x14ac:dyDescent="0.25">
      <c r="A84" s="332" t="s">
        <v>74</v>
      </c>
      <c r="B84" s="332"/>
      <c r="C84" s="332"/>
      <c r="D84" s="332"/>
      <c r="E84" s="333"/>
      <c r="F84" s="369" t="s">
        <v>280</v>
      </c>
      <c r="G84" s="328"/>
      <c r="H84" s="328"/>
      <c r="I84" s="328"/>
      <c r="J84" s="329"/>
      <c r="K84" s="327" t="s">
        <v>268</v>
      </c>
      <c r="L84" s="328"/>
      <c r="M84" s="328"/>
      <c r="N84" s="329"/>
      <c r="O84" s="327" t="s">
        <v>268</v>
      </c>
      <c r="P84" s="328"/>
      <c r="Q84" s="328"/>
      <c r="R84" s="329"/>
      <c r="S84" s="327" t="s">
        <v>267</v>
      </c>
      <c r="T84" s="328"/>
      <c r="U84" s="328"/>
      <c r="V84" s="328"/>
      <c r="W84" s="328"/>
      <c r="X84" s="329"/>
    </row>
    <row r="85" spans="1:24" s="32" customFormat="1" x14ac:dyDescent="0.25">
      <c r="A85" s="330" t="s">
        <v>75</v>
      </c>
      <c r="B85" s="330"/>
      <c r="C85" s="330"/>
      <c r="D85" s="330"/>
      <c r="E85" s="330"/>
      <c r="F85" s="331" t="s">
        <v>269</v>
      </c>
      <c r="G85" s="318"/>
      <c r="H85" s="318"/>
      <c r="I85" s="318"/>
      <c r="J85" s="318"/>
      <c r="K85" s="300">
        <v>0.33333333333333331</v>
      </c>
      <c r="L85" s="298"/>
      <c r="M85" s="298"/>
      <c r="N85" s="299"/>
      <c r="O85" s="300">
        <v>0.75</v>
      </c>
      <c r="P85" s="298"/>
      <c r="Q85" s="298"/>
      <c r="R85" s="299"/>
      <c r="S85" s="318"/>
      <c r="T85" s="318"/>
      <c r="U85" s="318"/>
      <c r="V85" s="318"/>
      <c r="W85" s="318"/>
      <c r="X85" s="318"/>
    </row>
    <row r="86" spans="1:24" s="32" customFormat="1" ht="30" customHeight="1" x14ac:dyDescent="0.25">
      <c r="A86" s="336" t="s">
        <v>76</v>
      </c>
      <c r="B86" s="337"/>
      <c r="C86" s="337"/>
      <c r="D86" s="337"/>
      <c r="E86" s="337"/>
      <c r="F86" s="337"/>
      <c r="G86" s="337"/>
      <c r="H86" s="337"/>
      <c r="I86" s="337"/>
      <c r="J86" s="337"/>
      <c r="K86" s="337"/>
      <c r="L86" s="337"/>
      <c r="M86" s="337"/>
      <c r="N86" s="337"/>
      <c r="O86" s="337"/>
      <c r="P86" s="337"/>
      <c r="Q86" s="337"/>
      <c r="R86" s="337"/>
      <c r="S86" s="337"/>
      <c r="T86" s="337"/>
      <c r="U86" s="337"/>
      <c r="V86" s="337"/>
      <c r="W86" s="337"/>
      <c r="X86" s="338"/>
    </row>
    <row r="87" spans="1:24" x14ac:dyDescent="0.25">
      <c r="A87" s="339" t="s">
        <v>61</v>
      </c>
      <c r="B87" s="339"/>
      <c r="C87" s="339"/>
      <c r="D87" s="339"/>
      <c r="E87" s="340"/>
      <c r="F87" s="334" t="s">
        <v>62</v>
      </c>
      <c r="G87" s="334"/>
      <c r="H87" s="334"/>
      <c r="I87" s="334"/>
      <c r="J87" s="334"/>
      <c r="K87" s="334" t="s">
        <v>63</v>
      </c>
      <c r="L87" s="335"/>
      <c r="M87" s="335"/>
      <c r="N87" s="334"/>
      <c r="O87" s="334" t="s">
        <v>64</v>
      </c>
      <c r="P87" s="335"/>
      <c r="Q87" s="335"/>
      <c r="R87" s="334"/>
      <c r="S87" s="334" t="s">
        <v>65</v>
      </c>
      <c r="T87" s="335"/>
      <c r="U87" s="335"/>
      <c r="V87" s="335"/>
      <c r="W87" s="335"/>
      <c r="X87" s="335"/>
    </row>
    <row r="88" spans="1:24" s="32" customFormat="1" x14ac:dyDescent="0.25">
      <c r="A88" s="295" t="s">
        <v>66</v>
      </c>
      <c r="B88" s="341"/>
      <c r="C88" s="341"/>
      <c r="D88" s="341"/>
      <c r="E88" s="342"/>
      <c r="F88" s="297" t="s">
        <v>270</v>
      </c>
      <c r="G88" s="298"/>
      <c r="H88" s="298"/>
      <c r="I88" s="298"/>
      <c r="J88" s="299"/>
      <c r="K88" s="300">
        <v>0.33333333333333331</v>
      </c>
      <c r="L88" s="298"/>
      <c r="M88" s="298"/>
      <c r="N88" s="299"/>
      <c r="O88" s="297" t="s">
        <v>255</v>
      </c>
      <c r="P88" s="298"/>
      <c r="Q88" s="298"/>
      <c r="R88" s="299"/>
      <c r="S88" s="297" t="s">
        <v>254</v>
      </c>
      <c r="T88" s="298"/>
      <c r="U88" s="298"/>
      <c r="V88" s="298"/>
      <c r="W88" s="298"/>
      <c r="X88" s="299"/>
    </row>
    <row r="89" spans="1:24" x14ac:dyDescent="0.25">
      <c r="A89" s="295" t="s">
        <v>67</v>
      </c>
      <c r="B89" s="295"/>
      <c r="C89" s="295"/>
      <c r="D89" s="295"/>
      <c r="E89" s="296"/>
      <c r="F89" s="297" t="s">
        <v>258</v>
      </c>
      <c r="G89" s="298"/>
      <c r="H89" s="298"/>
      <c r="I89" s="298"/>
      <c r="J89" s="299"/>
      <c r="K89" s="297" t="s">
        <v>268</v>
      </c>
      <c r="L89" s="298"/>
      <c r="M89" s="298"/>
      <c r="N89" s="299"/>
      <c r="O89" s="297" t="s">
        <v>268</v>
      </c>
      <c r="P89" s="298"/>
      <c r="Q89" s="298"/>
      <c r="R89" s="299"/>
      <c r="S89" s="297" t="s">
        <v>272</v>
      </c>
      <c r="T89" s="298"/>
      <c r="U89" s="298"/>
      <c r="V89" s="298"/>
      <c r="W89" s="298"/>
      <c r="X89" s="299"/>
    </row>
    <row r="90" spans="1:24" ht="42.75" customHeight="1" x14ac:dyDescent="0.25">
      <c r="A90" s="295" t="s">
        <v>68</v>
      </c>
      <c r="B90" s="295"/>
      <c r="C90" s="295"/>
      <c r="D90" s="295"/>
      <c r="E90" s="296"/>
      <c r="F90" s="297" t="s">
        <v>271</v>
      </c>
      <c r="G90" s="298"/>
      <c r="H90" s="298"/>
      <c r="I90" s="298"/>
      <c r="J90" s="299"/>
      <c r="K90" s="300">
        <v>0.33333333333333331</v>
      </c>
      <c r="L90" s="298"/>
      <c r="M90" s="298"/>
      <c r="N90" s="299"/>
      <c r="O90" s="300">
        <v>0.75</v>
      </c>
      <c r="P90" s="298"/>
      <c r="Q90" s="298"/>
      <c r="R90" s="299"/>
      <c r="S90" s="297" t="s">
        <v>257</v>
      </c>
      <c r="T90" s="298"/>
      <c r="U90" s="298"/>
      <c r="V90" s="298"/>
      <c r="W90" s="298"/>
      <c r="X90" s="299"/>
    </row>
    <row r="91" spans="1:24" x14ac:dyDescent="0.25">
      <c r="A91" s="295" t="s">
        <v>77</v>
      </c>
      <c r="B91" s="295"/>
      <c r="C91" s="295"/>
      <c r="D91" s="295"/>
      <c r="E91" s="296"/>
      <c r="F91" s="297" t="s">
        <v>273</v>
      </c>
      <c r="G91" s="298"/>
      <c r="H91" s="298"/>
      <c r="I91" s="298"/>
      <c r="J91" s="299"/>
      <c r="K91" s="300">
        <v>0.54166666666666663</v>
      </c>
      <c r="L91" s="298"/>
      <c r="M91" s="298"/>
      <c r="N91" s="299"/>
      <c r="O91" s="300">
        <v>0.75</v>
      </c>
      <c r="P91" s="298"/>
      <c r="Q91" s="298"/>
      <c r="R91" s="299"/>
      <c r="S91" s="326"/>
      <c r="T91" s="298"/>
      <c r="U91" s="298"/>
      <c r="V91" s="298"/>
      <c r="W91" s="298"/>
      <c r="X91" s="299"/>
    </row>
    <row r="92" spans="1:24" x14ac:dyDescent="0.25">
      <c r="A92" s="295" t="s">
        <v>78</v>
      </c>
      <c r="B92" s="295"/>
      <c r="C92" s="295"/>
      <c r="D92" s="295"/>
      <c r="E92" s="296"/>
      <c r="F92" s="297" t="s">
        <v>275</v>
      </c>
      <c r="G92" s="298"/>
      <c r="H92" s="298"/>
      <c r="I92" s="298"/>
      <c r="J92" s="299"/>
      <c r="K92" s="297" t="s">
        <v>276</v>
      </c>
      <c r="L92" s="298"/>
      <c r="M92" s="298"/>
      <c r="N92" s="299"/>
      <c r="O92" s="297" t="s">
        <v>277</v>
      </c>
      <c r="P92" s="298"/>
      <c r="Q92" s="298"/>
      <c r="R92" s="299"/>
      <c r="S92" s="326"/>
      <c r="T92" s="298"/>
      <c r="U92" s="298"/>
      <c r="V92" s="298"/>
      <c r="W92" s="298"/>
      <c r="X92" s="299"/>
    </row>
    <row r="93" spans="1:24" x14ac:dyDescent="0.25">
      <c r="A93" s="295" t="s">
        <v>79</v>
      </c>
      <c r="B93" s="295"/>
      <c r="C93" s="295"/>
      <c r="D93" s="295"/>
      <c r="E93" s="296"/>
      <c r="F93" s="297" t="s">
        <v>274</v>
      </c>
      <c r="G93" s="298"/>
      <c r="H93" s="298"/>
      <c r="I93" s="298"/>
      <c r="J93" s="299"/>
      <c r="K93" s="297" t="s">
        <v>278</v>
      </c>
      <c r="L93" s="298"/>
      <c r="M93" s="298"/>
      <c r="N93" s="299"/>
      <c r="O93" s="297" t="s">
        <v>279</v>
      </c>
      <c r="P93" s="298"/>
      <c r="Q93" s="298"/>
      <c r="R93" s="299"/>
      <c r="S93" s="326"/>
      <c r="T93" s="298"/>
      <c r="U93" s="298"/>
      <c r="V93" s="298"/>
      <c r="W93" s="298"/>
      <c r="X93" s="299"/>
    </row>
    <row r="94" spans="1:24" x14ac:dyDescent="0.25">
      <c r="A94" s="332" t="s">
        <v>74</v>
      </c>
      <c r="B94" s="332"/>
      <c r="C94" s="332"/>
      <c r="D94" s="332"/>
      <c r="E94" s="333"/>
      <c r="F94" s="369" t="s">
        <v>280</v>
      </c>
      <c r="G94" s="328"/>
      <c r="H94" s="328"/>
      <c r="I94" s="328"/>
      <c r="J94" s="329"/>
      <c r="K94" s="327" t="s">
        <v>268</v>
      </c>
      <c r="L94" s="328"/>
      <c r="M94" s="328"/>
      <c r="N94" s="329"/>
      <c r="O94" s="327" t="s">
        <v>268</v>
      </c>
      <c r="P94" s="328"/>
      <c r="Q94" s="328"/>
      <c r="R94" s="329"/>
      <c r="S94" s="327" t="s">
        <v>267</v>
      </c>
      <c r="T94" s="328"/>
      <c r="U94" s="328"/>
      <c r="V94" s="328"/>
      <c r="W94" s="328"/>
      <c r="X94" s="329"/>
    </row>
    <row r="95" spans="1:24" x14ac:dyDescent="0.25">
      <c r="A95" s="330" t="s">
        <v>75</v>
      </c>
      <c r="B95" s="330"/>
      <c r="C95" s="330"/>
      <c r="D95" s="330"/>
      <c r="E95" s="330"/>
      <c r="F95" s="331" t="s">
        <v>269</v>
      </c>
      <c r="G95" s="318"/>
      <c r="H95" s="318"/>
      <c r="I95" s="318"/>
      <c r="J95" s="318"/>
      <c r="K95" s="300">
        <v>0.33333333333333331</v>
      </c>
      <c r="L95" s="298"/>
      <c r="M95" s="298"/>
      <c r="N95" s="299"/>
      <c r="O95" s="300">
        <v>0.75</v>
      </c>
      <c r="P95" s="298"/>
      <c r="Q95" s="298"/>
      <c r="R95" s="299"/>
      <c r="S95" s="318"/>
      <c r="T95" s="318"/>
      <c r="U95" s="318"/>
      <c r="V95" s="318"/>
      <c r="W95" s="318"/>
      <c r="X95" s="318"/>
    </row>
    <row r="96" spans="1:24" ht="29.25" customHeight="1" x14ac:dyDescent="0.25">
      <c r="A96" s="301" t="s">
        <v>80</v>
      </c>
      <c r="B96" s="302"/>
      <c r="C96" s="302"/>
      <c r="D96" s="302"/>
      <c r="E96" s="302"/>
      <c r="F96" s="302"/>
      <c r="G96" s="302"/>
      <c r="H96" s="302"/>
      <c r="I96" s="302"/>
      <c r="J96" s="302"/>
      <c r="K96" s="302"/>
      <c r="L96" s="302"/>
      <c r="M96" s="302"/>
      <c r="N96" s="302"/>
      <c r="O96" s="302"/>
      <c r="P96" s="302"/>
      <c r="Q96" s="302"/>
      <c r="R96" s="302"/>
      <c r="S96" s="302"/>
      <c r="T96" s="302"/>
      <c r="U96" s="302"/>
      <c r="V96" s="302"/>
      <c r="W96" s="302"/>
      <c r="X96" s="303"/>
    </row>
    <row r="97" spans="1:24" ht="15" customHeight="1" x14ac:dyDescent="0.25">
      <c r="A97" s="319" t="s">
        <v>81</v>
      </c>
      <c r="B97" s="320"/>
      <c r="C97" s="304" t="s">
        <v>82</v>
      </c>
      <c r="D97" s="305"/>
      <c r="E97" s="321" t="s">
        <v>33</v>
      </c>
      <c r="F97" s="322"/>
      <c r="G97" s="322"/>
      <c r="H97" s="322"/>
      <c r="I97" s="323"/>
      <c r="J97" s="307" t="s">
        <v>83</v>
      </c>
      <c r="K97" s="308"/>
      <c r="L97" s="321" t="s">
        <v>84</v>
      </c>
      <c r="M97" s="323"/>
      <c r="N97" s="307" t="s">
        <v>85</v>
      </c>
      <c r="O97" s="308"/>
      <c r="P97" s="304" t="s">
        <v>86</v>
      </c>
      <c r="Q97" s="305"/>
      <c r="R97" s="304" t="s">
        <v>87</v>
      </c>
      <c r="S97" s="305"/>
      <c r="T97" s="304" t="s">
        <v>88</v>
      </c>
      <c r="U97" s="305"/>
      <c r="V97" s="304" t="s">
        <v>89</v>
      </c>
      <c r="W97" s="306"/>
      <c r="X97" s="305"/>
    </row>
    <row r="98" spans="1:24" x14ac:dyDescent="0.25">
      <c r="A98" s="324"/>
      <c r="B98" s="325"/>
      <c r="C98" s="311"/>
      <c r="D98" s="311"/>
      <c r="E98" s="313"/>
      <c r="F98" s="314"/>
      <c r="G98" s="314"/>
      <c r="H98" s="314"/>
      <c r="I98" s="315"/>
      <c r="J98" s="309"/>
      <c r="K98" s="316"/>
      <c r="L98" s="317"/>
      <c r="M98" s="315"/>
      <c r="N98" s="309"/>
      <c r="O98" s="310"/>
      <c r="P98" s="311"/>
      <c r="Q98" s="312"/>
      <c r="R98" s="311"/>
      <c r="S98" s="312"/>
      <c r="T98" s="311"/>
      <c r="U98" s="312"/>
      <c r="V98" s="311"/>
      <c r="W98" s="311"/>
      <c r="X98" s="311"/>
    </row>
    <row r="99" spans="1:24" x14ac:dyDescent="0.25">
      <c r="A99" s="324"/>
      <c r="B99" s="325"/>
      <c r="C99" s="311"/>
      <c r="D99" s="311"/>
      <c r="E99" s="313"/>
      <c r="F99" s="314"/>
      <c r="G99" s="314"/>
      <c r="H99" s="314"/>
      <c r="I99" s="315"/>
      <c r="J99" s="309"/>
      <c r="K99" s="316"/>
      <c r="L99" s="317"/>
      <c r="M99" s="315"/>
      <c r="N99" s="309"/>
      <c r="O99" s="310"/>
      <c r="P99" s="311"/>
      <c r="Q99" s="312"/>
      <c r="R99" s="311"/>
      <c r="S99" s="312"/>
      <c r="T99" s="311"/>
      <c r="U99" s="312"/>
      <c r="V99" s="311"/>
      <c r="W99" s="311"/>
      <c r="X99" s="311"/>
    </row>
    <row r="100" spans="1:24" x14ac:dyDescent="0.25">
      <c r="A100" s="324"/>
      <c r="B100" s="325"/>
      <c r="C100" s="311"/>
      <c r="D100" s="311"/>
      <c r="E100" s="313"/>
      <c r="F100" s="314"/>
      <c r="G100" s="314"/>
      <c r="H100" s="314"/>
      <c r="I100" s="315"/>
      <c r="J100" s="309"/>
      <c r="K100" s="316"/>
      <c r="L100" s="317"/>
      <c r="M100" s="315"/>
      <c r="N100" s="309"/>
      <c r="O100" s="310"/>
      <c r="P100" s="311"/>
      <c r="Q100" s="312"/>
      <c r="R100" s="311"/>
      <c r="S100" s="312"/>
      <c r="T100" s="311"/>
      <c r="U100" s="312"/>
      <c r="V100" s="311"/>
      <c r="W100" s="311"/>
      <c r="X100" s="311"/>
    </row>
    <row r="101" spans="1:24" x14ac:dyDescent="0.25">
      <c r="A101" s="324"/>
      <c r="B101" s="325"/>
      <c r="C101" s="311"/>
      <c r="D101" s="311"/>
      <c r="E101" s="313"/>
      <c r="F101" s="314"/>
      <c r="G101" s="314"/>
      <c r="H101" s="314"/>
      <c r="I101" s="315"/>
      <c r="J101" s="309"/>
      <c r="K101" s="316"/>
      <c r="L101" s="317"/>
      <c r="M101" s="315"/>
      <c r="N101" s="309"/>
      <c r="O101" s="310"/>
      <c r="P101" s="311"/>
      <c r="Q101" s="312"/>
      <c r="R101" s="311"/>
      <c r="S101" s="312"/>
      <c r="T101" s="311"/>
      <c r="U101" s="312"/>
      <c r="V101" s="311"/>
      <c r="W101" s="311"/>
      <c r="X101" s="311"/>
    </row>
    <row r="102" spans="1:24" x14ac:dyDescent="0.25">
      <c r="A102" s="324"/>
      <c r="B102" s="325"/>
      <c r="C102" s="311"/>
      <c r="D102" s="311"/>
      <c r="E102" s="313"/>
      <c r="F102" s="314"/>
      <c r="G102" s="314"/>
      <c r="H102" s="314"/>
      <c r="I102" s="315"/>
      <c r="J102" s="309"/>
      <c r="K102" s="316"/>
      <c r="L102" s="317"/>
      <c r="M102" s="315"/>
      <c r="N102" s="309"/>
      <c r="O102" s="310"/>
      <c r="P102" s="311"/>
      <c r="Q102" s="312"/>
      <c r="R102" s="311"/>
      <c r="S102" s="312"/>
      <c r="T102" s="311"/>
      <c r="U102" s="312"/>
      <c r="V102" s="311"/>
      <c r="W102" s="311"/>
      <c r="X102" s="311"/>
    </row>
    <row r="103" spans="1:24" x14ac:dyDescent="0.25">
      <c r="A103" s="324"/>
      <c r="B103" s="325"/>
      <c r="C103" s="311"/>
      <c r="D103" s="311"/>
      <c r="E103" s="313"/>
      <c r="F103" s="314"/>
      <c r="G103" s="314"/>
      <c r="H103" s="314"/>
      <c r="I103" s="315"/>
      <c r="J103" s="309"/>
      <c r="K103" s="316"/>
      <c r="L103" s="317"/>
      <c r="M103" s="315"/>
      <c r="N103" s="309"/>
      <c r="O103" s="310"/>
      <c r="P103" s="311"/>
      <c r="Q103" s="312"/>
      <c r="R103" s="311"/>
      <c r="S103" s="312"/>
      <c r="T103" s="311"/>
      <c r="U103" s="312"/>
      <c r="V103" s="311"/>
      <c r="W103" s="311"/>
      <c r="X103" s="311"/>
    </row>
    <row r="104" spans="1:24" x14ac:dyDescent="0.25">
      <c r="A104" s="324"/>
      <c r="B104" s="325"/>
      <c r="C104" s="311"/>
      <c r="D104" s="311"/>
      <c r="E104" s="313"/>
      <c r="F104" s="314"/>
      <c r="G104" s="314"/>
      <c r="H104" s="314"/>
      <c r="I104" s="315"/>
      <c r="J104" s="309"/>
      <c r="K104" s="316"/>
      <c r="L104" s="317"/>
      <c r="M104" s="315"/>
      <c r="N104" s="309"/>
      <c r="O104" s="310"/>
      <c r="P104" s="311"/>
      <c r="Q104" s="312"/>
      <c r="R104" s="311"/>
      <c r="S104" s="312"/>
      <c r="T104" s="311"/>
      <c r="U104" s="312"/>
      <c r="V104" s="311"/>
      <c r="W104" s="311"/>
      <c r="X104" s="311"/>
    </row>
    <row r="105" spans="1:24" x14ac:dyDescent="0.25">
      <c r="A105" s="443" t="s">
        <v>90</v>
      </c>
      <c r="B105" s="444"/>
      <c r="C105" s="444"/>
      <c r="D105" s="444"/>
      <c r="E105" s="445"/>
      <c r="F105" s="445"/>
      <c r="G105" s="445"/>
      <c r="H105" s="445"/>
      <c r="I105" s="446"/>
      <c r="J105" s="447">
        <f>SUM(J98:K104)</f>
        <v>0</v>
      </c>
      <c r="K105" s="446"/>
      <c r="L105" s="447">
        <f>SUM(L98:M104)</f>
        <v>0</v>
      </c>
      <c r="M105" s="446"/>
      <c r="N105" s="447">
        <f>SUM(N98:O104)</f>
        <v>0</v>
      </c>
      <c r="O105" s="446"/>
      <c r="P105" s="448"/>
      <c r="Q105" s="449"/>
      <c r="R105" s="449"/>
      <c r="S105" s="449"/>
      <c r="T105" s="449"/>
      <c r="U105" s="449"/>
      <c r="V105" s="449"/>
      <c r="W105" s="449"/>
      <c r="X105" s="450"/>
    </row>
    <row r="106" spans="1:24" s="32" customFormat="1" x14ac:dyDescent="0.25">
      <c r="A106" s="451"/>
      <c r="B106" s="452"/>
      <c r="C106" s="452"/>
      <c r="D106" s="452"/>
      <c r="E106" s="452"/>
      <c r="F106" s="452"/>
      <c r="G106" s="452"/>
      <c r="H106" s="452"/>
      <c r="I106" s="452"/>
      <c r="J106" s="452"/>
      <c r="K106" s="452"/>
      <c r="L106" s="452"/>
      <c r="M106" s="452"/>
      <c r="N106" s="452"/>
      <c r="O106" s="452"/>
      <c r="P106" s="452"/>
      <c r="Q106" s="452"/>
      <c r="R106" s="452"/>
      <c r="S106" s="452"/>
      <c r="T106" s="452"/>
      <c r="U106" s="452"/>
      <c r="V106" s="452"/>
      <c r="W106" s="452"/>
      <c r="X106" s="453"/>
    </row>
    <row r="107" spans="1:24" ht="66.75" customHeight="1" x14ac:dyDescent="0.25">
      <c r="A107" s="458" t="s">
        <v>91</v>
      </c>
      <c r="B107" s="459"/>
      <c r="C107" s="459"/>
      <c r="D107" s="459"/>
      <c r="E107" s="459"/>
      <c r="F107" s="459"/>
      <c r="G107" s="459"/>
      <c r="H107" s="459"/>
      <c r="I107" s="459"/>
      <c r="J107" s="459"/>
      <c r="K107" s="459"/>
      <c r="L107" s="459"/>
      <c r="M107" s="459"/>
      <c r="N107" s="459"/>
      <c r="O107" s="459"/>
      <c r="P107" s="459"/>
      <c r="Q107" s="459"/>
      <c r="R107" s="459"/>
      <c r="S107" s="459"/>
      <c r="T107" s="459"/>
      <c r="U107" s="459"/>
      <c r="V107" s="459"/>
      <c r="W107" s="459"/>
      <c r="X107" s="460"/>
    </row>
    <row r="108" spans="1:24" ht="15" customHeight="1" x14ac:dyDescent="0.25">
      <c r="A108" s="454" t="s">
        <v>92</v>
      </c>
      <c r="B108" s="455"/>
      <c r="C108" s="456"/>
      <c r="D108" s="456"/>
      <c r="E108" s="456"/>
      <c r="F108" s="456"/>
      <c r="G108" s="456"/>
      <c r="H108" s="456"/>
      <c r="I108" s="456"/>
      <c r="J108" s="456"/>
      <c r="K108" s="456"/>
      <c r="L108" s="456"/>
      <c r="M108" s="456"/>
      <c r="N108" s="456"/>
      <c r="O108" s="455"/>
      <c r="P108" s="455"/>
      <c r="Q108" s="455"/>
      <c r="R108" s="455"/>
      <c r="S108" s="455"/>
      <c r="T108" s="455"/>
      <c r="U108" s="455"/>
      <c r="V108" s="455"/>
      <c r="W108" s="455"/>
      <c r="X108" s="457"/>
    </row>
    <row r="109" spans="1:24" x14ac:dyDescent="0.25">
      <c r="A109" s="233" t="s">
        <v>93</v>
      </c>
      <c r="B109" s="234"/>
      <c r="C109" s="91" t="s">
        <v>94</v>
      </c>
      <c r="D109" s="91"/>
      <c r="E109" s="91" t="s">
        <v>95</v>
      </c>
      <c r="F109" s="91"/>
      <c r="G109" s="92" t="s">
        <v>96</v>
      </c>
      <c r="H109" s="93"/>
      <c r="I109" s="93"/>
      <c r="J109" s="93"/>
      <c r="K109" s="93"/>
      <c r="L109" s="93"/>
      <c r="M109" s="93"/>
      <c r="N109" s="94"/>
      <c r="O109" s="424" t="s">
        <v>97</v>
      </c>
      <c r="P109" s="225"/>
      <c r="Q109" s="224" t="s">
        <v>98</v>
      </c>
      <c r="R109" s="225"/>
      <c r="S109" s="224" t="s">
        <v>99</v>
      </c>
      <c r="T109" s="225"/>
      <c r="U109" s="224" t="s">
        <v>100</v>
      </c>
      <c r="V109" s="225"/>
      <c r="W109" s="224" t="s">
        <v>101</v>
      </c>
      <c r="X109" s="225"/>
    </row>
    <row r="110" spans="1:24" ht="28.5" customHeight="1" x14ac:dyDescent="0.25">
      <c r="A110" s="243" t="s">
        <v>115</v>
      </c>
      <c r="B110" s="243"/>
      <c r="C110" s="98" t="s">
        <v>120</v>
      </c>
      <c r="D110" s="98"/>
      <c r="E110" s="89">
        <v>1</v>
      </c>
      <c r="F110" s="90"/>
      <c r="G110" s="95" t="s">
        <v>282</v>
      </c>
      <c r="H110" s="96"/>
      <c r="I110" s="96"/>
      <c r="J110" s="96"/>
      <c r="K110" s="96"/>
      <c r="L110" s="96"/>
      <c r="M110" s="96"/>
      <c r="N110" s="96"/>
      <c r="O110" s="202" t="s">
        <v>291</v>
      </c>
      <c r="P110" s="203"/>
      <c r="Q110" s="205">
        <v>45</v>
      </c>
      <c r="R110" s="206"/>
      <c r="S110" s="204">
        <v>200</v>
      </c>
      <c r="T110" s="203"/>
      <c r="U110" s="205">
        <f>Q110*S110</f>
        <v>9000</v>
      </c>
      <c r="V110" s="206"/>
      <c r="W110" s="204" t="s">
        <v>294</v>
      </c>
      <c r="X110" s="203"/>
    </row>
    <row r="111" spans="1:24" ht="77.25" customHeight="1" x14ac:dyDescent="0.25">
      <c r="A111" s="243" t="s">
        <v>115</v>
      </c>
      <c r="B111" s="243"/>
      <c r="C111" s="257" t="s">
        <v>120</v>
      </c>
      <c r="D111" s="258"/>
      <c r="E111" s="89">
        <v>2</v>
      </c>
      <c r="F111" s="90"/>
      <c r="G111" s="97" t="s">
        <v>283</v>
      </c>
      <c r="H111" s="98"/>
      <c r="I111" s="98"/>
      <c r="J111" s="98"/>
      <c r="K111" s="98"/>
      <c r="L111" s="98"/>
      <c r="M111" s="98"/>
      <c r="N111" s="98"/>
      <c r="O111" s="202" t="s">
        <v>292</v>
      </c>
      <c r="P111" s="203"/>
      <c r="Q111" s="205">
        <v>36000</v>
      </c>
      <c r="R111" s="206"/>
      <c r="S111" s="204">
        <v>2</v>
      </c>
      <c r="T111" s="203"/>
      <c r="U111" s="205">
        <f t="shared" ref="U111:U121" si="0">Q111*S111</f>
        <v>72000</v>
      </c>
      <c r="V111" s="206"/>
      <c r="W111" s="204" t="s">
        <v>294</v>
      </c>
      <c r="X111" s="203"/>
    </row>
    <row r="112" spans="1:24" ht="45.75" customHeight="1" x14ac:dyDescent="0.25">
      <c r="A112" s="243" t="s">
        <v>115</v>
      </c>
      <c r="B112" s="243"/>
      <c r="C112" s="241" t="s">
        <v>120</v>
      </c>
      <c r="D112" s="242"/>
      <c r="E112" s="89">
        <v>3</v>
      </c>
      <c r="F112" s="90"/>
      <c r="G112" s="96" t="s">
        <v>306</v>
      </c>
      <c r="H112" s="96"/>
      <c r="I112" s="96"/>
      <c r="J112" s="96"/>
      <c r="K112" s="96"/>
      <c r="L112" s="96"/>
      <c r="M112" s="96"/>
      <c r="N112" s="96"/>
      <c r="O112" s="202" t="s">
        <v>291</v>
      </c>
      <c r="P112" s="203"/>
      <c r="Q112" s="205">
        <v>56.2</v>
      </c>
      <c r="R112" s="206"/>
      <c r="S112" s="204">
        <v>900</v>
      </c>
      <c r="T112" s="203"/>
      <c r="U112" s="205">
        <v>50580</v>
      </c>
      <c r="V112" s="206"/>
      <c r="W112" s="204" t="s">
        <v>294</v>
      </c>
      <c r="X112" s="203"/>
    </row>
    <row r="113" spans="1:24" ht="28.5" customHeight="1" x14ac:dyDescent="0.25">
      <c r="A113" s="243" t="s">
        <v>115</v>
      </c>
      <c r="B113" s="243"/>
      <c r="C113" s="241" t="s">
        <v>118</v>
      </c>
      <c r="D113" s="242"/>
      <c r="E113" s="89">
        <v>4</v>
      </c>
      <c r="F113" s="90"/>
      <c r="G113" s="95" t="s">
        <v>284</v>
      </c>
      <c r="H113" s="96"/>
      <c r="I113" s="96"/>
      <c r="J113" s="96"/>
      <c r="K113" s="96"/>
      <c r="L113" s="96"/>
      <c r="M113" s="96"/>
      <c r="N113" s="96"/>
      <c r="O113" s="202" t="s">
        <v>292</v>
      </c>
      <c r="P113" s="203"/>
      <c r="Q113" s="205">
        <v>16400</v>
      </c>
      <c r="R113" s="206"/>
      <c r="S113" s="204">
        <v>6</v>
      </c>
      <c r="T113" s="203"/>
      <c r="U113" s="205">
        <f t="shared" si="0"/>
        <v>98400</v>
      </c>
      <c r="V113" s="206"/>
      <c r="W113" s="204" t="s">
        <v>294</v>
      </c>
      <c r="X113" s="203"/>
    </row>
    <row r="114" spans="1:24" ht="23.25" customHeight="1" x14ac:dyDescent="0.25">
      <c r="A114" s="243" t="s">
        <v>115</v>
      </c>
      <c r="B114" s="243"/>
      <c r="C114" s="241" t="s">
        <v>118</v>
      </c>
      <c r="D114" s="242"/>
      <c r="E114" s="89">
        <v>5</v>
      </c>
      <c r="F114" s="90"/>
      <c r="G114" s="95" t="s">
        <v>285</v>
      </c>
      <c r="H114" s="96"/>
      <c r="I114" s="96"/>
      <c r="J114" s="96"/>
      <c r="K114" s="96"/>
      <c r="L114" s="96"/>
      <c r="M114" s="96"/>
      <c r="N114" s="96"/>
      <c r="O114" s="202" t="s">
        <v>292</v>
      </c>
      <c r="P114" s="203"/>
      <c r="Q114" s="205">
        <v>2000</v>
      </c>
      <c r="R114" s="206"/>
      <c r="S114" s="204">
        <v>3</v>
      </c>
      <c r="T114" s="203"/>
      <c r="U114" s="205">
        <f t="shared" si="0"/>
        <v>6000</v>
      </c>
      <c r="V114" s="206"/>
      <c r="W114" s="204" t="s">
        <v>294</v>
      </c>
      <c r="X114" s="203"/>
    </row>
    <row r="115" spans="1:24" ht="27.75" customHeight="1" x14ac:dyDescent="0.25">
      <c r="A115" s="243" t="s">
        <v>126</v>
      </c>
      <c r="B115" s="243"/>
      <c r="C115" s="241" t="s">
        <v>118</v>
      </c>
      <c r="D115" s="242"/>
      <c r="E115" s="89">
        <v>6</v>
      </c>
      <c r="F115" s="90"/>
      <c r="G115" s="95" t="s">
        <v>286</v>
      </c>
      <c r="H115" s="96"/>
      <c r="I115" s="96"/>
      <c r="J115" s="96"/>
      <c r="K115" s="96"/>
      <c r="L115" s="96"/>
      <c r="M115" s="96"/>
      <c r="N115" s="96"/>
      <c r="O115" s="202" t="s">
        <v>292</v>
      </c>
      <c r="P115" s="203"/>
      <c r="Q115" s="205">
        <v>12000</v>
      </c>
      <c r="R115" s="206"/>
      <c r="S115" s="204">
        <v>1</v>
      </c>
      <c r="T115" s="203"/>
      <c r="U115" s="205">
        <f t="shared" si="0"/>
        <v>12000</v>
      </c>
      <c r="V115" s="206"/>
      <c r="W115" s="204" t="s">
        <v>294</v>
      </c>
      <c r="X115" s="203"/>
    </row>
    <row r="116" spans="1:24" ht="48.75" customHeight="1" x14ac:dyDescent="0.25">
      <c r="A116" s="243" t="s">
        <v>115</v>
      </c>
      <c r="B116" s="243"/>
      <c r="C116" s="241" t="s">
        <v>128</v>
      </c>
      <c r="D116" s="242"/>
      <c r="E116" s="89">
        <v>7</v>
      </c>
      <c r="F116" s="90"/>
      <c r="G116" s="95" t="s">
        <v>287</v>
      </c>
      <c r="H116" s="96"/>
      <c r="I116" s="96"/>
      <c r="J116" s="96"/>
      <c r="K116" s="96"/>
      <c r="L116" s="96"/>
      <c r="M116" s="96"/>
      <c r="N116" s="96"/>
      <c r="O116" s="202" t="s">
        <v>292</v>
      </c>
      <c r="P116" s="203"/>
      <c r="Q116" s="205">
        <v>22500</v>
      </c>
      <c r="R116" s="206"/>
      <c r="S116" s="204">
        <v>3</v>
      </c>
      <c r="T116" s="203"/>
      <c r="U116" s="205">
        <f t="shared" si="0"/>
        <v>67500</v>
      </c>
      <c r="V116" s="206"/>
      <c r="W116" s="204" t="s">
        <v>294</v>
      </c>
      <c r="X116" s="203"/>
    </row>
    <row r="117" spans="1:24" ht="24" customHeight="1" x14ac:dyDescent="0.25">
      <c r="A117" s="243" t="s">
        <v>115</v>
      </c>
      <c r="B117" s="243"/>
      <c r="C117" s="241" t="s">
        <v>128</v>
      </c>
      <c r="D117" s="242"/>
      <c r="E117" s="89">
        <v>8</v>
      </c>
      <c r="F117" s="90"/>
      <c r="G117" s="95" t="s">
        <v>288</v>
      </c>
      <c r="H117" s="96"/>
      <c r="I117" s="96"/>
      <c r="J117" s="96"/>
      <c r="K117" s="96"/>
      <c r="L117" s="96"/>
      <c r="M117" s="96"/>
      <c r="N117" s="96"/>
      <c r="O117" s="202" t="s">
        <v>292</v>
      </c>
      <c r="P117" s="203"/>
      <c r="Q117" s="205">
        <v>5000</v>
      </c>
      <c r="R117" s="206"/>
      <c r="S117" s="204">
        <v>6</v>
      </c>
      <c r="T117" s="203"/>
      <c r="U117" s="205">
        <f t="shared" si="0"/>
        <v>30000</v>
      </c>
      <c r="V117" s="206"/>
      <c r="W117" s="204" t="s">
        <v>294</v>
      </c>
      <c r="X117" s="203"/>
    </row>
    <row r="118" spans="1:24" ht="32.25" customHeight="1" x14ac:dyDescent="0.25">
      <c r="A118" s="243" t="s">
        <v>115</v>
      </c>
      <c r="B118" s="243"/>
      <c r="C118" s="241" t="s">
        <v>118</v>
      </c>
      <c r="D118" s="242"/>
      <c r="E118" s="89">
        <v>9</v>
      </c>
      <c r="F118" s="90"/>
      <c r="G118" s="95" t="s">
        <v>289</v>
      </c>
      <c r="H118" s="96"/>
      <c r="I118" s="96"/>
      <c r="J118" s="96"/>
      <c r="K118" s="96"/>
      <c r="L118" s="96"/>
      <c r="M118" s="96"/>
      <c r="N118" s="96"/>
      <c r="O118" s="202" t="s">
        <v>292</v>
      </c>
      <c r="P118" s="203"/>
      <c r="Q118" s="205">
        <v>9000</v>
      </c>
      <c r="R118" s="206"/>
      <c r="S118" s="204">
        <v>1</v>
      </c>
      <c r="T118" s="203"/>
      <c r="U118" s="205">
        <f t="shared" si="0"/>
        <v>9000</v>
      </c>
      <c r="V118" s="206"/>
      <c r="W118" s="204" t="s">
        <v>294</v>
      </c>
      <c r="X118" s="203"/>
    </row>
    <row r="119" spans="1:24" ht="24.75" customHeight="1" x14ac:dyDescent="0.25">
      <c r="A119" s="243" t="s">
        <v>281</v>
      </c>
      <c r="B119" s="243"/>
      <c r="C119" s="241" t="s">
        <v>118</v>
      </c>
      <c r="D119" s="242"/>
      <c r="E119" s="89">
        <v>10</v>
      </c>
      <c r="F119" s="90"/>
      <c r="G119" s="95" t="s">
        <v>290</v>
      </c>
      <c r="H119" s="96"/>
      <c r="I119" s="96"/>
      <c r="J119" s="96"/>
      <c r="K119" s="96"/>
      <c r="L119" s="96"/>
      <c r="M119" s="96"/>
      <c r="N119" s="96"/>
      <c r="O119" s="202" t="s">
        <v>293</v>
      </c>
      <c r="P119" s="203"/>
      <c r="Q119" s="205">
        <v>3200</v>
      </c>
      <c r="R119" s="206"/>
      <c r="S119" s="204">
        <v>1</v>
      </c>
      <c r="T119" s="203"/>
      <c r="U119" s="205">
        <f t="shared" si="0"/>
        <v>3200</v>
      </c>
      <c r="V119" s="206"/>
      <c r="W119" s="204" t="s">
        <v>294</v>
      </c>
      <c r="X119" s="203"/>
    </row>
    <row r="120" spans="1:24" x14ac:dyDescent="0.25">
      <c r="A120" s="243" t="s">
        <v>102</v>
      </c>
      <c r="B120" s="243"/>
      <c r="C120" s="241" t="s">
        <v>102</v>
      </c>
      <c r="D120" s="242"/>
      <c r="E120" s="89">
        <v>11</v>
      </c>
      <c r="F120" s="90"/>
      <c r="G120" s="96"/>
      <c r="H120" s="96"/>
      <c r="I120" s="96"/>
      <c r="J120" s="96"/>
      <c r="K120" s="96"/>
      <c r="L120" s="96"/>
      <c r="M120" s="96"/>
      <c r="N120" s="96"/>
      <c r="O120" s="202" t="s">
        <v>103</v>
      </c>
      <c r="P120" s="203"/>
      <c r="Q120" s="205"/>
      <c r="R120" s="206"/>
      <c r="S120" s="204"/>
      <c r="T120" s="203"/>
      <c r="U120" s="205">
        <f t="shared" si="0"/>
        <v>0</v>
      </c>
      <c r="V120" s="206"/>
      <c r="W120" s="204" t="s">
        <v>104</v>
      </c>
      <c r="X120" s="203"/>
    </row>
    <row r="121" spans="1:24" x14ac:dyDescent="0.25">
      <c r="A121" s="243" t="s">
        <v>102</v>
      </c>
      <c r="B121" s="243"/>
      <c r="C121" s="241" t="s">
        <v>102</v>
      </c>
      <c r="D121" s="242"/>
      <c r="E121" s="89">
        <v>12</v>
      </c>
      <c r="F121" s="90"/>
      <c r="G121" s="96"/>
      <c r="H121" s="96"/>
      <c r="I121" s="96"/>
      <c r="J121" s="96"/>
      <c r="K121" s="96"/>
      <c r="L121" s="96"/>
      <c r="M121" s="96"/>
      <c r="N121" s="96"/>
      <c r="O121" s="202" t="s">
        <v>103</v>
      </c>
      <c r="P121" s="203"/>
      <c r="Q121" s="205"/>
      <c r="R121" s="206"/>
      <c r="S121" s="204"/>
      <c r="T121" s="203"/>
      <c r="U121" s="205">
        <f t="shared" si="0"/>
        <v>0</v>
      </c>
      <c r="V121" s="206"/>
      <c r="W121" s="204" t="s">
        <v>104</v>
      </c>
      <c r="X121" s="203"/>
    </row>
    <row r="122" spans="1:24" x14ac:dyDescent="0.25">
      <c r="A122" s="215" t="s">
        <v>31</v>
      </c>
      <c r="B122" s="216"/>
      <c r="C122" s="216"/>
      <c r="D122" s="216"/>
      <c r="E122" s="216"/>
      <c r="F122" s="216"/>
      <c r="G122" s="216"/>
      <c r="H122" s="216"/>
      <c r="I122" s="216"/>
      <c r="J122" s="216"/>
      <c r="K122" s="216"/>
      <c r="L122" s="216"/>
      <c r="M122" s="216"/>
      <c r="N122" s="217"/>
      <c r="O122" s="438">
        <f>SUM(U110:V121)</f>
        <v>357680</v>
      </c>
      <c r="P122" s="219"/>
      <c r="Q122" s="219"/>
      <c r="R122" s="219"/>
      <c r="S122" s="219"/>
      <c r="T122" s="219"/>
      <c r="U122" s="219"/>
      <c r="V122" s="219"/>
      <c r="W122" s="219"/>
      <c r="X122" s="220"/>
    </row>
    <row r="123" spans="1:24" x14ac:dyDescent="0.25">
      <c r="A123" s="439" t="s">
        <v>105</v>
      </c>
      <c r="B123" s="440"/>
      <c r="C123" s="441"/>
      <c r="D123" s="441"/>
      <c r="E123" s="441"/>
      <c r="F123" s="441"/>
      <c r="G123" s="441"/>
      <c r="H123" s="441"/>
      <c r="I123" s="441"/>
      <c r="J123" s="441"/>
      <c r="K123" s="441"/>
      <c r="L123" s="441"/>
      <c r="M123" s="441"/>
      <c r="N123" s="441"/>
      <c r="O123" s="440"/>
      <c r="P123" s="440"/>
      <c r="Q123" s="440"/>
      <c r="R123" s="440"/>
      <c r="S123" s="440"/>
      <c r="T123" s="440"/>
      <c r="U123" s="440"/>
      <c r="V123" s="440"/>
      <c r="W123" s="440"/>
      <c r="X123" s="442"/>
    </row>
    <row r="124" spans="1:24" x14ac:dyDescent="0.25">
      <c r="A124" s="233" t="s">
        <v>93</v>
      </c>
      <c r="B124" s="234"/>
      <c r="C124" s="233" t="s">
        <v>94</v>
      </c>
      <c r="D124" s="252"/>
      <c r="E124" s="233" t="s">
        <v>96</v>
      </c>
      <c r="F124" s="234"/>
      <c r="G124" s="234"/>
      <c r="H124" s="234"/>
      <c r="I124" s="234"/>
      <c r="J124" s="234"/>
      <c r="K124" s="234"/>
      <c r="L124" s="234"/>
      <c r="M124" s="234"/>
      <c r="N124" s="252"/>
      <c r="O124" s="424" t="s">
        <v>97</v>
      </c>
      <c r="P124" s="225"/>
      <c r="Q124" s="224" t="s">
        <v>98</v>
      </c>
      <c r="R124" s="225"/>
      <c r="S124" s="224" t="s">
        <v>99</v>
      </c>
      <c r="T124" s="225"/>
      <c r="U124" s="224" t="s">
        <v>100</v>
      </c>
      <c r="V124" s="225"/>
      <c r="W124" s="224" t="s">
        <v>101</v>
      </c>
      <c r="X124" s="225"/>
    </row>
    <row r="125" spans="1:24" ht="15" customHeight="1" x14ac:dyDescent="0.25">
      <c r="A125" s="244" t="s">
        <v>102</v>
      </c>
      <c r="B125" s="245"/>
      <c r="C125" s="253" t="s">
        <v>102</v>
      </c>
      <c r="D125" s="254"/>
      <c r="E125" s="246"/>
      <c r="F125" s="247"/>
      <c r="G125" s="247"/>
      <c r="H125" s="247"/>
      <c r="I125" s="247"/>
      <c r="J125" s="247"/>
      <c r="K125" s="247"/>
      <c r="L125" s="247"/>
      <c r="M125" s="247"/>
      <c r="N125" s="248"/>
      <c r="O125" s="202" t="s">
        <v>103</v>
      </c>
      <c r="P125" s="203"/>
      <c r="Q125" s="173"/>
      <c r="R125" s="251"/>
      <c r="S125" s="173"/>
      <c r="T125" s="251"/>
      <c r="U125" s="249">
        <f>Q125*S125</f>
        <v>0</v>
      </c>
      <c r="V125" s="250"/>
      <c r="W125" s="204" t="s">
        <v>104</v>
      </c>
      <c r="X125" s="203"/>
    </row>
    <row r="126" spans="1:24" ht="15" customHeight="1" x14ac:dyDescent="0.25">
      <c r="A126" s="244" t="s">
        <v>102</v>
      </c>
      <c r="B126" s="245"/>
      <c r="C126" s="253" t="s">
        <v>102</v>
      </c>
      <c r="D126" s="254"/>
      <c r="E126" s="246"/>
      <c r="F126" s="247"/>
      <c r="G126" s="247"/>
      <c r="H126" s="247"/>
      <c r="I126" s="247"/>
      <c r="J126" s="247"/>
      <c r="K126" s="247"/>
      <c r="L126" s="247"/>
      <c r="M126" s="247"/>
      <c r="N126" s="248"/>
      <c r="O126" s="202" t="s">
        <v>103</v>
      </c>
      <c r="P126" s="203"/>
      <c r="Q126" s="173"/>
      <c r="R126" s="251"/>
      <c r="S126" s="173"/>
      <c r="T126" s="251"/>
      <c r="U126" s="249">
        <f t="shared" ref="U126:U127" si="1">Q126*S126</f>
        <v>0</v>
      </c>
      <c r="V126" s="250"/>
      <c r="W126" s="204" t="s">
        <v>104</v>
      </c>
      <c r="X126" s="203"/>
    </row>
    <row r="127" spans="1:24" ht="15" customHeight="1" x14ac:dyDescent="0.25">
      <c r="A127" s="244" t="s">
        <v>102</v>
      </c>
      <c r="B127" s="245"/>
      <c r="C127" s="253" t="s">
        <v>102</v>
      </c>
      <c r="D127" s="254"/>
      <c r="E127" s="246"/>
      <c r="F127" s="247"/>
      <c r="G127" s="247"/>
      <c r="H127" s="247"/>
      <c r="I127" s="247"/>
      <c r="J127" s="247"/>
      <c r="K127" s="247"/>
      <c r="L127" s="247"/>
      <c r="M127" s="247"/>
      <c r="N127" s="248"/>
      <c r="O127" s="202" t="s">
        <v>103</v>
      </c>
      <c r="P127" s="203"/>
      <c r="Q127" s="173"/>
      <c r="R127" s="251"/>
      <c r="S127" s="173"/>
      <c r="T127" s="251"/>
      <c r="U127" s="249">
        <f t="shared" si="1"/>
        <v>0</v>
      </c>
      <c r="V127" s="250"/>
      <c r="W127" s="204" t="s">
        <v>104</v>
      </c>
      <c r="X127" s="203"/>
    </row>
    <row r="128" spans="1:24" x14ac:dyDescent="0.25">
      <c r="A128" s="215" t="s">
        <v>90</v>
      </c>
      <c r="B128" s="216"/>
      <c r="C128" s="216"/>
      <c r="D128" s="216"/>
      <c r="E128" s="216"/>
      <c r="F128" s="216"/>
      <c r="G128" s="216"/>
      <c r="H128" s="216"/>
      <c r="I128" s="216"/>
      <c r="J128" s="216"/>
      <c r="K128" s="216"/>
      <c r="L128" s="216"/>
      <c r="M128" s="216"/>
      <c r="N128" s="217"/>
      <c r="O128" s="218">
        <f>SUM(U125:V127)</f>
        <v>0</v>
      </c>
      <c r="P128" s="219"/>
      <c r="Q128" s="219"/>
      <c r="R128" s="219"/>
      <c r="S128" s="219"/>
      <c r="T128" s="219"/>
      <c r="U128" s="219"/>
      <c r="V128" s="219"/>
      <c r="W128" s="219"/>
      <c r="X128" s="220"/>
    </row>
    <row r="129" spans="1:25" x14ac:dyDescent="0.25">
      <c r="A129" s="425" t="s">
        <v>106</v>
      </c>
      <c r="B129" s="426"/>
      <c r="C129" s="222"/>
      <c r="D129" s="222"/>
      <c r="E129" s="222"/>
      <c r="F129" s="222"/>
      <c r="G129" s="222"/>
      <c r="H129" s="222"/>
      <c r="I129" s="222"/>
      <c r="J129" s="222"/>
      <c r="K129" s="222"/>
      <c r="L129" s="222"/>
      <c r="M129" s="222"/>
      <c r="N129" s="222"/>
      <c r="O129" s="426"/>
      <c r="P129" s="426"/>
      <c r="Q129" s="426"/>
      <c r="R129" s="426"/>
      <c r="S129" s="426"/>
      <c r="T129" s="426"/>
      <c r="U129" s="426"/>
      <c r="V129" s="426"/>
      <c r="W129" s="426"/>
      <c r="X129" s="427"/>
    </row>
    <row r="130" spans="1:25" x14ac:dyDescent="0.25">
      <c r="A130" s="233" t="s">
        <v>93</v>
      </c>
      <c r="B130" s="234"/>
      <c r="C130" s="233" t="s">
        <v>94</v>
      </c>
      <c r="D130" s="252"/>
      <c r="E130" s="233" t="s">
        <v>96</v>
      </c>
      <c r="F130" s="234"/>
      <c r="G130" s="234"/>
      <c r="H130" s="234"/>
      <c r="I130" s="234"/>
      <c r="J130" s="234"/>
      <c r="K130" s="234"/>
      <c r="L130" s="234"/>
      <c r="M130" s="234"/>
      <c r="N130" s="252"/>
      <c r="O130" s="424" t="s">
        <v>97</v>
      </c>
      <c r="P130" s="225"/>
      <c r="Q130" s="224" t="s">
        <v>98</v>
      </c>
      <c r="R130" s="225"/>
      <c r="S130" s="224" t="s">
        <v>99</v>
      </c>
      <c r="T130" s="225"/>
      <c r="U130" s="224" t="s">
        <v>100</v>
      </c>
      <c r="V130" s="225"/>
      <c r="W130" s="224" t="s">
        <v>101</v>
      </c>
      <c r="X130" s="225"/>
    </row>
    <row r="131" spans="1:25" ht="15" customHeight="1" x14ac:dyDescent="0.25">
      <c r="A131" s="232" t="s">
        <v>102</v>
      </c>
      <c r="B131" s="232"/>
      <c r="C131" s="241" t="s">
        <v>102</v>
      </c>
      <c r="D131" s="255"/>
      <c r="E131" s="89"/>
      <c r="F131" s="90"/>
      <c r="G131" s="90"/>
      <c r="H131" s="90"/>
      <c r="I131" s="90"/>
      <c r="J131" s="90"/>
      <c r="K131" s="90"/>
      <c r="L131" s="90"/>
      <c r="M131" s="90"/>
      <c r="N131" s="256"/>
      <c r="O131" s="202" t="s">
        <v>103</v>
      </c>
      <c r="P131" s="203"/>
      <c r="Q131" s="204"/>
      <c r="R131" s="203"/>
      <c r="S131" s="204"/>
      <c r="T131" s="203"/>
      <c r="U131" s="205">
        <f>Q131*S131</f>
        <v>0</v>
      </c>
      <c r="V131" s="206"/>
      <c r="W131" s="204" t="s">
        <v>104</v>
      </c>
      <c r="X131" s="203"/>
    </row>
    <row r="132" spans="1:25" ht="15" customHeight="1" x14ac:dyDescent="0.25">
      <c r="A132" s="232" t="s">
        <v>102</v>
      </c>
      <c r="B132" s="232"/>
      <c r="C132" s="241" t="s">
        <v>102</v>
      </c>
      <c r="D132" s="255"/>
      <c r="E132" s="89"/>
      <c r="F132" s="90"/>
      <c r="G132" s="90"/>
      <c r="H132" s="90"/>
      <c r="I132" s="90"/>
      <c r="J132" s="90"/>
      <c r="K132" s="90"/>
      <c r="L132" s="90"/>
      <c r="M132" s="90"/>
      <c r="N132" s="256"/>
      <c r="O132" s="202" t="s">
        <v>103</v>
      </c>
      <c r="P132" s="203"/>
      <c r="Q132" s="204"/>
      <c r="R132" s="203"/>
      <c r="S132" s="204"/>
      <c r="T132" s="203"/>
      <c r="U132" s="205">
        <f t="shared" ref="U132:U133" si="2">Q132*S132</f>
        <v>0</v>
      </c>
      <c r="V132" s="206"/>
      <c r="W132" s="204" t="s">
        <v>104</v>
      </c>
      <c r="X132" s="203"/>
    </row>
    <row r="133" spans="1:25" ht="15" customHeight="1" x14ac:dyDescent="0.25">
      <c r="A133" s="437" t="s">
        <v>102</v>
      </c>
      <c r="B133" s="437"/>
      <c r="C133" s="241" t="s">
        <v>102</v>
      </c>
      <c r="D133" s="255"/>
      <c r="E133" s="89"/>
      <c r="F133" s="90"/>
      <c r="G133" s="90"/>
      <c r="H133" s="90"/>
      <c r="I133" s="90"/>
      <c r="J133" s="90"/>
      <c r="K133" s="90"/>
      <c r="L133" s="90"/>
      <c r="M133" s="90"/>
      <c r="N133" s="256"/>
      <c r="O133" s="202" t="s">
        <v>103</v>
      </c>
      <c r="P133" s="203"/>
      <c r="Q133" s="204"/>
      <c r="R133" s="203"/>
      <c r="S133" s="204"/>
      <c r="T133" s="203"/>
      <c r="U133" s="205">
        <f t="shared" si="2"/>
        <v>0</v>
      </c>
      <c r="V133" s="206"/>
      <c r="W133" s="204" t="s">
        <v>104</v>
      </c>
      <c r="X133" s="203"/>
    </row>
    <row r="134" spans="1:25" x14ac:dyDescent="0.25">
      <c r="A134" s="215" t="s">
        <v>90</v>
      </c>
      <c r="B134" s="216"/>
      <c r="C134" s="216"/>
      <c r="D134" s="216"/>
      <c r="E134" s="216"/>
      <c r="F134" s="216"/>
      <c r="G134" s="216"/>
      <c r="H134" s="216"/>
      <c r="I134" s="216"/>
      <c r="J134" s="216"/>
      <c r="K134" s="216"/>
      <c r="L134" s="216"/>
      <c r="M134" s="216"/>
      <c r="N134" s="217"/>
      <c r="O134" s="218">
        <f>SUM(U131:V133)</f>
        <v>0</v>
      </c>
      <c r="P134" s="219"/>
      <c r="Q134" s="219"/>
      <c r="R134" s="219"/>
      <c r="S134" s="219"/>
      <c r="T134" s="219"/>
      <c r="U134" s="219"/>
      <c r="V134" s="219"/>
      <c r="W134" s="219"/>
      <c r="X134" s="220"/>
    </row>
    <row r="135" spans="1:25" s="32" customFormat="1" x14ac:dyDescent="0.25">
      <c r="A135" s="229"/>
      <c r="B135" s="230"/>
      <c r="C135" s="230"/>
      <c r="D135" s="230"/>
      <c r="E135" s="230"/>
      <c r="F135" s="230"/>
      <c r="G135" s="230"/>
      <c r="H135" s="230"/>
      <c r="I135" s="230"/>
      <c r="J135" s="230"/>
      <c r="K135" s="230"/>
      <c r="L135" s="230"/>
      <c r="M135" s="230"/>
      <c r="N135" s="230"/>
      <c r="O135" s="230"/>
      <c r="P135" s="230"/>
      <c r="Q135" s="230"/>
      <c r="R135" s="230"/>
      <c r="S135" s="230"/>
      <c r="T135" s="230"/>
      <c r="U135" s="230"/>
      <c r="V135" s="230"/>
      <c r="W135" s="230"/>
      <c r="X135" s="231"/>
    </row>
    <row r="136" spans="1:25" x14ac:dyDescent="0.25">
      <c r="A136" s="221" t="s">
        <v>107</v>
      </c>
      <c r="B136" s="222"/>
      <c r="C136" s="222"/>
      <c r="D136" s="222"/>
      <c r="E136" s="222"/>
      <c r="F136" s="222"/>
      <c r="G136" s="222"/>
      <c r="H136" s="222"/>
      <c r="I136" s="222"/>
      <c r="J136" s="222"/>
      <c r="K136" s="222"/>
      <c r="L136" s="222"/>
      <c r="M136" s="222"/>
      <c r="N136" s="222"/>
      <c r="O136" s="222"/>
      <c r="P136" s="222"/>
      <c r="Q136" s="222"/>
      <c r="R136" s="222"/>
      <c r="S136" s="222"/>
      <c r="T136" s="222"/>
      <c r="U136" s="222"/>
      <c r="V136" s="222"/>
      <c r="W136" s="222"/>
      <c r="X136" s="223"/>
    </row>
    <row r="137" spans="1:25" x14ac:dyDescent="0.25">
      <c r="A137" s="132" t="s">
        <v>108</v>
      </c>
      <c r="B137" s="132"/>
      <c r="C137" s="132"/>
      <c r="D137" s="132"/>
      <c r="E137" s="132"/>
      <c r="F137" s="132"/>
      <c r="G137" s="132"/>
      <c r="H137" s="132"/>
      <c r="I137" s="132"/>
      <c r="J137" s="132"/>
      <c r="K137" s="132"/>
      <c r="L137" s="132" t="s">
        <v>109</v>
      </c>
      <c r="M137" s="132"/>
      <c r="N137" s="132"/>
      <c r="O137" s="432" t="s">
        <v>110</v>
      </c>
      <c r="P137" s="432"/>
      <c r="Q137" s="433"/>
      <c r="R137" s="434" t="s">
        <v>111</v>
      </c>
      <c r="S137" s="435"/>
      <c r="T137" s="436"/>
      <c r="U137" s="193" t="s">
        <v>90</v>
      </c>
      <c r="V137" s="132"/>
      <c r="W137" s="132"/>
      <c r="X137" s="132"/>
    </row>
    <row r="138" spans="1:25" x14ac:dyDescent="0.25">
      <c r="A138" s="210" t="s">
        <v>93</v>
      </c>
      <c r="B138" s="211"/>
      <c r="C138" s="211"/>
      <c r="D138" s="211"/>
      <c r="E138" s="212"/>
      <c r="F138" s="213" t="s">
        <v>94</v>
      </c>
      <c r="G138" s="214"/>
      <c r="H138" s="214"/>
      <c r="I138" s="214"/>
      <c r="J138" s="214"/>
      <c r="K138" s="193"/>
      <c r="L138" s="132" t="s">
        <v>112</v>
      </c>
      <c r="M138" s="132"/>
      <c r="N138" s="132"/>
      <c r="O138" s="235" t="s">
        <v>113</v>
      </c>
      <c r="P138" s="236"/>
      <c r="Q138" s="237"/>
      <c r="R138" s="238" t="s">
        <v>114</v>
      </c>
      <c r="S138" s="239"/>
      <c r="T138" s="240"/>
      <c r="U138" s="193"/>
      <c r="V138" s="132"/>
      <c r="W138" s="132"/>
      <c r="X138" s="132"/>
    </row>
    <row r="139" spans="1:25" x14ac:dyDescent="0.25">
      <c r="A139" s="148" t="s">
        <v>115</v>
      </c>
      <c r="B139" s="148"/>
      <c r="C139" s="148"/>
      <c r="D139" s="148"/>
      <c r="E139" s="148"/>
      <c r="F139" s="120" t="s">
        <v>116</v>
      </c>
      <c r="G139" s="120"/>
      <c r="H139" s="120"/>
      <c r="I139" s="120"/>
      <c r="J139" s="120"/>
      <c r="K139" s="121"/>
      <c r="L139" s="207">
        <f>SUMIFS($U$110:$V$121, $A$110:$B$121, "Direto", $C$110:$D$121, "Recursos Humanos")</f>
        <v>0</v>
      </c>
      <c r="M139" s="208"/>
      <c r="N139" s="209"/>
      <c r="O139" s="226">
        <f>SUMIFS($U$125:$V$127,$A$125:$B$127, "Direto", $C$125:$D$127, "Recursos Humanos")</f>
        <v>0</v>
      </c>
      <c r="P139" s="227"/>
      <c r="Q139" s="228"/>
      <c r="R139" s="226">
        <f>SUMIFS($U$131:$V$133, $A$131:$B$133, "Direto", $C$131:$D$133, "Recursos Humanos")</f>
        <v>0</v>
      </c>
      <c r="S139" s="227"/>
      <c r="T139" s="228"/>
      <c r="U139" s="226">
        <f>SUM(L139:T139)</f>
        <v>0</v>
      </c>
      <c r="V139" s="227"/>
      <c r="W139" s="227"/>
      <c r="X139" s="228"/>
    </row>
    <row r="140" spans="1:25" x14ac:dyDescent="0.25">
      <c r="A140" s="148"/>
      <c r="B140" s="148"/>
      <c r="C140" s="148"/>
      <c r="D140" s="148"/>
      <c r="E140" s="148"/>
      <c r="F140" s="120" t="s">
        <v>117</v>
      </c>
      <c r="G140" s="120"/>
      <c r="H140" s="120"/>
      <c r="I140" s="120"/>
      <c r="J140" s="120"/>
      <c r="K140" s="121"/>
      <c r="L140" s="207">
        <f>SUMIFS($U$110:$V$121, $A$110:$B$121, "Direto", $C$110:$D$121, "Encargos Trabalhistas e Previdenciários")</f>
        <v>0</v>
      </c>
      <c r="M140" s="208"/>
      <c r="N140" s="209"/>
      <c r="O140" s="195">
        <f>SUMIFS($U$125:$V$127,$A$125:$B$127, "Direto", $C$125:$D$127, "Encargos Trabalhistas e Previdenciários")</f>
        <v>0</v>
      </c>
      <c r="P140" s="196"/>
      <c r="Q140" s="196"/>
      <c r="R140" s="195">
        <f>SUMIFS($U$131:$V$133, $A$131:$B$133, "Direto", $C$131:$D$133, "Encargos Trabalhistas e Previdenciários")</f>
        <v>0</v>
      </c>
      <c r="S140" s="196"/>
      <c r="T140" s="196"/>
      <c r="U140" s="226">
        <f>SUM(L140:T140)</f>
        <v>0</v>
      </c>
      <c r="V140" s="227"/>
      <c r="W140" s="227"/>
      <c r="X140" s="228"/>
    </row>
    <row r="141" spans="1:25" x14ac:dyDescent="0.25">
      <c r="A141" s="148"/>
      <c r="B141" s="148"/>
      <c r="C141" s="148"/>
      <c r="D141" s="148"/>
      <c r="E141" s="148"/>
      <c r="F141" s="120" t="s">
        <v>118</v>
      </c>
      <c r="G141" s="120"/>
      <c r="H141" s="120"/>
      <c r="I141" s="120"/>
      <c r="J141" s="120"/>
      <c r="K141" s="121"/>
      <c r="L141" s="207">
        <f>SUMIFS($U$110:$V$121, $A$110:$B$121, "Direto", $C$110:$D$121, "Serviços de Pessoa Jurídica")</f>
        <v>113400</v>
      </c>
      <c r="M141" s="208"/>
      <c r="N141" s="209"/>
      <c r="O141" s="195">
        <f>SUMIFS($U$125:$V$127,$A$125:$B$127, "Direto", $C$125:$D$127, "Serviços de Pessoa Jurídica")</f>
        <v>0</v>
      </c>
      <c r="P141" s="196"/>
      <c r="Q141" s="196"/>
      <c r="R141" s="195">
        <f>SUMIFS($U$131:$V$133, $A$131:$B$133, "Direto", $C$131:$D$133, "Serviços de Pessoa Jurídica")</f>
        <v>0</v>
      </c>
      <c r="S141" s="196"/>
      <c r="T141" s="196"/>
      <c r="U141" s="226">
        <f>SUM(L141:T141)</f>
        <v>113400</v>
      </c>
      <c r="V141" s="227"/>
      <c r="W141" s="227"/>
      <c r="X141" s="228"/>
    </row>
    <row r="142" spans="1:25" x14ac:dyDescent="0.25">
      <c r="A142" s="148"/>
      <c r="B142" s="148"/>
      <c r="C142" s="148"/>
      <c r="D142" s="148"/>
      <c r="E142" s="148"/>
      <c r="F142" s="120" t="s">
        <v>119</v>
      </c>
      <c r="G142" s="120"/>
      <c r="H142" s="120"/>
      <c r="I142" s="120"/>
      <c r="J142" s="120"/>
      <c r="K142" s="121"/>
      <c r="L142" s="207">
        <f>SUMIFS($U$110:$V$121, $A$110:$B$121, "Direto", $C$110:$D$121, "Serviços de Pessoa Física")</f>
        <v>0</v>
      </c>
      <c r="M142" s="208"/>
      <c r="N142" s="209"/>
      <c r="O142" s="195">
        <f>SUMIFS($U$125:$V$127,$A$125:$B$127, "Direto", $C$125:$D$127, "Serviços de Pessoa Física")</f>
        <v>0</v>
      </c>
      <c r="P142" s="196"/>
      <c r="Q142" s="196"/>
      <c r="R142" s="195">
        <f>SUMIFS($U$131:$V$133, $A$131:$B$133, "Direto", $C$131:$D$133, "Serviços de Pessoa Física")</f>
        <v>0</v>
      </c>
      <c r="S142" s="196"/>
      <c r="T142" s="196"/>
      <c r="U142" s="226">
        <f t="shared" ref="U142:U146" si="3">SUM(L142:T142)</f>
        <v>0</v>
      </c>
      <c r="V142" s="227"/>
      <c r="W142" s="227"/>
      <c r="X142" s="228"/>
    </row>
    <row r="143" spans="1:25" x14ac:dyDescent="0.25">
      <c r="A143" s="148"/>
      <c r="B143" s="148"/>
      <c r="C143" s="148"/>
      <c r="D143" s="148"/>
      <c r="E143" s="148"/>
      <c r="F143" s="120" t="s">
        <v>120</v>
      </c>
      <c r="G143" s="120"/>
      <c r="H143" s="120"/>
      <c r="I143" s="120"/>
      <c r="J143" s="120"/>
      <c r="K143" s="121"/>
      <c r="L143" s="207">
        <f>SUMIFS($U$110:$V$121, $A$110:$B$121, "Direto", $C$110:$D$121, "Material Esportivo")</f>
        <v>131580</v>
      </c>
      <c r="M143" s="208"/>
      <c r="N143" s="209"/>
      <c r="O143" s="195">
        <f>SUMIFS($U$125:$V$127,$A$125:$B$127, "Direto", $C$125:$D$127, "Material Esportivo")</f>
        <v>0</v>
      </c>
      <c r="P143" s="196"/>
      <c r="Q143" s="196"/>
      <c r="R143" s="195">
        <f>SUMIFS($U$131:$V$133, $A$131:$B$133, "Direto", $C$131:$D$133, "Material Esportivo")</f>
        <v>0</v>
      </c>
      <c r="S143" s="196"/>
      <c r="T143" s="196"/>
      <c r="U143" s="226">
        <f t="shared" si="3"/>
        <v>131580</v>
      </c>
      <c r="V143" s="227"/>
      <c r="W143" s="227"/>
      <c r="X143" s="228"/>
    </row>
    <row r="144" spans="1:25" x14ac:dyDescent="0.25">
      <c r="A144" s="148"/>
      <c r="B144" s="148"/>
      <c r="C144" s="148"/>
      <c r="D144" s="148"/>
      <c r="E144" s="148"/>
      <c r="F144" s="120" t="s">
        <v>121</v>
      </c>
      <c r="G144" s="120"/>
      <c r="H144" s="120"/>
      <c r="I144" s="120"/>
      <c r="J144" s="120"/>
      <c r="K144" s="121"/>
      <c r="L144" s="207">
        <f>SUMIFS($U$110:$V$121, $A$110:$B$121, "Direto", $C$110:$D$121, "Outros materiais de consumo")</f>
        <v>97500</v>
      </c>
      <c r="M144" s="208"/>
      <c r="N144" s="209"/>
      <c r="O144" s="195">
        <f>SUMIFS($U$125:$V$127,$A$125:$B$127, "Direto", $C$125:$D$127, "Outros materiais de consumo")</f>
        <v>0</v>
      </c>
      <c r="P144" s="196"/>
      <c r="Q144" s="196"/>
      <c r="R144" s="195">
        <f>SUMIFS($U$131:$V$133, $A$131:$B$133, "Direto", $C$131:$D$133, "Outros materiais de consumo")</f>
        <v>0</v>
      </c>
      <c r="S144" s="196"/>
      <c r="T144" s="196"/>
      <c r="U144" s="226">
        <f t="shared" si="3"/>
        <v>97500</v>
      </c>
      <c r="V144" s="227"/>
      <c r="W144" s="227"/>
      <c r="X144" s="228"/>
    </row>
    <row r="145" spans="1:30" x14ac:dyDescent="0.25">
      <c r="A145" s="148"/>
      <c r="B145" s="148"/>
      <c r="C145" s="148"/>
      <c r="D145" s="148"/>
      <c r="E145" s="148"/>
      <c r="F145" s="120" t="s">
        <v>122</v>
      </c>
      <c r="G145" s="120"/>
      <c r="H145" s="120"/>
      <c r="I145" s="120"/>
      <c r="J145" s="120"/>
      <c r="K145" s="121"/>
      <c r="L145" s="207">
        <f>SUMIFS($U$110:$V$121, $A$110:$B$121, "Direto", $C$110:$D$121, "Equipamentos e Material Permanente")</f>
        <v>0</v>
      </c>
      <c r="M145" s="208"/>
      <c r="N145" s="209"/>
      <c r="O145" s="195">
        <f>SUMIFS($U$125:$V$127,$A$125:$B$127, "Direto", $C$125:$D$127, "Equipamentos e Material Permanente")</f>
        <v>0</v>
      </c>
      <c r="P145" s="196"/>
      <c r="Q145" s="196"/>
      <c r="R145" s="195">
        <f>SUMIFS($U$131:$V$133, $A$131:$B$133, "Direto", $C$131:$D$133, "Equipamentos e Material Permanente")</f>
        <v>0</v>
      </c>
      <c r="S145" s="196"/>
      <c r="T145" s="196"/>
      <c r="U145" s="226">
        <f>SUM(U146:X146)</f>
        <v>0</v>
      </c>
      <c r="V145" s="227"/>
      <c r="W145" s="227"/>
      <c r="X145" s="228"/>
    </row>
    <row r="146" spans="1:30" x14ac:dyDescent="0.25">
      <c r="A146" s="148"/>
      <c r="B146" s="148"/>
      <c r="C146" s="148"/>
      <c r="D146" s="148"/>
      <c r="E146" s="148"/>
      <c r="F146" s="120" t="s">
        <v>123</v>
      </c>
      <c r="G146" s="120"/>
      <c r="H146" s="120"/>
      <c r="I146" s="120"/>
      <c r="J146" s="120"/>
      <c r="K146" s="121"/>
      <c r="L146" s="207">
        <f>SUMIFS($U$110:$V$121, $A$110:$B$121, "Direto", $C$110:$D$121, "Obras e Instalações")</f>
        <v>0</v>
      </c>
      <c r="M146" s="208"/>
      <c r="N146" s="209"/>
      <c r="O146" s="195">
        <f>SUMIFS($U$125:$V$127,$A$125:$B$127, "Direto", $C$125:$D$127, "Obras e Instalações")</f>
        <v>0</v>
      </c>
      <c r="P146" s="196"/>
      <c r="Q146" s="196"/>
      <c r="R146" s="195">
        <f>SUMIFS($U$131:$V$133, $A$131:$B$133, "Direto", $C$131:$D$133, "Obras e Instalações")</f>
        <v>0</v>
      </c>
      <c r="S146" s="196"/>
      <c r="T146" s="196"/>
      <c r="U146" s="226">
        <f t="shared" si="3"/>
        <v>0</v>
      </c>
      <c r="V146" s="227"/>
      <c r="W146" s="227"/>
      <c r="X146" s="228"/>
    </row>
    <row r="147" spans="1:30" x14ac:dyDescent="0.25">
      <c r="A147" s="150" t="s">
        <v>124</v>
      </c>
      <c r="B147" s="150"/>
      <c r="C147" s="150"/>
      <c r="D147" s="150"/>
      <c r="E147" s="150"/>
      <c r="F147" s="119" t="s">
        <v>116</v>
      </c>
      <c r="G147" s="120"/>
      <c r="H147" s="120"/>
      <c r="I147" s="120"/>
      <c r="J147" s="120"/>
      <c r="K147" s="121"/>
      <c r="L147" s="207">
        <f>SUMIFS($U$110:$V$121, $A$110:$B$121, "Indireto", $C$110:$D$121, "Recursos Humanos")</f>
        <v>0</v>
      </c>
      <c r="M147" s="208"/>
      <c r="N147" s="209"/>
      <c r="O147" s="195">
        <f>SUMIFS($U$125:$V$127,$A$125:$B$127, "Indireto", $C$125:$D$127, "Recursos Humanos")</f>
        <v>0</v>
      </c>
      <c r="P147" s="196"/>
      <c r="Q147" s="196"/>
      <c r="R147" s="195">
        <f>SUMIFS($U$131:$V$133, $A$131:$B$133, "Indireto", $C$131:$D$133, "Recursos Humanos")</f>
        <v>0</v>
      </c>
      <c r="S147" s="196"/>
      <c r="T147" s="196"/>
      <c r="U147" s="195">
        <f t="shared" ref="U147:U158" si="4">SUM(L147:T147)</f>
        <v>0</v>
      </c>
      <c r="V147" s="196"/>
      <c r="W147" s="196"/>
      <c r="X147" s="196"/>
    </row>
    <row r="148" spans="1:30" x14ac:dyDescent="0.25">
      <c r="A148" s="148"/>
      <c r="B148" s="148"/>
      <c r="C148" s="148"/>
      <c r="D148" s="148"/>
      <c r="E148" s="148"/>
      <c r="F148" s="119" t="s">
        <v>117</v>
      </c>
      <c r="G148" s="120"/>
      <c r="H148" s="120"/>
      <c r="I148" s="120"/>
      <c r="J148" s="120"/>
      <c r="K148" s="121"/>
      <c r="L148" s="207">
        <f>SUMIFS($U$110:$V$121, $A$110:$B$121, "Indireto", $C$110:$D$121, "Encargos Trabalhistas e Previdenciários")</f>
        <v>0</v>
      </c>
      <c r="M148" s="208"/>
      <c r="N148" s="209"/>
      <c r="O148" s="195">
        <f>SUMIFS($U$125:$V$127,$A$125:$B$127, "Indireto", $C$125:$D$127, "Encargos Trabalhistas e Previdenciários")</f>
        <v>0</v>
      </c>
      <c r="P148" s="196"/>
      <c r="Q148" s="196"/>
      <c r="R148" s="195">
        <f>SUMIFS($U$131:$V$133, $A$131:$B$133, "Indireto", $C$131:$D$133, "Encargos Trabalhistas e Previdenciários")</f>
        <v>0</v>
      </c>
      <c r="S148" s="196"/>
      <c r="T148" s="196"/>
      <c r="U148" s="195">
        <f t="shared" si="4"/>
        <v>0</v>
      </c>
      <c r="V148" s="196"/>
      <c r="W148" s="196"/>
      <c r="X148" s="196"/>
    </row>
    <row r="149" spans="1:30" x14ac:dyDescent="0.25">
      <c r="A149" s="148"/>
      <c r="B149" s="148"/>
      <c r="C149" s="148"/>
      <c r="D149" s="148"/>
      <c r="E149" s="148"/>
      <c r="F149" s="119" t="s">
        <v>118</v>
      </c>
      <c r="G149" s="120"/>
      <c r="H149" s="120"/>
      <c r="I149" s="120"/>
      <c r="J149" s="120"/>
      <c r="K149" s="121"/>
      <c r="L149" s="207">
        <f>SUMIFS($U$110:$V$121, $A$110:$B$121, "Indireto", $C$110:$D$121, "Serviços de Pessoa Jurídica")</f>
        <v>3200</v>
      </c>
      <c r="M149" s="208"/>
      <c r="N149" s="209"/>
      <c r="O149" s="195">
        <f>SUMIFS($U$125:$V$127,$A$125:$B$127, "Indireto", $C$125:$D$127, "Serviços de Pessoa Jurídica")</f>
        <v>0</v>
      </c>
      <c r="P149" s="196"/>
      <c r="Q149" s="196"/>
      <c r="R149" s="195">
        <f>SUMIFS($U$131:$V$133, $A$131:$B$133, "Indireto", $C$131:$D$133, "Serviços de Pessoa Jurídica")</f>
        <v>0</v>
      </c>
      <c r="S149" s="196"/>
      <c r="T149" s="196"/>
      <c r="U149" s="195">
        <f t="shared" si="4"/>
        <v>3200</v>
      </c>
      <c r="V149" s="196"/>
      <c r="W149" s="196"/>
      <c r="X149" s="196"/>
    </row>
    <row r="150" spans="1:30" x14ac:dyDescent="0.25">
      <c r="A150" s="148"/>
      <c r="B150" s="148"/>
      <c r="C150" s="148"/>
      <c r="D150" s="148"/>
      <c r="E150" s="148"/>
      <c r="F150" s="119" t="s">
        <v>119</v>
      </c>
      <c r="G150" s="120"/>
      <c r="H150" s="120"/>
      <c r="I150" s="120"/>
      <c r="J150" s="120"/>
      <c r="K150" s="121"/>
      <c r="L150" s="207">
        <f>SUMIFS($U$110:$V$121, $A$110:$B$121, "Indireto", $C$110:$D$121, "Serviços de Pessoa Física")</f>
        <v>0</v>
      </c>
      <c r="M150" s="208"/>
      <c r="N150" s="209"/>
      <c r="O150" s="195">
        <f>SUMIFS($U$125:$V$127,$A$125:$B$127, "Indireto", $C$125:$D$127, "Serviços de Pessoa Física")</f>
        <v>0</v>
      </c>
      <c r="P150" s="196"/>
      <c r="Q150" s="196"/>
      <c r="R150" s="195">
        <f>SUMIFS($U$131:$V$133, $A$131:$B$133, "Indireto", $C$131:$D$133, "Serviços de Pessoa Física")</f>
        <v>0</v>
      </c>
      <c r="S150" s="196"/>
      <c r="T150" s="196"/>
      <c r="U150" s="195">
        <f t="shared" si="4"/>
        <v>0</v>
      </c>
      <c r="V150" s="196"/>
      <c r="W150" s="196"/>
      <c r="X150" s="196"/>
    </row>
    <row r="151" spans="1:30" x14ac:dyDescent="0.25">
      <c r="A151" s="148"/>
      <c r="B151" s="148"/>
      <c r="C151" s="148"/>
      <c r="D151" s="148"/>
      <c r="E151" s="148"/>
      <c r="F151" s="119" t="s">
        <v>121</v>
      </c>
      <c r="G151" s="120"/>
      <c r="H151" s="120"/>
      <c r="I151" s="120"/>
      <c r="J151" s="120"/>
      <c r="K151" s="121"/>
      <c r="L151" s="207">
        <f>SUMIFS($U$110:$V$121, $A$110:$B$121, "Indireto", $C$110:$D$121, "Outros Materiais de Consumo")</f>
        <v>0</v>
      </c>
      <c r="M151" s="208"/>
      <c r="N151" s="209"/>
      <c r="O151" s="195">
        <f>SUMIFS($U$125:$V$127,$A$125:$B$127, "Indireto", $C$125:$D$127, "Outros Materiais de Consumo")</f>
        <v>0</v>
      </c>
      <c r="P151" s="196"/>
      <c r="Q151" s="196"/>
      <c r="R151" s="195">
        <f>SUMIFS($U$131:$V$133, $A$131:$B$133, "Indireto", $C$131:$D$133, "Outros Materiais de Consumo")</f>
        <v>0</v>
      </c>
      <c r="S151" s="196"/>
      <c r="T151" s="196"/>
      <c r="U151" s="418">
        <f t="shared" si="4"/>
        <v>0</v>
      </c>
      <c r="V151" s="419"/>
      <c r="W151" s="419"/>
      <c r="X151" s="419"/>
    </row>
    <row r="152" spans="1:30" x14ac:dyDescent="0.25">
      <c r="A152" s="148"/>
      <c r="B152" s="148"/>
      <c r="C152" s="148"/>
      <c r="D152" s="148"/>
      <c r="E152" s="148"/>
      <c r="F152" s="119" t="s">
        <v>122</v>
      </c>
      <c r="G152" s="120"/>
      <c r="H152" s="120"/>
      <c r="I152" s="120"/>
      <c r="J152" s="120"/>
      <c r="K152" s="121"/>
      <c r="L152" s="207">
        <f>SUMIFS($U$110:$V$121, $A$110:$B$121, "Indireto", $C$110:$D$121, "Equipamentos e Material Permanente")</f>
        <v>0</v>
      </c>
      <c r="M152" s="208"/>
      <c r="N152" s="209"/>
      <c r="O152" s="195">
        <f>SUMIFS($U$125:$V$127,$A$125:$B$127, "Indireto", $C$125:$D$127, "Equipamentos e Material Permanente")</f>
        <v>0</v>
      </c>
      <c r="P152" s="196"/>
      <c r="Q152" s="196"/>
      <c r="R152" s="195">
        <f>SUMIFS($U$131:$V$133, $A$131:$B$133, "Indireto", $C$131:$D$133, "Equipamentos e Material Permanente")</f>
        <v>0</v>
      </c>
      <c r="S152" s="196"/>
      <c r="T152" s="196"/>
      <c r="U152" s="195">
        <f t="shared" si="4"/>
        <v>0</v>
      </c>
      <c r="V152" s="196"/>
      <c r="W152" s="196"/>
      <c r="X152" s="196"/>
      <c r="Y152" s="50"/>
      <c r="Z152" s="50"/>
      <c r="AA152" s="50"/>
      <c r="AB152" s="50"/>
      <c r="AC152" s="50"/>
      <c r="AD152" s="50"/>
    </row>
    <row r="153" spans="1:30" x14ac:dyDescent="0.25">
      <c r="A153" s="148"/>
      <c r="B153" s="148"/>
      <c r="C153" s="148"/>
      <c r="D153" s="148"/>
      <c r="E153" s="148"/>
      <c r="F153" s="119" t="s">
        <v>125</v>
      </c>
      <c r="G153" s="120"/>
      <c r="H153" s="120"/>
      <c r="I153" s="120"/>
      <c r="J153" s="120"/>
      <c r="K153" s="121"/>
      <c r="L153" s="207">
        <f>SUMIFS($U$110:$V$121, $A$110:$B$121, "Indireto", $C$110:$D$121, "Diárias, Passagens e Transporte")</f>
        <v>0</v>
      </c>
      <c r="M153" s="208"/>
      <c r="N153" s="209"/>
      <c r="O153" s="195">
        <f>SUMIFS($U$125:$V$127,$A$125:$B$127, "Indireto", $C$125:$D$127, "Diárias, Passagens e Transporte")</f>
        <v>0</v>
      </c>
      <c r="P153" s="196"/>
      <c r="Q153" s="196"/>
      <c r="R153" s="195">
        <f>SUMIFS($U$131:$V$133, $A$131:$B$133, "Indireto", $C$131:$D$133, "Diárias, Passagens e Transporte")</f>
        <v>0</v>
      </c>
      <c r="S153" s="196"/>
      <c r="T153" s="196"/>
      <c r="U153" s="195">
        <f t="shared" si="4"/>
        <v>0</v>
      </c>
      <c r="V153" s="196"/>
      <c r="W153" s="196"/>
      <c r="X153" s="196"/>
      <c r="Y153" s="50"/>
      <c r="Z153" s="50"/>
      <c r="AA153" s="50"/>
      <c r="AB153" s="50"/>
      <c r="AC153" s="50"/>
      <c r="AD153" s="50"/>
    </row>
    <row r="154" spans="1:30" x14ac:dyDescent="0.25">
      <c r="A154" s="148" t="s">
        <v>126</v>
      </c>
      <c r="B154" s="148"/>
      <c r="C154" s="148"/>
      <c r="D154" s="148"/>
      <c r="E154" s="148"/>
      <c r="F154" s="119" t="s">
        <v>116</v>
      </c>
      <c r="G154" s="120"/>
      <c r="H154" s="120"/>
      <c r="I154" s="120"/>
      <c r="J154" s="120"/>
      <c r="K154" s="121"/>
      <c r="L154" s="207">
        <f>SUMIFS($U$110:$V$121, $A$110:$B$121, "Divulgação", $C$110:$D$121, "Recursos Humanos")</f>
        <v>0</v>
      </c>
      <c r="M154" s="208"/>
      <c r="N154" s="209"/>
      <c r="O154" s="195">
        <f>SUMIFS($U$125:$V$127,$A$125:$B$127, "Divulgação", $C$125:$D$127, "Recursos Humanos")</f>
        <v>0</v>
      </c>
      <c r="P154" s="196"/>
      <c r="Q154" s="196"/>
      <c r="R154" s="195">
        <f>SUMIFS($U$131:$V$133, $A$131:$B$133, "Divulgação", $C$131:$D$133, "Recursos Humanos")</f>
        <v>0</v>
      </c>
      <c r="S154" s="196"/>
      <c r="T154" s="420"/>
      <c r="U154" s="195">
        <f t="shared" si="4"/>
        <v>0</v>
      </c>
      <c r="V154" s="196"/>
      <c r="W154" s="196"/>
      <c r="X154" s="196"/>
      <c r="Y154" s="50"/>
      <c r="Z154" s="50"/>
      <c r="AA154" s="50"/>
      <c r="AB154" s="50"/>
      <c r="AC154" s="50"/>
      <c r="AD154" s="50"/>
    </row>
    <row r="155" spans="1:30" x14ac:dyDescent="0.25">
      <c r="A155" s="148"/>
      <c r="B155" s="148"/>
      <c r="C155" s="148"/>
      <c r="D155" s="148"/>
      <c r="E155" s="148"/>
      <c r="F155" s="119" t="s">
        <v>127</v>
      </c>
      <c r="G155" s="120"/>
      <c r="H155" s="120"/>
      <c r="I155" s="120"/>
      <c r="J155" s="120"/>
      <c r="K155" s="121"/>
      <c r="L155" s="207">
        <f>SUMIFS($U$110:$V$121, $A$110:$B$121, "Divulgação", $C$110:$D$121, "Encargos Trabalhistas e Previdenciários")</f>
        <v>0</v>
      </c>
      <c r="M155" s="208"/>
      <c r="N155" s="209"/>
      <c r="O155" s="195">
        <f>SUMIFS($U$125:$V$127,$A$125:$B$127, "Divulgação", $C$125:$D$127, "Encargos Trabalhistas e Previdenciários")</f>
        <v>0</v>
      </c>
      <c r="P155" s="196"/>
      <c r="Q155" s="196"/>
      <c r="R155" s="195">
        <f>SUMIFS($U$131:$V$133, $A$131:$B$133, "Divulgação", $C$131:$D$133, "Encargos Trabalhistas e Previdenciários")</f>
        <v>0</v>
      </c>
      <c r="S155" s="196"/>
      <c r="T155" s="420"/>
      <c r="U155" s="195">
        <f t="shared" si="4"/>
        <v>0</v>
      </c>
      <c r="V155" s="196"/>
      <c r="W155" s="196"/>
      <c r="X155" s="196"/>
      <c r="Y155" s="50"/>
      <c r="Z155" s="50"/>
      <c r="AA155" s="50"/>
      <c r="AB155" s="50"/>
      <c r="AC155" s="50"/>
      <c r="AD155" s="50"/>
    </row>
    <row r="156" spans="1:30" x14ac:dyDescent="0.25">
      <c r="A156" s="148"/>
      <c r="B156" s="148"/>
      <c r="C156" s="148"/>
      <c r="D156" s="148"/>
      <c r="E156" s="148"/>
      <c r="F156" s="119" t="s">
        <v>118</v>
      </c>
      <c r="G156" s="120"/>
      <c r="H156" s="120"/>
      <c r="I156" s="120"/>
      <c r="J156" s="120"/>
      <c r="K156" s="121"/>
      <c r="L156" s="207">
        <f>SUMIFS($U$110:$V$121, $A$110:$B$121, "Divulgação", $C$110:$D$121, "Serviços de Pessoa Jurídica")</f>
        <v>12000</v>
      </c>
      <c r="M156" s="208"/>
      <c r="N156" s="209"/>
      <c r="O156" s="195">
        <f>SUMIFS($U$125:$V$127,$A$125:$B$127, "Divulgação", $C$125:$D$127, "Serviços de Pessoa Jurídica")</f>
        <v>0</v>
      </c>
      <c r="P156" s="196"/>
      <c r="Q156" s="196"/>
      <c r="R156" s="195">
        <f>SUMIFS($U$131:$V$133, $A$131:$B$133, "Divulgação", $C$131:$D$133, "Serviços de Pessoa Jurídica")</f>
        <v>0</v>
      </c>
      <c r="S156" s="196"/>
      <c r="T156" s="420"/>
      <c r="U156" s="195">
        <f t="shared" si="4"/>
        <v>12000</v>
      </c>
      <c r="V156" s="196"/>
      <c r="W156" s="196"/>
      <c r="X156" s="196"/>
      <c r="Y156" s="50"/>
      <c r="Z156" s="50"/>
      <c r="AA156" s="50"/>
      <c r="AB156" s="50"/>
      <c r="AC156" s="50"/>
      <c r="AD156" s="50"/>
    </row>
    <row r="157" spans="1:30" x14ac:dyDescent="0.25">
      <c r="A157" s="148"/>
      <c r="B157" s="148"/>
      <c r="C157" s="148"/>
      <c r="D157" s="148"/>
      <c r="E157" s="148"/>
      <c r="F157" s="119" t="s">
        <v>119</v>
      </c>
      <c r="G157" s="120"/>
      <c r="H157" s="120"/>
      <c r="I157" s="120"/>
      <c r="J157" s="120"/>
      <c r="K157" s="121"/>
      <c r="L157" s="207">
        <f>SUMIFS($U$110:$V$121, $A$110:$B$121, "Divulgação", $C$110:$D$121, "Serviços de Pessoa Física")</f>
        <v>0</v>
      </c>
      <c r="M157" s="208"/>
      <c r="N157" s="209"/>
      <c r="O157" s="195">
        <f>SUMIFS($U$125:$V$127,$A$125:$B$127, "Divulgação", $C$125:$D$127, "Serviços de Pessoa Física")</f>
        <v>0</v>
      </c>
      <c r="P157" s="196"/>
      <c r="Q157" s="196"/>
      <c r="R157" s="195">
        <f>SUMIFS($U$131:$V$133, $A$131:$B$133, "Divulgação", $C$131:$D$133, "Serviços de Pessoa Física")</f>
        <v>0</v>
      </c>
      <c r="S157" s="196"/>
      <c r="T157" s="420"/>
      <c r="U157" s="195">
        <f t="shared" si="4"/>
        <v>0</v>
      </c>
      <c r="V157" s="196"/>
      <c r="W157" s="196"/>
      <c r="X157" s="196"/>
      <c r="Y157" s="50"/>
      <c r="Z157" s="50"/>
      <c r="AA157" s="50"/>
      <c r="AB157" s="50"/>
      <c r="AC157" s="50"/>
      <c r="AD157" s="50"/>
    </row>
    <row r="158" spans="1:30" x14ac:dyDescent="0.25">
      <c r="A158" s="148"/>
      <c r="B158" s="148"/>
      <c r="C158" s="148"/>
      <c r="D158" s="148"/>
      <c r="E158" s="148"/>
      <c r="F158" s="119" t="s">
        <v>128</v>
      </c>
      <c r="G158" s="120"/>
      <c r="H158" s="120"/>
      <c r="I158" s="120"/>
      <c r="J158" s="120"/>
      <c r="K158" s="121"/>
      <c r="L158" s="207">
        <f>SUMIFS($U$110:$V$121, $A$110:$B$121, "Divulgação", $C$110:$D$121, "Outros Materiais de Consumo")</f>
        <v>0</v>
      </c>
      <c r="M158" s="208"/>
      <c r="N158" s="209"/>
      <c r="O158" s="195">
        <f>SUMIFS($U$125:$V$127,$A$125:$B$127, "Divulgação", $C$125:$D$127, "Outros Materiais de Consumo")</f>
        <v>0</v>
      </c>
      <c r="P158" s="196"/>
      <c r="Q158" s="196"/>
      <c r="R158" s="195">
        <f>SUMIFS($U$131:$V$133, $A$131:$B$133, "Divulgação", $C$131:$D$133, "Outros Materiais de Consumo")</f>
        <v>0</v>
      </c>
      <c r="S158" s="196"/>
      <c r="T158" s="420"/>
      <c r="U158" s="195">
        <f t="shared" si="4"/>
        <v>0</v>
      </c>
      <c r="V158" s="196"/>
      <c r="W158" s="196"/>
      <c r="X158" s="196"/>
      <c r="Y158" s="50"/>
      <c r="Z158" s="50"/>
      <c r="AA158" s="50"/>
      <c r="AB158" s="50"/>
      <c r="AC158" s="50"/>
      <c r="AD158" s="50"/>
    </row>
    <row r="159" spans="1:30" x14ac:dyDescent="0.25">
      <c r="A159" s="148"/>
      <c r="B159" s="148"/>
      <c r="C159" s="148"/>
      <c r="D159" s="148"/>
      <c r="E159" s="148"/>
      <c r="F159" s="119" t="s">
        <v>122</v>
      </c>
      <c r="G159" s="120"/>
      <c r="H159" s="120"/>
      <c r="I159" s="120"/>
      <c r="J159" s="120"/>
      <c r="K159" s="121"/>
      <c r="L159" s="207">
        <f>SUMIFS($U$110:$V$121, $A$110:$B$121, "Divulgação", $C$110:$D$121, "Equipamentos e Material Permanente")</f>
        <v>0</v>
      </c>
      <c r="M159" s="208"/>
      <c r="N159" s="209"/>
      <c r="O159" s="195">
        <f>SUMIFS($U$125:$V$127,$A$125:$B$127, "Divulgação", $C$125:$D$127, "Equipamentos e Material Permanente")</f>
        <v>0</v>
      </c>
      <c r="P159" s="196"/>
      <c r="Q159" s="196"/>
      <c r="R159" s="195">
        <f>SUMIFS($U$131:$V$133, $A$131:$B$133, "Divulgação", $C$131:$D$133, "Equipamentos e Material Permanente")</f>
        <v>0</v>
      </c>
      <c r="S159" s="196"/>
      <c r="T159" s="420"/>
      <c r="U159" s="195">
        <f>SUM(L159:T159)</f>
        <v>0</v>
      </c>
      <c r="V159" s="196"/>
      <c r="W159" s="196"/>
      <c r="X159" s="196"/>
      <c r="Y159" s="50"/>
      <c r="Z159" s="50"/>
      <c r="AA159" s="50"/>
      <c r="AB159" s="50"/>
      <c r="AC159" s="50"/>
      <c r="AD159" s="50"/>
    </row>
    <row r="160" spans="1:30" x14ac:dyDescent="0.25">
      <c r="A160" s="200" t="s">
        <v>90</v>
      </c>
      <c r="B160" s="201"/>
      <c r="C160" s="201"/>
      <c r="D160" s="201"/>
      <c r="E160" s="201"/>
      <c r="F160" s="60"/>
      <c r="G160" s="60"/>
      <c r="H160" s="60"/>
      <c r="I160" s="60"/>
      <c r="J160" s="60"/>
      <c r="K160" s="60"/>
      <c r="L160" s="182">
        <f xml:space="preserve"> SUM(L139:N159)</f>
        <v>357680</v>
      </c>
      <c r="M160" s="182"/>
      <c r="N160" s="182"/>
      <c r="O160" s="182">
        <f xml:space="preserve"> SUM(O139:Q159)</f>
        <v>0</v>
      </c>
      <c r="P160" s="182"/>
      <c r="Q160" s="182"/>
      <c r="R160" s="182">
        <f xml:space="preserve"> SUM(R139:T159)</f>
        <v>0</v>
      </c>
      <c r="S160" s="182"/>
      <c r="T160" s="183"/>
      <c r="U160" s="184">
        <f xml:space="preserve"> SUM(U139:X159)</f>
        <v>357680</v>
      </c>
      <c r="V160" s="184"/>
      <c r="W160" s="184"/>
      <c r="X160" s="184"/>
      <c r="Y160" s="50"/>
      <c r="Z160" s="50"/>
      <c r="AA160" s="50"/>
      <c r="AB160" s="50"/>
      <c r="AC160" s="50"/>
      <c r="AD160" s="50"/>
    </row>
    <row r="161" spans="1:24" s="32" customFormat="1" ht="87.75" customHeight="1" x14ac:dyDescent="0.25">
      <c r="A161" s="158" t="s">
        <v>129</v>
      </c>
      <c r="B161" s="159"/>
      <c r="C161" s="159"/>
      <c r="D161" s="159"/>
      <c r="E161" s="159"/>
      <c r="F161" s="159"/>
      <c r="G161" s="159"/>
      <c r="H161" s="159"/>
      <c r="I161" s="159"/>
      <c r="J161" s="159"/>
      <c r="K161" s="159"/>
      <c r="L161" s="159"/>
      <c r="M161" s="159"/>
      <c r="N161" s="159"/>
      <c r="O161" s="159"/>
      <c r="P161" s="159"/>
      <c r="Q161" s="159"/>
      <c r="R161" s="159"/>
      <c r="S161" s="159"/>
      <c r="T161" s="159"/>
      <c r="U161" s="159"/>
      <c r="V161" s="159"/>
      <c r="W161" s="159"/>
      <c r="X161" s="159"/>
    </row>
    <row r="162" spans="1:24" x14ac:dyDescent="0.25">
      <c r="A162" s="197"/>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199"/>
    </row>
    <row r="163" spans="1:24" x14ac:dyDescent="0.25">
      <c r="A163" s="428" t="s">
        <v>130</v>
      </c>
      <c r="B163" s="429"/>
      <c r="C163" s="429"/>
      <c r="D163" s="429"/>
      <c r="E163" s="429"/>
      <c r="F163" s="429"/>
      <c r="G163" s="429"/>
      <c r="H163" s="429"/>
      <c r="I163" s="429"/>
      <c r="J163" s="429"/>
      <c r="K163" s="429"/>
      <c r="L163" s="429"/>
      <c r="M163" s="429"/>
      <c r="N163" s="429"/>
      <c r="O163" s="429"/>
      <c r="P163" s="429"/>
      <c r="Q163" s="429"/>
      <c r="R163" s="429"/>
      <c r="S163" s="429"/>
      <c r="T163" s="429"/>
      <c r="U163" s="429"/>
      <c r="V163" s="429"/>
      <c r="W163" s="429"/>
      <c r="X163" s="430"/>
    </row>
    <row r="164" spans="1:24" x14ac:dyDescent="0.25">
      <c r="A164" s="431" t="s">
        <v>131</v>
      </c>
      <c r="B164" s="431"/>
      <c r="C164" s="431"/>
      <c r="D164" s="431"/>
      <c r="E164" s="431"/>
      <c r="F164" s="431"/>
      <c r="G164" s="431"/>
      <c r="H164" s="431"/>
      <c r="I164" s="431"/>
      <c r="J164" s="431"/>
      <c r="K164" s="431"/>
      <c r="L164" s="431"/>
      <c r="M164" s="431"/>
      <c r="N164" s="431"/>
      <c r="O164" s="431"/>
      <c r="P164" s="431"/>
      <c r="Q164" s="431"/>
      <c r="R164" s="431"/>
      <c r="S164" s="431"/>
      <c r="T164" s="431"/>
      <c r="U164" s="431"/>
      <c r="V164" s="431"/>
      <c r="W164" s="431"/>
      <c r="X164" s="431"/>
    </row>
    <row r="165" spans="1:24" x14ac:dyDescent="0.25">
      <c r="A165" s="271" t="s">
        <v>132</v>
      </c>
      <c r="B165" s="272"/>
      <c r="C165" s="272"/>
      <c r="D165" s="272"/>
      <c r="E165" s="272"/>
      <c r="F165" s="272"/>
      <c r="G165" s="272"/>
      <c r="H165" s="272"/>
      <c r="I165" s="272"/>
      <c r="J165" s="272"/>
      <c r="K165" s="272"/>
      <c r="L165" s="272"/>
      <c r="M165" s="272"/>
      <c r="N165" s="272"/>
      <c r="O165" s="272"/>
      <c r="P165" s="272"/>
      <c r="Q165" s="272"/>
      <c r="R165" s="272"/>
      <c r="S165" s="272"/>
      <c r="T165" s="272"/>
      <c r="U165" s="272"/>
      <c r="V165" s="272"/>
      <c r="W165" s="272"/>
      <c r="X165" s="273"/>
    </row>
    <row r="166" spans="1:24" ht="15" customHeight="1" x14ac:dyDescent="0.25">
      <c r="A166" s="91" t="s">
        <v>108</v>
      </c>
      <c r="B166" s="91"/>
      <c r="C166" s="91"/>
      <c r="D166" s="91"/>
      <c r="E166" s="91"/>
      <c r="F166" s="91"/>
      <c r="G166" s="91"/>
      <c r="H166" s="91"/>
      <c r="I166" s="91"/>
      <c r="J166" s="91"/>
      <c r="K166" s="91"/>
      <c r="L166" s="91"/>
      <c r="M166" s="91"/>
      <c r="N166" s="154" t="s">
        <v>90</v>
      </c>
      <c r="O166" s="155"/>
      <c r="P166" s="155"/>
      <c r="Q166" s="154" t="s">
        <v>133</v>
      </c>
      <c r="R166" s="155"/>
      <c r="S166" s="155" t="s">
        <v>134</v>
      </c>
      <c r="T166" s="155"/>
      <c r="U166" s="155" t="s">
        <v>135</v>
      </c>
      <c r="V166" s="155"/>
      <c r="W166" s="99" t="s">
        <v>136</v>
      </c>
      <c r="X166" s="100"/>
    </row>
    <row r="167" spans="1:24" x14ac:dyDescent="0.25">
      <c r="A167" s="132" t="s">
        <v>93</v>
      </c>
      <c r="B167" s="132"/>
      <c r="C167" s="132"/>
      <c r="D167" s="132"/>
      <c r="E167" s="132"/>
      <c r="F167" s="274" t="s">
        <v>94</v>
      </c>
      <c r="G167" s="274"/>
      <c r="H167" s="274"/>
      <c r="I167" s="274"/>
      <c r="J167" s="274"/>
      <c r="K167" s="274"/>
      <c r="L167" s="274"/>
      <c r="M167" s="274"/>
      <c r="N167" s="154"/>
      <c r="O167" s="155"/>
      <c r="P167" s="155"/>
      <c r="Q167" s="154"/>
      <c r="R167" s="155"/>
      <c r="S167" s="155"/>
      <c r="T167" s="155"/>
      <c r="U167" s="155"/>
      <c r="V167" s="155"/>
      <c r="W167" s="156"/>
      <c r="X167" s="157"/>
    </row>
    <row r="168" spans="1:24" x14ac:dyDescent="0.25">
      <c r="A168" s="150" t="s">
        <v>115</v>
      </c>
      <c r="B168" s="150"/>
      <c r="C168" s="150"/>
      <c r="D168" s="150"/>
      <c r="E168" s="151"/>
      <c r="F168" s="137" t="s">
        <v>116</v>
      </c>
      <c r="G168" s="137"/>
      <c r="H168" s="137"/>
      <c r="I168" s="137"/>
      <c r="J168" s="137"/>
      <c r="K168" s="137"/>
      <c r="L168" s="137"/>
      <c r="M168" s="137"/>
      <c r="N168" s="139"/>
      <c r="O168" s="139"/>
      <c r="P168" s="139"/>
      <c r="Q168" s="152"/>
      <c r="R168" s="153"/>
      <c r="S168" s="152"/>
      <c r="T168" s="153"/>
      <c r="U168" s="152"/>
      <c r="V168" s="152"/>
      <c r="W168" s="135"/>
      <c r="X168" s="136"/>
    </row>
    <row r="169" spans="1:24" x14ac:dyDescent="0.25">
      <c r="A169" s="148"/>
      <c r="B169" s="148"/>
      <c r="C169" s="148"/>
      <c r="D169" s="148"/>
      <c r="E169" s="149"/>
      <c r="F169" s="137" t="s">
        <v>117</v>
      </c>
      <c r="G169" s="137"/>
      <c r="H169" s="137"/>
      <c r="I169" s="137"/>
      <c r="J169" s="137"/>
      <c r="K169" s="137"/>
      <c r="L169" s="137"/>
      <c r="M169" s="137"/>
      <c r="N169" s="139"/>
      <c r="O169" s="139"/>
      <c r="P169" s="139"/>
      <c r="Q169" s="133"/>
      <c r="R169" s="134"/>
      <c r="S169" s="133"/>
      <c r="T169" s="134"/>
      <c r="U169" s="133"/>
      <c r="V169" s="133"/>
      <c r="W169" s="135"/>
      <c r="X169" s="136"/>
    </row>
    <row r="170" spans="1:24" x14ac:dyDescent="0.25">
      <c r="A170" s="148"/>
      <c r="B170" s="148"/>
      <c r="C170" s="148"/>
      <c r="D170" s="148"/>
      <c r="E170" s="149"/>
      <c r="F170" s="137" t="s">
        <v>118</v>
      </c>
      <c r="G170" s="137"/>
      <c r="H170" s="137"/>
      <c r="I170" s="137"/>
      <c r="J170" s="137"/>
      <c r="K170" s="137"/>
      <c r="L170" s="137"/>
      <c r="M170" s="137"/>
      <c r="N170" s="139">
        <v>113400</v>
      </c>
      <c r="O170" s="139"/>
      <c r="P170" s="139"/>
      <c r="Q170" s="133">
        <v>113400</v>
      </c>
      <c r="R170" s="134"/>
      <c r="S170" s="133"/>
      <c r="T170" s="134"/>
      <c r="U170" s="133"/>
      <c r="V170" s="133"/>
      <c r="W170" s="135"/>
      <c r="X170" s="136"/>
    </row>
    <row r="171" spans="1:24" x14ac:dyDescent="0.25">
      <c r="A171" s="148"/>
      <c r="B171" s="148"/>
      <c r="C171" s="148"/>
      <c r="D171" s="148"/>
      <c r="E171" s="149"/>
      <c r="F171" s="137" t="s">
        <v>119</v>
      </c>
      <c r="G171" s="137"/>
      <c r="H171" s="137"/>
      <c r="I171" s="137"/>
      <c r="J171" s="137"/>
      <c r="K171" s="137"/>
      <c r="L171" s="137"/>
      <c r="M171" s="137"/>
      <c r="N171" s="139"/>
      <c r="O171" s="139"/>
      <c r="P171" s="139"/>
      <c r="Q171" s="133"/>
      <c r="R171" s="134"/>
      <c r="S171" s="133"/>
      <c r="T171" s="134"/>
      <c r="U171" s="133"/>
      <c r="V171" s="133"/>
      <c r="W171" s="135"/>
      <c r="X171" s="136"/>
    </row>
    <row r="172" spans="1:24" x14ac:dyDescent="0.25">
      <c r="A172" s="148"/>
      <c r="B172" s="148"/>
      <c r="C172" s="148"/>
      <c r="D172" s="148"/>
      <c r="E172" s="149"/>
      <c r="F172" s="137" t="s">
        <v>120</v>
      </c>
      <c r="G172" s="137"/>
      <c r="H172" s="137"/>
      <c r="I172" s="137"/>
      <c r="J172" s="137"/>
      <c r="K172" s="137"/>
      <c r="L172" s="137"/>
      <c r="M172" s="137"/>
      <c r="N172" s="139">
        <v>131580</v>
      </c>
      <c r="O172" s="139"/>
      <c r="P172" s="139"/>
      <c r="Q172" s="133">
        <v>131580</v>
      </c>
      <c r="R172" s="134"/>
      <c r="S172" s="133"/>
      <c r="T172" s="134"/>
      <c r="U172" s="133"/>
      <c r="V172" s="133"/>
      <c r="W172" s="135"/>
      <c r="X172" s="136"/>
    </row>
    <row r="173" spans="1:24" x14ac:dyDescent="0.25">
      <c r="A173" s="148"/>
      <c r="B173" s="148"/>
      <c r="C173" s="148"/>
      <c r="D173" s="148"/>
      <c r="E173" s="149"/>
      <c r="F173" s="137" t="s">
        <v>121</v>
      </c>
      <c r="G173" s="137"/>
      <c r="H173" s="137"/>
      <c r="I173" s="137"/>
      <c r="J173" s="137"/>
      <c r="K173" s="137"/>
      <c r="L173" s="137"/>
      <c r="M173" s="137"/>
      <c r="N173" s="139">
        <v>97500</v>
      </c>
      <c r="O173" s="139"/>
      <c r="P173" s="139"/>
      <c r="Q173" s="133">
        <v>97500</v>
      </c>
      <c r="R173" s="134"/>
      <c r="S173" s="133"/>
      <c r="T173" s="134"/>
      <c r="U173" s="133"/>
      <c r="V173" s="133"/>
      <c r="W173" s="135"/>
      <c r="X173" s="136"/>
    </row>
    <row r="174" spans="1:24" x14ac:dyDescent="0.25">
      <c r="A174" s="148"/>
      <c r="B174" s="148"/>
      <c r="C174" s="148"/>
      <c r="D174" s="148"/>
      <c r="E174" s="149"/>
      <c r="F174" s="137" t="s">
        <v>122</v>
      </c>
      <c r="G174" s="137"/>
      <c r="H174" s="137"/>
      <c r="I174" s="137"/>
      <c r="J174" s="137"/>
      <c r="K174" s="137"/>
      <c r="L174" s="137"/>
      <c r="M174" s="137"/>
      <c r="N174" s="139"/>
      <c r="O174" s="139"/>
      <c r="P174" s="139"/>
      <c r="Q174" s="133"/>
      <c r="R174" s="134"/>
      <c r="S174" s="133"/>
      <c r="T174" s="134"/>
      <c r="U174" s="133"/>
      <c r="V174" s="133"/>
      <c r="W174" s="135"/>
      <c r="X174" s="136"/>
    </row>
    <row r="175" spans="1:24" x14ac:dyDescent="0.25">
      <c r="A175" s="148"/>
      <c r="B175" s="148"/>
      <c r="C175" s="148"/>
      <c r="D175" s="148"/>
      <c r="E175" s="149"/>
      <c r="F175" s="137" t="s">
        <v>123</v>
      </c>
      <c r="G175" s="137"/>
      <c r="H175" s="137"/>
      <c r="I175" s="137"/>
      <c r="J175" s="137"/>
      <c r="K175" s="137"/>
      <c r="L175" s="137"/>
      <c r="M175" s="137"/>
      <c r="N175" s="139"/>
      <c r="O175" s="139"/>
      <c r="P175" s="139"/>
      <c r="Q175" s="133"/>
      <c r="R175" s="134"/>
      <c r="S175" s="133"/>
      <c r="T175" s="134"/>
      <c r="U175" s="133"/>
      <c r="V175" s="133"/>
      <c r="W175" s="135"/>
      <c r="X175" s="136"/>
    </row>
    <row r="176" spans="1:24" x14ac:dyDescent="0.25">
      <c r="A176" s="148" t="s">
        <v>124</v>
      </c>
      <c r="B176" s="148"/>
      <c r="C176" s="148"/>
      <c r="D176" s="148"/>
      <c r="E176" s="149"/>
      <c r="F176" s="137" t="s">
        <v>116</v>
      </c>
      <c r="G176" s="137"/>
      <c r="H176" s="137"/>
      <c r="I176" s="137"/>
      <c r="J176" s="137"/>
      <c r="K176" s="137"/>
      <c r="L176" s="137"/>
      <c r="M176" s="137"/>
      <c r="N176" s="139"/>
      <c r="O176" s="139"/>
      <c r="P176" s="139"/>
      <c r="Q176" s="133"/>
      <c r="R176" s="134"/>
      <c r="S176" s="133"/>
      <c r="T176" s="134"/>
      <c r="U176" s="133"/>
      <c r="V176" s="133"/>
      <c r="W176" s="135"/>
      <c r="X176" s="136"/>
    </row>
    <row r="177" spans="1:24" x14ac:dyDescent="0.25">
      <c r="A177" s="148"/>
      <c r="B177" s="148"/>
      <c r="C177" s="148"/>
      <c r="D177" s="148"/>
      <c r="E177" s="149"/>
      <c r="F177" s="137" t="s">
        <v>117</v>
      </c>
      <c r="G177" s="137"/>
      <c r="H177" s="137"/>
      <c r="I177" s="137"/>
      <c r="J177" s="137"/>
      <c r="K177" s="137"/>
      <c r="L177" s="137"/>
      <c r="M177" s="137"/>
      <c r="N177" s="139"/>
      <c r="O177" s="139"/>
      <c r="P177" s="139"/>
      <c r="Q177" s="133"/>
      <c r="R177" s="134"/>
      <c r="S177" s="133"/>
      <c r="T177" s="134"/>
      <c r="U177" s="133"/>
      <c r="V177" s="133"/>
      <c r="W177" s="135"/>
      <c r="X177" s="136"/>
    </row>
    <row r="178" spans="1:24" x14ac:dyDescent="0.25">
      <c r="A178" s="148"/>
      <c r="B178" s="148"/>
      <c r="C178" s="148"/>
      <c r="D178" s="148"/>
      <c r="E178" s="149"/>
      <c r="F178" s="137" t="s">
        <v>118</v>
      </c>
      <c r="G178" s="137"/>
      <c r="H178" s="137"/>
      <c r="I178" s="137"/>
      <c r="J178" s="137"/>
      <c r="K178" s="137"/>
      <c r="L178" s="137"/>
      <c r="M178" s="137"/>
      <c r="N178" s="139">
        <v>3200</v>
      </c>
      <c r="O178" s="139"/>
      <c r="P178" s="139"/>
      <c r="Q178" s="133">
        <v>3200</v>
      </c>
      <c r="R178" s="134"/>
      <c r="S178" s="133"/>
      <c r="T178" s="134"/>
      <c r="U178" s="133"/>
      <c r="V178" s="133"/>
      <c r="W178" s="135"/>
      <c r="X178" s="136"/>
    </row>
    <row r="179" spans="1:24" x14ac:dyDescent="0.25">
      <c r="A179" s="148"/>
      <c r="B179" s="148"/>
      <c r="C179" s="148"/>
      <c r="D179" s="148"/>
      <c r="E179" s="149"/>
      <c r="F179" s="137" t="s">
        <v>119</v>
      </c>
      <c r="G179" s="137"/>
      <c r="H179" s="137"/>
      <c r="I179" s="137"/>
      <c r="J179" s="137"/>
      <c r="K179" s="137"/>
      <c r="L179" s="137"/>
      <c r="M179" s="137"/>
      <c r="N179" s="139"/>
      <c r="O179" s="139"/>
      <c r="P179" s="139"/>
      <c r="Q179" s="133"/>
      <c r="R179" s="134"/>
      <c r="S179" s="133"/>
      <c r="T179" s="134"/>
      <c r="U179" s="133"/>
      <c r="V179" s="133"/>
      <c r="W179" s="135"/>
      <c r="X179" s="136"/>
    </row>
    <row r="180" spans="1:24" x14ac:dyDescent="0.25">
      <c r="A180" s="148"/>
      <c r="B180" s="148"/>
      <c r="C180" s="148"/>
      <c r="D180" s="148"/>
      <c r="E180" s="149"/>
      <c r="F180" s="137" t="s">
        <v>121</v>
      </c>
      <c r="G180" s="137"/>
      <c r="H180" s="137"/>
      <c r="I180" s="137"/>
      <c r="J180" s="137"/>
      <c r="K180" s="137"/>
      <c r="L180" s="137"/>
      <c r="M180" s="137"/>
      <c r="N180" s="139"/>
      <c r="O180" s="139"/>
      <c r="P180" s="139"/>
      <c r="Q180" s="133"/>
      <c r="R180" s="134"/>
      <c r="S180" s="133"/>
      <c r="T180" s="134"/>
      <c r="U180" s="133"/>
      <c r="V180" s="133"/>
      <c r="W180" s="135"/>
      <c r="X180" s="136"/>
    </row>
    <row r="181" spans="1:24" x14ac:dyDescent="0.25">
      <c r="A181" s="148"/>
      <c r="B181" s="148"/>
      <c r="C181" s="148"/>
      <c r="D181" s="148"/>
      <c r="E181" s="149"/>
      <c r="F181" s="137" t="s">
        <v>122</v>
      </c>
      <c r="G181" s="137"/>
      <c r="H181" s="137"/>
      <c r="I181" s="137"/>
      <c r="J181" s="137"/>
      <c r="K181" s="137"/>
      <c r="L181" s="137"/>
      <c r="M181" s="137"/>
      <c r="N181" s="139"/>
      <c r="O181" s="139"/>
      <c r="P181" s="139"/>
      <c r="Q181" s="133"/>
      <c r="R181" s="134"/>
      <c r="S181" s="133"/>
      <c r="T181" s="134"/>
      <c r="U181" s="133"/>
      <c r="V181" s="133"/>
      <c r="W181" s="135"/>
      <c r="X181" s="136"/>
    </row>
    <row r="182" spans="1:24" x14ac:dyDescent="0.25">
      <c r="A182" s="148"/>
      <c r="B182" s="148"/>
      <c r="C182" s="148"/>
      <c r="D182" s="148"/>
      <c r="E182" s="149"/>
      <c r="F182" s="137" t="s">
        <v>125</v>
      </c>
      <c r="G182" s="137"/>
      <c r="H182" s="137"/>
      <c r="I182" s="137"/>
      <c r="J182" s="137"/>
      <c r="K182" s="137"/>
      <c r="L182" s="137"/>
      <c r="M182" s="137"/>
      <c r="N182" s="139"/>
      <c r="O182" s="139"/>
      <c r="P182" s="139"/>
      <c r="Q182" s="133"/>
      <c r="R182" s="134"/>
      <c r="S182" s="133"/>
      <c r="T182" s="134"/>
      <c r="U182" s="133"/>
      <c r="V182" s="133"/>
      <c r="W182" s="135"/>
      <c r="X182" s="136"/>
    </row>
    <row r="183" spans="1:24" x14ac:dyDescent="0.25">
      <c r="A183" s="148" t="s">
        <v>126</v>
      </c>
      <c r="B183" s="148"/>
      <c r="C183" s="148"/>
      <c r="D183" s="148"/>
      <c r="E183" s="149"/>
      <c r="F183" s="137" t="s">
        <v>116</v>
      </c>
      <c r="G183" s="137"/>
      <c r="H183" s="137"/>
      <c r="I183" s="137"/>
      <c r="J183" s="137"/>
      <c r="K183" s="137"/>
      <c r="L183" s="137"/>
      <c r="M183" s="137"/>
      <c r="N183" s="139"/>
      <c r="O183" s="139"/>
      <c r="P183" s="139"/>
      <c r="Q183" s="133"/>
      <c r="R183" s="134"/>
      <c r="S183" s="133"/>
      <c r="T183" s="134"/>
      <c r="U183" s="133"/>
      <c r="V183" s="133"/>
      <c r="W183" s="135"/>
      <c r="X183" s="136"/>
    </row>
    <row r="184" spans="1:24" x14ac:dyDescent="0.25">
      <c r="A184" s="148"/>
      <c r="B184" s="148"/>
      <c r="C184" s="148"/>
      <c r="D184" s="148"/>
      <c r="E184" s="149"/>
      <c r="F184" s="137" t="s">
        <v>127</v>
      </c>
      <c r="G184" s="137"/>
      <c r="H184" s="137"/>
      <c r="I184" s="137"/>
      <c r="J184" s="137"/>
      <c r="K184" s="137"/>
      <c r="L184" s="137"/>
      <c r="M184" s="137"/>
      <c r="N184" s="139"/>
      <c r="O184" s="139"/>
      <c r="P184" s="139"/>
      <c r="Q184" s="133"/>
      <c r="R184" s="134"/>
      <c r="S184" s="133"/>
      <c r="T184" s="134"/>
      <c r="U184" s="133"/>
      <c r="V184" s="133"/>
      <c r="W184" s="135"/>
      <c r="X184" s="136"/>
    </row>
    <row r="185" spans="1:24" x14ac:dyDescent="0.25">
      <c r="A185" s="148"/>
      <c r="B185" s="148"/>
      <c r="C185" s="148"/>
      <c r="D185" s="148"/>
      <c r="E185" s="149"/>
      <c r="F185" s="137" t="s">
        <v>118</v>
      </c>
      <c r="G185" s="137"/>
      <c r="H185" s="137"/>
      <c r="I185" s="137"/>
      <c r="J185" s="137"/>
      <c r="K185" s="137"/>
      <c r="L185" s="137"/>
      <c r="M185" s="137"/>
      <c r="N185" s="139">
        <v>12000</v>
      </c>
      <c r="O185" s="139"/>
      <c r="P185" s="139"/>
      <c r="Q185" s="133">
        <v>12000</v>
      </c>
      <c r="R185" s="134"/>
      <c r="S185" s="133"/>
      <c r="T185" s="134"/>
      <c r="U185" s="133"/>
      <c r="V185" s="133"/>
      <c r="W185" s="135"/>
      <c r="X185" s="136"/>
    </row>
    <row r="186" spans="1:24" x14ac:dyDescent="0.25">
      <c r="A186" s="148"/>
      <c r="B186" s="148"/>
      <c r="C186" s="148"/>
      <c r="D186" s="148"/>
      <c r="E186" s="149"/>
      <c r="F186" s="137" t="s">
        <v>119</v>
      </c>
      <c r="G186" s="137"/>
      <c r="H186" s="137"/>
      <c r="I186" s="137"/>
      <c r="J186" s="137"/>
      <c r="K186" s="137"/>
      <c r="L186" s="137"/>
      <c r="M186" s="137"/>
      <c r="N186" s="139"/>
      <c r="O186" s="139"/>
      <c r="P186" s="139"/>
      <c r="Q186" s="133"/>
      <c r="R186" s="134"/>
      <c r="S186" s="133"/>
      <c r="T186" s="134"/>
      <c r="U186" s="133"/>
      <c r="V186" s="133"/>
      <c r="W186" s="135"/>
      <c r="X186" s="136"/>
    </row>
    <row r="187" spans="1:24" x14ac:dyDescent="0.25">
      <c r="A187" s="148"/>
      <c r="B187" s="148"/>
      <c r="C187" s="148"/>
      <c r="D187" s="148"/>
      <c r="E187" s="149"/>
      <c r="F187" s="137" t="s">
        <v>128</v>
      </c>
      <c r="G187" s="137"/>
      <c r="H187" s="137"/>
      <c r="I187" s="137"/>
      <c r="J187" s="137"/>
      <c r="K187" s="137"/>
      <c r="L187" s="137"/>
      <c r="M187" s="137"/>
      <c r="N187" s="139"/>
      <c r="O187" s="139"/>
      <c r="P187" s="139"/>
      <c r="Q187" s="133"/>
      <c r="R187" s="134"/>
      <c r="S187" s="133"/>
      <c r="T187" s="134"/>
      <c r="U187" s="133"/>
      <c r="V187" s="133"/>
      <c r="W187" s="135"/>
      <c r="X187" s="136"/>
    </row>
    <row r="188" spans="1:24" x14ac:dyDescent="0.25">
      <c r="A188" s="148"/>
      <c r="B188" s="148"/>
      <c r="C188" s="148"/>
      <c r="D188" s="148"/>
      <c r="E188" s="149"/>
      <c r="F188" s="137" t="s">
        <v>122</v>
      </c>
      <c r="G188" s="137"/>
      <c r="H188" s="137"/>
      <c r="I188" s="137"/>
      <c r="J188" s="137"/>
      <c r="K188" s="137"/>
      <c r="L188" s="137"/>
      <c r="M188" s="137"/>
      <c r="N188" s="139"/>
      <c r="O188" s="139"/>
      <c r="P188" s="139"/>
      <c r="Q188" s="133"/>
      <c r="R188" s="134"/>
      <c r="S188" s="133"/>
      <c r="T188" s="134"/>
      <c r="U188" s="133"/>
      <c r="V188" s="133"/>
      <c r="W188" s="140"/>
      <c r="X188" s="141"/>
    </row>
    <row r="189" spans="1:24" x14ac:dyDescent="0.25">
      <c r="A189" s="142" t="s">
        <v>90</v>
      </c>
      <c r="B189" s="143"/>
      <c r="C189" s="143"/>
      <c r="D189" s="143"/>
      <c r="E189" s="143"/>
      <c r="F189" s="144"/>
      <c r="G189" s="144"/>
      <c r="H189" s="144"/>
      <c r="I189" s="144"/>
      <c r="J189" s="144"/>
      <c r="K189" s="144"/>
      <c r="L189" s="144"/>
      <c r="M189" s="144"/>
      <c r="N189" s="145">
        <f>SUM(N168:P188)</f>
        <v>357680</v>
      </c>
      <c r="O189" s="145"/>
      <c r="P189" s="145"/>
      <c r="Q189" s="146">
        <f>SUM(Q168:R188)</f>
        <v>357680</v>
      </c>
      <c r="R189" s="147"/>
      <c r="S189" s="146">
        <f t="shared" ref="S189" si="5">SUM(S168:T188)</f>
        <v>0</v>
      </c>
      <c r="T189" s="147"/>
      <c r="U189" s="146">
        <f t="shared" ref="U189" si="6">SUM(U168:V188)</f>
        <v>0</v>
      </c>
      <c r="V189" s="147"/>
      <c r="W189" s="145">
        <f t="shared" ref="W189" si="7">SUM(W168:X188)</f>
        <v>0</v>
      </c>
      <c r="X189" s="145"/>
    </row>
    <row r="190" spans="1:24" x14ac:dyDescent="0.25">
      <c r="A190" s="188" t="s">
        <v>137</v>
      </c>
      <c r="B190" s="189"/>
      <c r="C190" s="189"/>
      <c r="D190" s="189"/>
      <c r="E190" s="189"/>
      <c r="F190" s="189"/>
      <c r="G190" s="189"/>
      <c r="H190" s="189"/>
      <c r="I190" s="189"/>
      <c r="J190" s="189"/>
      <c r="K190" s="189"/>
      <c r="L190" s="189"/>
      <c r="M190" s="190"/>
      <c r="N190" s="191"/>
      <c r="O190" s="191"/>
      <c r="P190" s="191"/>
      <c r="Q190" s="190"/>
      <c r="R190" s="190"/>
      <c r="S190" s="191"/>
      <c r="T190" s="191"/>
      <c r="U190" s="191"/>
      <c r="V190" s="191"/>
      <c r="W190" s="191"/>
      <c r="X190" s="192"/>
    </row>
    <row r="191" spans="1:24" ht="15" customHeight="1" x14ac:dyDescent="0.25">
      <c r="A191" s="91" t="s">
        <v>108</v>
      </c>
      <c r="B191" s="91"/>
      <c r="C191" s="91"/>
      <c r="D191" s="91"/>
      <c r="E191" s="91"/>
      <c r="F191" s="91"/>
      <c r="G191" s="91"/>
      <c r="H191" s="91"/>
      <c r="I191" s="91"/>
      <c r="J191" s="91"/>
      <c r="K191" s="91"/>
      <c r="L191" s="91"/>
      <c r="M191" s="91"/>
      <c r="N191" s="154" t="s">
        <v>90</v>
      </c>
      <c r="O191" s="155"/>
      <c r="P191" s="155"/>
      <c r="Q191" s="154" t="s">
        <v>133</v>
      </c>
      <c r="R191" s="155"/>
      <c r="S191" s="155" t="s">
        <v>134</v>
      </c>
      <c r="T191" s="155"/>
      <c r="U191" s="155" t="s">
        <v>135</v>
      </c>
      <c r="V191" s="155"/>
      <c r="W191" s="99" t="s">
        <v>136</v>
      </c>
      <c r="X191" s="100"/>
    </row>
    <row r="192" spans="1:24" ht="15" customHeight="1" x14ac:dyDescent="0.25">
      <c r="A192" s="132" t="s">
        <v>93</v>
      </c>
      <c r="B192" s="132"/>
      <c r="C192" s="132"/>
      <c r="D192" s="132"/>
      <c r="E192" s="132"/>
      <c r="F192" s="132" t="s">
        <v>94</v>
      </c>
      <c r="G192" s="132"/>
      <c r="H192" s="132"/>
      <c r="I192" s="132"/>
      <c r="J192" s="132"/>
      <c r="K192" s="132"/>
      <c r="L192" s="132"/>
      <c r="M192" s="132"/>
      <c r="N192" s="154"/>
      <c r="O192" s="155"/>
      <c r="P192" s="155"/>
      <c r="Q192" s="154"/>
      <c r="R192" s="155"/>
      <c r="S192" s="155"/>
      <c r="T192" s="155"/>
      <c r="U192" s="155"/>
      <c r="V192" s="155"/>
      <c r="W192" s="156"/>
      <c r="X192" s="157"/>
    </row>
    <row r="193" spans="1:24" x14ac:dyDescent="0.25">
      <c r="A193" s="150" t="s">
        <v>115</v>
      </c>
      <c r="B193" s="150"/>
      <c r="C193" s="150"/>
      <c r="D193" s="150"/>
      <c r="E193" s="151"/>
      <c r="F193" s="137" t="s">
        <v>116</v>
      </c>
      <c r="G193" s="137"/>
      <c r="H193" s="137"/>
      <c r="I193" s="137"/>
      <c r="J193" s="137"/>
      <c r="K193" s="137"/>
      <c r="L193" s="137"/>
      <c r="M193" s="137"/>
      <c r="N193" s="138"/>
      <c r="O193" s="139"/>
      <c r="P193" s="139"/>
      <c r="Q193" s="152"/>
      <c r="R193" s="153"/>
      <c r="S193" s="152"/>
      <c r="T193" s="153"/>
      <c r="U193" s="152"/>
      <c r="V193" s="152"/>
      <c r="W193" s="135"/>
      <c r="X193" s="136"/>
    </row>
    <row r="194" spans="1:24" x14ac:dyDescent="0.25">
      <c r="A194" s="148"/>
      <c r="B194" s="148"/>
      <c r="C194" s="148"/>
      <c r="D194" s="148"/>
      <c r="E194" s="149"/>
      <c r="F194" s="137" t="s">
        <v>117</v>
      </c>
      <c r="G194" s="137"/>
      <c r="H194" s="137"/>
      <c r="I194" s="137"/>
      <c r="J194" s="137"/>
      <c r="K194" s="137"/>
      <c r="L194" s="137"/>
      <c r="M194" s="137"/>
      <c r="N194" s="138"/>
      <c r="O194" s="139"/>
      <c r="P194" s="139"/>
      <c r="Q194" s="133"/>
      <c r="R194" s="134"/>
      <c r="S194" s="133"/>
      <c r="T194" s="134"/>
      <c r="U194" s="133"/>
      <c r="V194" s="133"/>
      <c r="W194" s="135"/>
      <c r="X194" s="136"/>
    </row>
    <row r="195" spans="1:24" x14ac:dyDescent="0.25">
      <c r="A195" s="148"/>
      <c r="B195" s="148"/>
      <c r="C195" s="148"/>
      <c r="D195" s="148"/>
      <c r="E195" s="149"/>
      <c r="F195" s="137" t="s">
        <v>118</v>
      </c>
      <c r="G195" s="137"/>
      <c r="H195" s="137"/>
      <c r="I195" s="137"/>
      <c r="J195" s="137"/>
      <c r="K195" s="137"/>
      <c r="L195" s="137"/>
      <c r="M195" s="137"/>
      <c r="N195" s="138"/>
      <c r="O195" s="139"/>
      <c r="P195" s="139"/>
      <c r="Q195" s="133"/>
      <c r="R195" s="134"/>
      <c r="S195" s="133"/>
      <c r="T195" s="134"/>
      <c r="U195" s="133"/>
      <c r="V195" s="133"/>
      <c r="W195" s="135"/>
      <c r="X195" s="136"/>
    </row>
    <row r="196" spans="1:24" x14ac:dyDescent="0.25">
      <c r="A196" s="148"/>
      <c r="B196" s="148"/>
      <c r="C196" s="148"/>
      <c r="D196" s="148"/>
      <c r="E196" s="149"/>
      <c r="F196" s="137" t="s">
        <v>119</v>
      </c>
      <c r="G196" s="137"/>
      <c r="H196" s="137"/>
      <c r="I196" s="137"/>
      <c r="J196" s="137"/>
      <c r="K196" s="137"/>
      <c r="L196" s="137"/>
      <c r="M196" s="137"/>
      <c r="N196" s="162"/>
      <c r="O196" s="163"/>
      <c r="P196" s="163"/>
      <c r="Q196" s="133"/>
      <c r="R196" s="134"/>
      <c r="S196" s="133"/>
      <c r="T196" s="134"/>
      <c r="U196" s="133"/>
      <c r="V196" s="133"/>
      <c r="W196" s="135"/>
      <c r="X196" s="136"/>
    </row>
    <row r="197" spans="1:24" x14ac:dyDescent="0.25">
      <c r="A197" s="148"/>
      <c r="B197" s="148"/>
      <c r="C197" s="148"/>
      <c r="D197" s="148"/>
      <c r="E197" s="149"/>
      <c r="F197" s="137" t="s">
        <v>120</v>
      </c>
      <c r="G197" s="137"/>
      <c r="H197" s="137"/>
      <c r="I197" s="137"/>
      <c r="J197" s="137"/>
      <c r="K197" s="137"/>
      <c r="L197" s="137"/>
      <c r="M197" s="119"/>
      <c r="N197" s="160"/>
      <c r="O197" s="160"/>
      <c r="P197" s="160"/>
      <c r="Q197" s="161"/>
      <c r="R197" s="134"/>
      <c r="S197" s="133"/>
      <c r="T197" s="134"/>
      <c r="U197" s="133"/>
      <c r="V197" s="133"/>
      <c r="W197" s="135"/>
      <c r="X197" s="136"/>
    </row>
    <row r="198" spans="1:24" ht="15" customHeight="1" x14ac:dyDescent="0.25">
      <c r="A198" s="148"/>
      <c r="B198" s="148"/>
      <c r="C198" s="148"/>
      <c r="D198" s="148"/>
      <c r="E198" s="149"/>
      <c r="F198" s="137" t="s">
        <v>121</v>
      </c>
      <c r="G198" s="137"/>
      <c r="H198" s="137"/>
      <c r="I198" s="137"/>
      <c r="J198" s="137"/>
      <c r="K198" s="137"/>
      <c r="L198" s="137"/>
      <c r="M198" s="137"/>
      <c r="N198" s="138"/>
      <c r="O198" s="139"/>
      <c r="P198" s="139"/>
      <c r="Q198" s="133"/>
      <c r="R198" s="134"/>
      <c r="S198" s="133"/>
      <c r="T198" s="134"/>
      <c r="U198" s="133"/>
      <c r="V198" s="133"/>
      <c r="W198" s="135"/>
      <c r="X198" s="136"/>
    </row>
    <row r="199" spans="1:24" ht="15" customHeight="1" x14ac:dyDescent="0.25">
      <c r="A199" s="148"/>
      <c r="B199" s="148"/>
      <c r="C199" s="148"/>
      <c r="D199" s="148"/>
      <c r="E199" s="149"/>
      <c r="F199" s="137" t="s">
        <v>122</v>
      </c>
      <c r="G199" s="137"/>
      <c r="H199" s="137"/>
      <c r="I199" s="137"/>
      <c r="J199" s="137"/>
      <c r="K199" s="137"/>
      <c r="L199" s="137"/>
      <c r="M199" s="137"/>
      <c r="N199" s="138"/>
      <c r="O199" s="139"/>
      <c r="P199" s="139"/>
      <c r="Q199" s="133"/>
      <c r="R199" s="134"/>
      <c r="S199" s="133"/>
      <c r="T199" s="134"/>
      <c r="U199" s="133"/>
      <c r="V199" s="133"/>
      <c r="W199" s="135"/>
      <c r="X199" s="136"/>
    </row>
    <row r="200" spans="1:24" x14ac:dyDescent="0.25">
      <c r="A200" s="148"/>
      <c r="B200" s="148"/>
      <c r="C200" s="148"/>
      <c r="D200" s="148"/>
      <c r="E200" s="149"/>
      <c r="F200" s="137" t="s">
        <v>123</v>
      </c>
      <c r="G200" s="137"/>
      <c r="H200" s="137"/>
      <c r="I200" s="137"/>
      <c r="J200" s="137"/>
      <c r="K200" s="137"/>
      <c r="L200" s="137"/>
      <c r="M200" s="137"/>
      <c r="N200" s="138"/>
      <c r="O200" s="139"/>
      <c r="P200" s="139"/>
      <c r="Q200" s="133"/>
      <c r="R200" s="134"/>
      <c r="S200" s="133"/>
      <c r="T200" s="134"/>
      <c r="U200" s="133"/>
      <c r="V200" s="133"/>
      <c r="W200" s="135"/>
      <c r="X200" s="136"/>
    </row>
    <row r="201" spans="1:24" x14ac:dyDescent="0.25">
      <c r="A201" s="148" t="s">
        <v>124</v>
      </c>
      <c r="B201" s="148"/>
      <c r="C201" s="148"/>
      <c r="D201" s="148"/>
      <c r="E201" s="149"/>
      <c r="F201" s="137" t="s">
        <v>116</v>
      </c>
      <c r="G201" s="137"/>
      <c r="H201" s="137"/>
      <c r="I201" s="137"/>
      <c r="J201" s="137"/>
      <c r="K201" s="137"/>
      <c r="L201" s="137"/>
      <c r="M201" s="137"/>
      <c r="N201" s="138"/>
      <c r="O201" s="139"/>
      <c r="P201" s="139"/>
      <c r="Q201" s="133"/>
      <c r="R201" s="134"/>
      <c r="S201" s="133"/>
      <c r="T201" s="134"/>
      <c r="U201" s="133"/>
      <c r="V201" s="133"/>
      <c r="W201" s="135"/>
      <c r="X201" s="136"/>
    </row>
    <row r="202" spans="1:24" x14ac:dyDescent="0.25">
      <c r="A202" s="148"/>
      <c r="B202" s="148"/>
      <c r="C202" s="148"/>
      <c r="D202" s="148"/>
      <c r="E202" s="149"/>
      <c r="F202" s="137" t="s">
        <v>117</v>
      </c>
      <c r="G202" s="137"/>
      <c r="H202" s="137"/>
      <c r="I202" s="137"/>
      <c r="J202" s="137"/>
      <c r="K202" s="137"/>
      <c r="L202" s="137"/>
      <c r="M202" s="137"/>
      <c r="N202" s="138"/>
      <c r="O202" s="139"/>
      <c r="P202" s="139"/>
      <c r="Q202" s="133"/>
      <c r="R202" s="134"/>
      <c r="S202" s="133"/>
      <c r="T202" s="134"/>
      <c r="U202" s="133"/>
      <c r="V202" s="133"/>
      <c r="W202" s="135"/>
      <c r="X202" s="136"/>
    </row>
    <row r="203" spans="1:24" x14ac:dyDescent="0.25">
      <c r="A203" s="148"/>
      <c r="B203" s="148"/>
      <c r="C203" s="148"/>
      <c r="D203" s="148"/>
      <c r="E203" s="149"/>
      <c r="F203" s="137" t="s">
        <v>118</v>
      </c>
      <c r="G203" s="137"/>
      <c r="H203" s="137"/>
      <c r="I203" s="137"/>
      <c r="J203" s="137"/>
      <c r="K203" s="137"/>
      <c r="L203" s="137"/>
      <c r="M203" s="137"/>
      <c r="N203" s="138"/>
      <c r="O203" s="139"/>
      <c r="P203" s="139"/>
      <c r="Q203" s="133"/>
      <c r="R203" s="134"/>
      <c r="S203" s="133"/>
      <c r="T203" s="134"/>
      <c r="U203" s="133"/>
      <c r="V203" s="133"/>
      <c r="W203" s="135"/>
      <c r="X203" s="136"/>
    </row>
    <row r="204" spans="1:24" s="32" customFormat="1" x14ac:dyDescent="0.25">
      <c r="A204" s="148"/>
      <c r="B204" s="148"/>
      <c r="C204" s="148"/>
      <c r="D204" s="148"/>
      <c r="E204" s="149"/>
      <c r="F204" s="137" t="s">
        <v>119</v>
      </c>
      <c r="G204" s="137"/>
      <c r="H204" s="137"/>
      <c r="I204" s="137"/>
      <c r="J204" s="137"/>
      <c r="K204" s="137"/>
      <c r="L204" s="137"/>
      <c r="M204" s="137"/>
      <c r="N204" s="138"/>
      <c r="O204" s="139"/>
      <c r="P204" s="139"/>
      <c r="Q204" s="133"/>
      <c r="R204" s="134"/>
      <c r="S204" s="133"/>
      <c r="T204" s="134"/>
      <c r="U204" s="133"/>
      <c r="V204" s="133"/>
      <c r="W204" s="135"/>
      <c r="X204" s="136"/>
    </row>
    <row r="205" spans="1:24" s="32" customFormat="1" x14ac:dyDescent="0.25">
      <c r="A205" s="148"/>
      <c r="B205" s="148"/>
      <c r="C205" s="148"/>
      <c r="D205" s="148"/>
      <c r="E205" s="149"/>
      <c r="F205" s="137" t="s">
        <v>121</v>
      </c>
      <c r="G205" s="137"/>
      <c r="H205" s="137"/>
      <c r="I205" s="137"/>
      <c r="J205" s="137"/>
      <c r="K205" s="137"/>
      <c r="L205" s="137"/>
      <c r="M205" s="137"/>
      <c r="N205" s="138"/>
      <c r="O205" s="139"/>
      <c r="P205" s="139"/>
      <c r="Q205" s="133"/>
      <c r="R205" s="134"/>
      <c r="S205" s="133"/>
      <c r="T205" s="134"/>
      <c r="U205" s="133"/>
      <c r="V205" s="133"/>
      <c r="W205" s="135"/>
      <c r="X205" s="136"/>
    </row>
    <row r="206" spans="1:24" x14ac:dyDescent="0.25">
      <c r="A206" s="148"/>
      <c r="B206" s="148"/>
      <c r="C206" s="148"/>
      <c r="D206" s="148"/>
      <c r="E206" s="149"/>
      <c r="F206" s="137" t="s">
        <v>122</v>
      </c>
      <c r="G206" s="137"/>
      <c r="H206" s="137"/>
      <c r="I206" s="137"/>
      <c r="J206" s="137"/>
      <c r="K206" s="137"/>
      <c r="L206" s="137"/>
      <c r="M206" s="137"/>
      <c r="N206" s="138"/>
      <c r="O206" s="139"/>
      <c r="P206" s="139"/>
      <c r="Q206" s="133"/>
      <c r="R206" s="134"/>
      <c r="S206" s="133"/>
      <c r="T206" s="134"/>
      <c r="U206" s="133"/>
      <c r="V206" s="133"/>
      <c r="W206" s="135"/>
      <c r="X206" s="136"/>
    </row>
    <row r="207" spans="1:24" s="32" customFormat="1" x14ac:dyDescent="0.25">
      <c r="A207" s="148"/>
      <c r="B207" s="148"/>
      <c r="C207" s="148"/>
      <c r="D207" s="148"/>
      <c r="E207" s="149"/>
      <c r="F207" s="137" t="s">
        <v>125</v>
      </c>
      <c r="G207" s="137"/>
      <c r="H207" s="137"/>
      <c r="I207" s="137"/>
      <c r="J207" s="137"/>
      <c r="K207" s="137"/>
      <c r="L207" s="137"/>
      <c r="M207" s="137"/>
      <c r="N207" s="138"/>
      <c r="O207" s="139"/>
      <c r="P207" s="139"/>
      <c r="Q207" s="133"/>
      <c r="R207" s="134"/>
      <c r="S207" s="133"/>
      <c r="T207" s="134"/>
      <c r="U207" s="133"/>
      <c r="V207" s="133"/>
      <c r="W207" s="135"/>
      <c r="X207" s="136"/>
    </row>
    <row r="208" spans="1:24" s="32" customFormat="1" x14ac:dyDescent="0.25">
      <c r="A208" s="148" t="s">
        <v>126</v>
      </c>
      <c r="B208" s="148"/>
      <c r="C208" s="148"/>
      <c r="D208" s="148"/>
      <c r="E208" s="149"/>
      <c r="F208" s="137" t="s">
        <v>116</v>
      </c>
      <c r="G208" s="137"/>
      <c r="H208" s="137"/>
      <c r="I208" s="137"/>
      <c r="J208" s="137"/>
      <c r="K208" s="137"/>
      <c r="L208" s="137"/>
      <c r="M208" s="137"/>
      <c r="N208" s="138"/>
      <c r="O208" s="139"/>
      <c r="P208" s="139"/>
      <c r="Q208" s="133"/>
      <c r="R208" s="134"/>
      <c r="S208" s="133"/>
      <c r="T208" s="134"/>
      <c r="U208" s="133"/>
      <c r="V208" s="133"/>
      <c r="W208" s="135"/>
      <c r="X208" s="136"/>
    </row>
    <row r="209" spans="1:24" s="32" customFormat="1" x14ac:dyDescent="0.25">
      <c r="A209" s="148"/>
      <c r="B209" s="148"/>
      <c r="C209" s="148"/>
      <c r="D209" s="148"/>
      <c r="E209" s="149"/>
      <c r="F209" s="137" t="s">
        <v>127</v>
      </c>
      <c r="G209" s="137"/>
      <c r="H209" s="137"/>
      <c r="I209" s="137"/>
      <c r="J209" s="137"/>
      <c r="K209" s="137"/>
      <c r="L209" s="137"/>
      <c r="M209" s="137"/>
      <c r="N209" s="138"/>
      <c r="O209" s="139"/>
      <c r="P209" s="139"/>
      <c r="Q209" s="133"/>
      <c r="R209" s="134"/>
      <c r="S209" s="133"/>
      <c r="T209" s="134"/>
      <c r="U209" s="133"/>
      <c r="V209" s="133"/>
      <c r="W209" s="135"/>
      <c r="X209" s="136"/>
    </row>
    <row r="210" spans="1:24" s="32" customFormat="1" x14ac:dyDescent="0.25">
      <c r="A210" s="148"/>
      <c r="B210" s="148"/>
      <c r="C210" s="148"/>
      <c r="D210" s="148"/>
      <c r="E210" s="149"/>
      <c r="F210" s="137" t="s">
        <v>118</v>
      </c>
      <c r="G210" s="137"/>
      <c r="H210" s="137"/>
      <c r="I210" s="137"/>
      <c r="J210" s="137"/>
      <c r="K210" s="137"/>
      <c r="L210" s="137"/>
      <c r="M210" s="137"/>
      <c r="N210" s="138"/>
      <c r="O210" s="139"/>
      <c r="P210" s="139"/>
      <c r="Q210" s="133"/>
      <c r="R210" s="134"/>
      <c r="S210" s="133"/>
      <c r="T210" s="134"/>
      <c r="U210" s="133"/>
      <c r="V210" s="133"/>
      <c r="W210" s="135"/>
      <c r="X210" s="136"/>
    </row>
    <row r="211" spans="1:24" s="32" customFormat="1" x14ac:dyDescent="0.25">
      <c r="A211" s="148"/>
      <c r="B211" s="148"/>
      <c r="C211" s="148"/>
      <c r="D211" s="148"/>
      <c r="E211" s="149"/>
      <c r="F211" s="137" t="s">
        <v>119</v>
      </c>
      <c r="G211" s="137"/>
      <c r="H211" s="137"/>
      <c r="I211" s="137"/>
      <c r="J211" s="137"/>
      <c r="K211" s="137"/>
      <c r="L211" s="137"/>
      <c r="M211" s="137"/>
      <c r="N211" s="138"/>
      <c r="O211" s="139"/>
      <c r="P211" s="139"/>
      <c r="Q211" s="133"/>
      <c r="R211" s="134"/>
      <c r="S211" s="133"/>
      <c r="T211" s="134"/>
      <c r="U211" s="133"/>
      <c r="V211" s="133"/>
      <c r="W211" s="135"/>
      <c r="X211" s="136"/>
    </row>
    <row r="212" spans="1:24" s="32" customFormat="1" x14ac:dyDescent="0.25">
      <c r="A212" s="148"/>
      <c r="B212" s="148"/>
      <c r="C212" s="148"/>
      <c r="D212" s="148"/>
      <c r="E212" s="149"/>
      <c r="F212" s="137" t="s">
        <v>128</v>
      </c>
      <c r="G212" s="137"/>
      <c r="H212" s="137"/>
      <c r="I212" s="137"/>
      <c r="J212" s="137"/>
      <c r="K212" s="137"/>
      <c r="L212" s="137"/>
      <c r="M212" s="137"/>
      <c r="N212" s="138"/>
      <c r="O212" s="139"/>
      <c r="P212" s="139"/>
      <c r="Q212" s="133"/>
      <c r="R212" s="134"/>
      <c r="S212" s="133"/>
      <c r="T212" s="134"/>
      <c r="U212" s="133"/>
      <c r="V212" s="133"/>
      <c r="W212" s="135"/>
      <c r="X212" s="136"/>
    </row>
    <row r="213" spans="1:24" s="32" customFormat="1" x14ac:dyDescent="0.25">
      <c r="A213" s="148"/>
      <c r="B213" s="148"/>
      <c r="C213" s="148"/>
      <c r="D213" s="148"/>
      <c r="E213" s="149"/>
      <c r="F213" s="137" t="s">
        <v>122</v>
      </c>
      <c r="G213" s="137"/>
      <c r="H213" s="137"/>
      <c r="I213" s="137"/>
      <c r="J213" s="137"/>
      <c r="K213" s="137"/>
      <c r="L213" s="137"/>
      <c r="M213" s="137"/>
      <c r="N213" s="138"/>
      <c r="O213" s="139"/>
      <c r="P213" s="139"/>
      <c r="Q213" s="133"/>
      <c r="R213" s="134"/>
      <c r="S213" s="133"/>
      <c r="T213" s="134"/>
      <c r="U213" s="133"/>
      <c r="V213" s="133"/>
      <c r="W213" s="140"/>
      <c r="X213" s="141"/>
    </row>
    <row r="214" spans="1:24" s="32" customFormat="1" x14ac:dyDescent="0.25">
      <c r="A214" s="142" t="s">
        <v>90</v>
      </c>
      <c r="B214" s="143"/>
      <c r="C214" s="143"/>
      <c r="D214" s="143"/>
      <c r="E214" s="143"/>
      <c r="F214" s="144"/>
      <c r="G214" s="144"/>
      <c r="H214" s="144"/>
      <c r="I214" s="144"/>
      <c r="J214" s="144"/>
      <c r="K214" s="144"/>
      <c r="L214" s="144"/>
      <c r="M214" s="144"/>
      <c r="N214" s="145">
        <f>SUM(N193:P213)</f>
        <v>0</v>
      </c>
      <c r="O214" s="145"/>
      <c r="P214" s="145"/>
      <c r="Q214" s="146">
        <f>SUM(Q193:R213)</f>
        <v>0</v>
      </c>
      <c r="R214" s="147"/>
      <c r="S214" s="146">
        <f>SUM(S193:T213)</f>
        <v>0</v>
      </c>
      <c r="T214" s="147"/>
      <c r="U214" s="146">
        <f t="shared" ref="U214" si="8">SUM(U193:V213)</f>
        <v>0</v>
      </c>
      <c r="V214" s="147"/>
      <c r="W214" s="145">
        <f t="shared" ref="W214" si="9">SUM(W193:X213)</f>
        <v>0</v>
      </c>
      <c r="X214" s="145"/>
    </row>
    <row r="215" spans="1:24" s="32" customFormat="1" x14ac:dyDescent="0.25">
      <c r="A215" s="194" t="s">
        <v>138</v>
      </c>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row>
    <row r="216" spans="1:24" s="32" customFormat="1" x14ac:dyDescent="0.25">
      <c r="A216" s="91" t="s">
        <v>108</v>
      </c>
      <c r="B216" s="91"/>
      <c r="C216" s="91"/>
      <c r="D216" s="91"/>
      <c r="E216" s="91"/>
      <c r="F216" s="91"/>
      <c r="G216" s="91"/>
      <c r="H216" s="91"/>
      <c r="I216" s="91"/>
      <c r="J216" s="91"/>
      <c r="K216" s="91"/>
      <c r="L216" s="91"/>
      <c r="M216" s="91"/>
      <c r="N216" s="154" t="s">
        <v>90</v>
      </c>
      <c r="O216" s="155"/>
      <c r="P216" s="155"/>
      <c r="Q216" s="154" t="s">
        <v>133</v>
      </c>
      <c r="R216" s="155"/>
      <c r="S216" s="155" t="s">
        <v>134</v>
      </c>
      <c r="T216" s="155"/>
      <c r="U216" s="155" t="s">
        <v>135</v>
      </c>
      <c r="V216" s="155"/>
      <c r="W216" s="99" t="s">
        <v>136</v>
      </c>
      <c r="X216" s="100"/>
    </row>
    <row r="217" spans="1:24" s="32" customFormat="1" x14ac:dyDescent="0.25">
      <c r="A217" s="132" t="s">
        <v>93</v>
      </c>
      <c r="B217" s="132"/>
      <c r="C217" s="132"/>
      <c r="D217" s="132"/>
      <c r="E217" s="132"/>
      <c r="F217" s="132" t="s">
        <v>94</v>
      </c>
      <c r="G217" s="132"/>
      <c r="H217" s="132"/>
      <c r="I217" s="132"/>
      <c r="J217" s="132"/>
      <c r="K217" s="132"/>
      <c r="L217" s="132"/>
      <c r="M217" s="132"/>
      <c r="N217" s="154"/>
      <c r="O217" s="155"/>
      <c r="P217" s="155"/>
      <c r="Q217" s="154"/>
      <c r="R217" s="155"/>
      <c r="S217" s="155"/>
      <c r="T217" s="155"/>
      <c r="U217" s="155"/>
      <c r="V217" s="155"/>
      <c r="W217" s="156"/>
      <c r="X217" s="157"/>
    </row>
    <row r="218" spans="1:24" s="32" customFormat="1" x14ac:dyDescent="0.25">
      <c r="A218" s="150" t="s">
        <v>115</v>
      </c>
      <c r="B218" s="150"/>
      <c r="C218" s="150"/>
      <c r="D218" s="150"/>
      <c r="E218" s="151"/>
      <c r="F218" s="137" t="s">
        <v>116</v>
      </c>
      <c r="G218" s="137"/>
      <c r="H218" s="137"/>
      <c r="I218" s="137"/>
      <c r="J218" s="137"/>
      <c r="K218" s="137"/>
      <c r="L218" s="137"/>
      <c r="M218" s="137"/>
      <c r="N218" s="138"/>
      <c r="O218" s="139"/>
      <c r="P218" s="139"/>
      <c r="Q218" s="152"/>
      <c r="R218" s="153"/>
      <c r="S218" s="152"/>
      <c r="T218" s="153"/>
      <c r="U218" s="152"/>
      <c r="V218" s="152"/>
      <c r="W218" s="135"/>
      <c r="X218" s="136"/>
    </row>
    <row r="219" spans="1:24" s="32" customFormat="1" x14ac:dyDescent="0.25">
      <c r="A219" s="148"/>
      <c r="B219" s="148"/>
      <c r="C219" s="148"/>
      <c r="D219" s="148"/>
      <c r="E219" s="149"/>
      <c r="F219" s="137" t="s">
        <v>117</v>
      </c>
      <c r="G219" s="137"/>
      <c r="H219" s="137"/>
      <c r="I219" s="137"/>
      <c r="J219" s="137"/>
      <c r="K219" s="137"/>
      <c r="L219" s="137"/>
      <c r="M219" s="137"/>
      <c r="N219" s="138"/>
      <c r="O219" s="139"/>
      <c r="P219" s="139"/>
      <c r="Q219" s="133"/>
      <c r="R219" s="134"/>
      <c r="S219" s="133"/>
      <c r="T219" s="134"/>
      <c r="U219" s="133"/>
      <c r="V219" s="133"/>
      <c r="W219" s="135"/>
      <c r="X219" s="136"/>
    </row>
    <row r="220" spans="1:24" s="32" customFormat="1" x14ac:dyDescent="0.25">
      <c r="A220" s="148"/>
      <c r="B220" s="148"/>
      <c r="C220" s="148"/>
      <c r="D220" s="148"/>
      <c r="E220" s="149"/>
      <c r="F220" s="137" t="s">
        <v>118</v>
      </c>
      <c r="G220" s="137"/>
      <c r="H220" s="137"/>
      <c r="I220" s="137"/>
      <c r="J220" s="137"/>
      <c r="K220" s="137"/>
      <c r="L220" s="137"/>
      <c r="M220" s="137"/>
      <c r="N220" s="138"/>
      <c r="O220" s="139"/>
      <c r="P220" s="139"/>
      <c r="Q220" s="133"/>
      <c r="R220" s="134"/>
      <c r="S220" s="133"/>
      <c r="T220" s="134"/>
      <c r="U220" s="133"/>
      <c r="V220" s="133"/>
      <c r="W220" s="135"/>
      <c r="X220" s="136"/>
    </row>
    <row r="221" spans="1:24" s="32" customFormat="1" x14ac:dyDescent="0.25">
      <c r="A221" s="148"/>
      <c r="B221" s="148"/>
      <c r="C221" s="148"/>
      <c r="D221" s="148"/>
      <c r="E221" s="149"/>
      <c r="F221" s="137" t="s">
        <v>119</v>
      </c>
      <c r="G221" s="137"/>
      <c r="H221" s="137"/>
      <c r="I221" s="137"/>
      <c r="J221" s="137"/>
      <c r="K221" s="137"/>
      <c r="L221" s="137"/>
      <c r="M221" s="137"/>
      <c r="N221" s="138"/>
      <c r="O221" s="139"/>
      <c r="P221" s="139"/>
      <c r="Q221" s="133"/>
      <c r="R221" s="134"/>
      <c r="S221" s="133"/>
      <c r="T221" s="134"/>
      <c r="U221" s="133"/>
      <c r="V221" s="133"/>
      <c r="W221" s="135"/>
      <c r="X221" s="136"/>
    </row>
    <row r="222" spans="1:24" x14ac:dyDescent="0.25">
      <c r="A222" s="148"/>
      <c r="B222" s="148"/>
      <c r="C222" s="148"/>
      <c r="D222" s="148"/>
      <c r="E222" s="149"/>
      <c r="F222" s="137" t="s">
        <v>120</v>
      </c>
      <c r="G222" s="137"/>
      <c r="H222" s="137"/>
      <c r="I222" s="137"/>
      <c r="J222" s="137"/>
      <c r="K222" s="137"/>
      <c r="L222" s="137"/>
      <c r="M222" s="137"/>
      <c r="N222" s="138"/>
      <c r="O222" s="139"/>
      <c r="P222" s="139"/>
      <c r="Q222" s="133"/>
      <c r="R222" s="134"/>
      <c r="S222" s="133"/>
      <c r="T222" s="134"/>
      <c r="U222" s="133"/>
      <c r="V222" s="133"/>
      <c r="W222" s="135"/>
      <c r="X222" s="136"/>
    </row>
    <row r="223" spans="1:24" x14ac:dyDescent="0.25">
      <c r="A223" s="148"/>
      <c r="B223" s="148"/>
      <c r="C223" s="148"/>
      <c r="D223" s="148"/>
      <c r="E223" s="149"/>
      <c r="F223" s="137" t="s">
        <v>121</v>
      </c>
      <c r="G223" s="137"/>
      <c r="H223" s="137"/>
      <c r="I223" s="137"/>
      <c r="J223" s="137"/>
      <c r="K223" s="137"/>
      <c r="L223" s="137"/>
      <c r="M223" s="137"/>
      <c r="N223" s="138"/>
      <c r="O223" s="139"/>
      <c r="P223" s="139"/>
      <c r="Q223" s="133"/>
      <c r="R223" s="134"/>
      <c r="S223" s="133"/>
      <c r="T223" s="134"/>
      <c r="U223" s="133"/>
      <c r="V223" s="133"/>
      <c r="W223" s="135"/>
      <c r="X223" s="136"/>
    </row>
    <row r="224" spans="1:24" x14ac:dyDescent="0.25">
      <c r="A224" s="148"/>
      <c r="B224" s="148"/>
      <c r="C224" s="148"/>
      <c r="D224" s="148"/>
      <c r="E224" s="149"/>
      <c r="F224" s="137" t="s">
        <v>122</v>
      </c>
      <c r="G224" s="137"/>
      <c r="H224" s="137"/>
      <c r="I224" s="137"/>
      <c r="J224" s="137"/>
      <c r="K224" s="137"/>
      <c r="L224" s="137"/>
      <c r="M224" s="137"/>
      <c r="N224" s="138"/>
      <c r="O224" s="139"/>
      <c r="P224" s="139"/>
      <c r="Q224" s="133"/>
      <c r="R224" s="134"/>
      <c r="S224" s="133"/>
      <c r="T224" s="134"/>
      <c r="U224" s="133"/>
      <c r="V224" s="133"/>
      <c r="W224" s="135"/>
      <c r="X224" s="136"/>
    </row>
    <row r="225" spans="1:24" s="32" customFormat="1" x14ac:dyDescent="0.25">
      <c r="A225" s="148"/>
      <c r="B225" s="148"/>
      <c r="C225" s="148"/>
      <c r="D225" s="148"/>
      <c r="E225" s="149"/>
      <c r="F225" s="137" t="s">
        <v>123</v>
      </c>
      <c r="G225" s="137"/>
      <c r="H225" s="137"/>
      <c r="I225" s="137"/>
      <c r="J225" s="137"/>
      <c r="K225" s="137"/>
      <c r="L225" s="137"/>
      <c r="M225" s="137"/>
      <c r="N225" s="138"/>
      <c r="O225" s="139"/>
      <c r="P225" s="139"/>
      <c r="Q225" s="133"/>
      <c r="R225" s="134"/>
      <c r="S225" s="133"/>
      <c r="T225" s="134"/>
      <c r="U225" s="133"/>
      <c r="V225" s="133"/>
      <c r="W225" s="135"/>
      <c r="X225" s="136"/>
    </row>
    <row r="226" spans="1:24" ht="15" customHeight="1" x14ac:dyDescent="0.25">
      <c r="A226" s="148" t="s">
        <v>124</v>
      </c>
      <c r="B226" s="148"/>
      <c r="C226" s="148"/>
      <c r="D226" s="148"/>
      <c r="E226" s="149"/>
      <c r="F226" s="137" t="s">
        <v>116</v>
      </c>
      <c r="G226" s="137"/>
      <c r="H226" s="137"/>
      <c r="I226" s="137"/>
      <c r="J226" s="137"/>
      <c r="K226" s="137"/>
      <c r="L226" s="137"/>
      <c r="M226" s="137"/>
      <c r="N226" s="138"/>
      <c r="O226" s="139"/>
      <c r="P226" s="139"/>
      <c r="Q226" s="133"/>
      <c r="R226" s="134"/>
      <c r="S226" s="133"/>
      <c r="T226" s="134"/>
      <c r="U226" s="133"/>
      <c r="V226" s="133"/>
      <c r="W226" s="135"/>
      <c r="X226" s="136"/>
    </row>
    <row r="227" spans="1:24" ht="15" customHeight="1" x14ac:dyDescent="0.25">
      <c r="A227" s="148"/>
      <c r="B227" s="148"/>
      <c r="C227" s="148"/>
      <c r="D227" s="148"/>
      <c r="E227" s="149"/>
      <c r="F227" s="137" t="s">
        <v>117</v>
      </c>
      <c r="G227" s="137"/>
      <c r="H227" s="137"/>
      <c r="I227" s="137"/>
      <c r="J227" s="137"/>
      <c r="K227" s="137"/>
      <c r="L227" s="137"/>
      <c r="M227" s="137"/>
      <c r="N227" s="138"/>
      <c r="O227" s="139"/>
      <c r="P227" s="139"/>
      <c r="Q227" s="133"/>
      <c r="R227" s="134"/>
      <c r="S227" s="133"/>
      <c r="T227" s="134"/>
      <c r="U227" s="133"/>
      <c r="V227" s="133"/>
      <c r="W227" s="135"/>
      <c r="X227" s="136"/>
    </row>
    <row r="228" spans="1:24" x14ac:dyDescent="0.25">
      <c r="A228" s="148"/>
      <c r="B228" s="148"/>
      <c r="C228" s="148"/>
      <c r="D228" s="148"/>
      <c r="E228" s="149"/>
      <c r="F228" s="137" t="s">
        <v>118</v>
      </c>
      <c r="G228" s="137"/>
      <c r="H228" s="137"/>
      <c r="I228" s="137"/>
      <c r="J228" s="137"/>
      <c r="K228" s="137"/>
      <c r="L228" s="137"/>
      <c r="M228" s="137"/>
      <c r="N228" s="138"/>
      <c r="O228" s="139"/>
      <c r="P228" s="139"/>
      <c r="Q228" s="133"/>
      <c r="R228" s="134"/>
      <c r="S228" s="133"/>
      <c r="T228" s="134"/>
      <c r="U228" s="133"/>
      <c r="V228" s="133"/>
      <c r="W228" s="135"/>
      <c r="X228" s="136"/>
    </row>
    <row r="229" spans="1:24" x14ac:dyDescent="0.25">
      <c r="A229" s="148"/>
      <c r="B229" s="148"/>
      <c r="C229" s="148"/>
      <c r="D229" s="148"/>
      <c r="E229" s="149"/>
      <c r="F229" s="137" t="s">
        <v>119</v>
      </c>
      <c r="G229" s="137"/>
      <c r="H229" s="137"/>
      <c r="I229" s="137"/>
      <c r="J229" s="137"/>
      <c r="K229" s="137"/>
      <c r="L229" s="137"/>
      <c r="M229" s="137"/>
      <c r="N229" s="138"/>
      <c r="O229" s="139"/>
      <c r="P229" s="139"/>
      <c r="Q229" s="133"/>
      <c r="R229" s="134"/>
      <c r="S229" s="133"/>
      <c r="T229" s="134"/>
      <c r="U229" s="133"/>
      <c r="V229" s="133"/>
      <c r="W229" s="135"/>
      <c r="X229" s="136"/>
    </row>
    <row r="230" spans="1:24" x14ac:dyDescent="0.25">
      <c r="A230" s="148"/>
      <c r="B230" s="148"/>
      <c r="C230" s="148"/>
      <c r="D230" s="148"/>
      <c r="E230" s="149"/>
      <c r="F230" s="137" t="s">
        <v>121</v>
      </c>
      <c r="G230" s="137"/>
      <c r="H230" s="137"/>
      <c r="I230" s="137"/>
      <c r="J230" s="137"/>
      <c r="K230" s="137"/>
      <c r="L230" s="137"/>
      <c r="M230" s="137"/>
      <c r="N230" s="138"/>
      <c r="O230" s="139"/>
      <c r="P230" s="139"/>
      <c r="Q230" s="133"/>
      <c r="R230" s="134"/>
      <c r="S230" s="133"/>
      <c r="T230" s="134"/>
      <c r="U230" s="133"/>
      <c r="V230" s="133"/>
      <c r="W230" s="135"/>
      <c r="X230" s="136"/>
    </row>
    <row r="231" spans="1:24" x14ac:dyDescent="0.25">
      <c r="A231" s="148"/>
      <c r="B231" s="148"/>
      <c r="C231" s="148"/>
      <c r="D231" s="148"/>
      <c r="E231" s="149"/>
      <c r="F231" s="137" t="s">
        <v>122</v>
      </c>
      <c r="G231" s="137"/>
      <c r="H231" s="137"/>
      <c r="I231" s="137"/>
      <c r="J231" s="137"/>
      <c r="K231" s="137"/>
      <c r="L231" s="137"/>
      <c r="M231" s="137"/>
      <c r="N231" s="138"/>
      <c r="O231" s="139"/>
      <c r="P231" s="139"/>
      <c r="Q231" s="133"/>
      <c r="R231" s="134"/>
      <c r="S231" s="133"/>
      <c r="T231" s="134"/>
      <c r="U231" s="133"/>
      <c r="V231" s="133"/>
      <c r="W231" s="135"/>
      <c r="X231" s="136"/>
    </row>
    <row r="232" spans="1:24" x14ac:dyDescent="0.25">
      <c r="A232" s="148"/>
      <c r="B232" s="148"/>
      <c r="C232" s="148"/>
      <c r="D232" s="148"/>
      <c r="E232" s="149"/>
      <c r="F232" s="137" t="s">
        <v>125</v>
      </c>
      <c r="G232" s="137"/>
      <c r="H232" s="137"/>
      <c r="I232" s="137"/>
      <c r="J232" s="137"/>
      <c r="K232" s="137"/>
      <c r="L232" s="137"/>
      <c r="M232" s="137"/>
      <c r="N232" s="138"/>
      <c r="O232" s="139"/>
      <c r="P232" s="139"/>
      <c r="Q232" s="133"/>
      <c r="R232" s="134"/>
      <c r="S232" s="133"/>
      <c r="T232" s="134"/>
      <c r="U232" s="133"/>
      <c r="V232" s="133"/>
      <c r="W232" s="135"/>
      <c r="X232" s="136"/>
    </row>
    <row r="233" spans="1:24" ht="15" customHeight="1" x14ac:dyDescent="0.25">
      <c r="A233" s="148" t="s">
        <v>126</v>
      </c>
      <c r="B233" s="148"/>
      <c r="C233" s="148"/>
      <c r="D233" s="148"/>
      <c r="E233" s="149"/>
      <c r="F233" s="137" t="s">
        <v>116</v>
      </c>
      <c r="G233" s="137"/>
      <c r="H233" s="137"/>
      <c r="I233" s="137"/>
      <c r="J233" s="137"/>
      <c r="K233" s="137"/>
      <c r="L233" s="137"/>
      <c r="M233" s="137"/>
      <c r="N233" s="138"/>
      <c r="O233" s="139"/>
      <c r="P233" s="139"/>
      <c r="Q233" s="133"/>
      <c r="R233" s="134"/>
      <c r="S233" s="133"/>
      <c r="T233" s="134"/>
      <c r="U233" s="133"/>
      <c r="V233" s="133"/>
      <c r="W233" s="135"/>
      <c r="X233" s="136"/>
    </row>
    <row r="234" spans="1:24" ht="15" customHeight="1" x14ac:dyDescent="0.25">
      <c r="A234" s="148"/>
      <c r="B234" s="148"/>
      <c r="C234" s="148"/>
      <c r="D234" s="148"/>
      <c r="E234" s="149"/>
      <c r="F234" s="137" t="s">
        <v>127</v>
      </c>
      <c r="G234" s="137"/>
      <c r="H234" s="137"/>
      <c r="I234" s="137"/>
      <c r="J234" s="137"/>
      <c r="K234" s="137"/>
      <c r="L234" s="137"/>
      <c r="M234" s="137"/>
      <c r="N234" s="138"/>
      <c r="O234" s="139"/>
      <c r="P234" s="139"/>
      <c r="Q234" s="133"/>
      <c r="R234" s="134"/>
      <c r="S234" s="133"/>
      <c r="T234" s="134"/>
      <c r="U234" s="133"/>
      <c r="V234" s="133"/>
      <c r="W234" s="135"/>
      <c r="X234" s="136"/>
    </row>
    <row r="235" spans="1:24" x14ac:dyDescent="0.25">
      <c r="A235" s="148"/>
      <c r="B235" s="148"/>
      <c r="C235" s="148"/>
      <c r="D235" s="148"/>
      <c r="E235" s="149"/>
      <c r="F235" s="137" t="s">
        <v>118</v>
      </c>
      <c r="G235" s="137"/>
      <c r="H235" s="137"/>
      <c r="I235" s="137"/>
      <c r="J235" s="137"/>
      <c r="K235" s="137"/>
      <c r="L235" s="137"/>
      <c r="M235" s="137"/>
      <c r="N235" s="138"/>
      <c r="O235" s="139"/>
      <c r="P235" s="139"/>
      <c r="Q235" s="133"/>
      <c r="R235" s="134"/>
      <c r="S235" s="133"/>
      <c r="T235" s="134"/>
      <c r="U235" s="133"/>
      <c r="V235" s="133"/>
      <c r="W235" s="135"/>
      <c r="X235" s="136"/>
    </row>
    <row r="236" spans="1:24" x14ac:dyDescent="0.25">
      <c r="A236" s="148"/>
      <c r="B236" s="148"/>
      <c r="C236" s="148"/>
      <c r="D236" s="148"/>
      <c r="E236" s="149"/>
      <c r="F236" s="137" t="s">
        <v>119</v>
      </c>
      <c r="G236" s="137"/>
      <c r="H236" s="137"/>
      <c r="I236" s="137"/>
      <c r="J236" s="137"/>
      <c r="K236" s="137"/>
      <c r="L236" s="137"/>
      <c r="M236" s="137"/>
      <c r="N236" s="138"/>
      <c r="O236" s="139"/>
      <c r="P236" s="139"/>
      <c r="Q236" s="133"/>
      <c r="R236" s="134"/>
      <c r="S236" s="133"/>
      <c r="T236" s="134"/>
      <c r="U236" s="133"/>
      <c r="V236" s="133"/>
      <c r="W236" s="135"/>
      <c r="X236" s="136"/>
    </row>
    <row r="237" spans="1:24" x14ac:dyDescent="0.25">
      <c r="A237" s="148"/>
      <c r="B237" s="148"/>
      <c r="C237" s="148"/>
      <c r="D237" s="148"/>
      <c r="E237" s="149"/>
      <c r="F237" s="137" t="s">
        <v>128</v>
      </c>
      <c r="G237" s="137"/>
      <c r="H237" s="137"/>
      <c r="I237" s="137"/>
      <c r="J237" s="137"/>
      <c r="K237" s="137"/>
      <c r="L237" s="137"/>
      <c r="M237" s="137"/>
      <c r="N237" s="138"/>
      <c r="O237" s="139"/>
      <c r="P237" s="139"/>
      <c r="Q237" s="133"/>
      <c r="R237" s="134"/>
      <c r="S237" s="133"/>
      <c r="T237" s="134"/>
      <c r="U237" s="133"/>
      <c r="V237" s="133"/>
      <c r="W237" s="135"/>
      <c r="X237" s="136"/>
    </row>
    <row r="238" spans="1:24" x14ac:dyDescent="0.25">
      <c r="A238" s="148"/>
      <c r="B238" s="148"/>
      <c r="C238" s="148"/>
      <c r="D238" s="148"/>
      <c r="E238" s="149"/>
      <c r="F238" s="137" t="s">
        <v>122</v>
      </c>
      <c r="G238" s="137"/>
      <c r="H238" s="137"/>
      <c r="I238" s="137"/>
      <c r="J238" s="137"/>
      <c r="K238" s="137"/>
      <c r="L238" s="137"/>
      <c r="M238" s="137"/>
      <c r="N238" s="138"/>
      <c r="O238" s="139"/>
      <c r="P238" s="139"/>
      <c r="Q238" s="133"/>
      <c r="R238" s="134"/>
      <c r="S238" s="133"/>
      <c r="T238" s="134"/>
      <c r="U238" s="133"/>
      <c r="V238" s="133"/>
      <c r="W238" s="140"/>
      <c r="X238" s="141"/>
    </row>
    <row r="239" spans="1:24" x14ac:dyDescent="0.25">
      <c r="A239" s="142" t="s">
        <v>90</v>
      </c>
      <c r="B239" s="143"/>
      <c r="C239" s="143"/>
      <c r="D239" s="143"/>
      <c r="E239" s="143"/>
      <c r="F239" s="144"/>
      <c r="G239" s="144"/>
      <c r="H239" s="144"/>
      <c r="I239" s="144"/>
      <c r="J239" s="144"/>
      <c r="K239" s="144"/>
      <c r="L239" s="144"/>
      <c r="M239" s="144"/>
      <c r="N239" s="145">
        <f>SUM(N218:P238)</f>
        <v>0</v>
      </c>
      <c r="O239" s="145"/>
      <c r="P239" s="145"/>
      <c r="Q239" s="146">
        <f>SUM(Q218:R238)</f>
        <v>0</v>
      </c>
      <c r="R239" s="147"/>
      <c r="S239" s="146">
        <f t="shared" ref="S239" si="10">SUM(S218:T238)</f>
        <v>0</v>
      </c>
      <c r="T239" s="147"/>
      <c r="U239" s="146">
        <f t="shared" ref="U239" si="11">SUM(U218:V238)</f>
        <v>0</v>
      </c>
      <c r="V239" s="147"/>
      <c r="W239" s="145">
        <f t="shared" ref="W239" si="12">SUM(W218:X238)</f>
        <v>0</v>
      </c>
      <c r="X239" s="145"/>
    </row>
    <row r="240" spans="1:24" x14ac:dyDescent="0.25">
      <c r="A240" s="34"/>
      <c r="B240" s="30"/>
      <c r="C240" s="30"/>
      <c r="D240" s="30"/>
      <c r="E240" s="30"/>
      <c r="F240" s="30"/>
      <c r="G240" s="30"/>
      <c r="H240" s="30"/>
      <c r="I240" s="33"/>
      <c r="J240" s="29"/>
      <c r="K240" s="29"/>
      <c r="L240" s="29"/>
      <c r="M240" s="33"/>
      <c r="N240" s="29"/>
      <c r="O240" s="29"/>
      <c r="P240" s="29"/>
      <c r="Q240" s="33"/>
      <c r="R240" s="29"/>
      <c r="S240" s="29"/>
      <c r="T240" s="29"/>
      <c r="U240" s="33"/>
      <c r="V240" s="29"/>
      <c r="W240" s="29"/>
      <c r="X240" s="31"/>
    </row>
    <row r="241" spans="1:24" ht="15.75" x14ac:dyDescent="0.25">
      <c r="A241" s="413" t="s">
        <v>139</v>
      </c>
      <c r="B241" s="413"/>
      <c r="C241" s="413"/>
      <c r="D241" s="413"/>
      <c r="E241" s="413"/>
      <c r="F241" s="413"/>
      <c r="G241" s="413"/>
      <c r="H241" s="413"/>
      <c r="I241" s="413"/>
      <c r="J241" s="413"/>
      <c r="K241" s="413"/>
      <c r="L241" s="413"/>
      <c r="M241" s="413"/>
      <c r="N241" s="413"/>
      <c r="O241" s="413"/>
      <c r="P241" s="413"/>
      <c r="Q241" s="413"/>
      <c r="R241" s="413"/>
      <c r="S241" s="413"/>
      <c r="T241" s="413"/>
      <c r="U241" s="413"/>
      <c r="V241" s="413"/>
      <c r="W241" s="413"/>
      <c r="X241" s="414"/>
    </row>
    <row r="242" spans="1:24" x14ac:dyDescent="0.25">
      <c r="A242" s="271" t="s">
        <v>140</v>
      </c>
      <c r="B242" s="272"/>
      <c r="C242" s="272"/>
      <c r="D242" s="272"/>
      <c r="E242" s="272"/>
      <c r="F242" s="272"/>
      <c r="G242" s="272"/>
      <c r="H242" s="272"/>
      <c r="I242" s="272"/>
      <c r="J242" s="272"/>
      <c r="K242" s="272"/>
      <c r="L242" s="272"/>
      <c r="M242" s="272"/>
      <c r="N242" s="272"/>
      <c r="O242" s="272"/>
      <c r="P242" s="272"/>
      <c r="Q242" s="272"/>
      <c r="R242" s="272"/>
      <c r="S242" s="272"/>
      <c r="T242" s="272"/>
      <c r="U242" s="272"/>
      <c r="V242" s="272"/>
      <c r="W242" s="272"/>
      <c r="X242" s="273"/>
    </row>
    <row r="243" spans="1:24" x14ac:dyDescent="0.25">
      <c r="A243" s="132" t="s">
        <v>108</v>
      </c>
      <c r="B243" s="132"/>
      <c r="C243" s="132"/>
      <c r="D243" s="132"/>
      <c r="E243" s="132"/>
      <c r="F243" s="132"/>
      <c r="G243" s="132"/>
      <c r="H243" s="132"/>
      <c r="I243" s="274"/>
      <c r="J243" s="274"/>
      <c r="K243" s="274"/>
      <c r="L243" s="274"/>
      <c r="M243" s="274"/>
      <c r="N243" s="274"/>
      <c r="O243" s="274"/>
      <c r="P243" s="274"/>
      <c r="Q243" s="274"/>
      <c r="R243" s="274"/>
      <c r="S243" s="274"/>
      <c r="T243" s="193" t="s">
        <v>294</v>
      </c>
      <c r="U243" s="132"/>
      <c r="V243" s="132"/>
      <c r="W243" s="132"/>
      <c r="X243" s="132"/>
    </row>
    <row r="244" spans="1:24" x14ac:dyDescent="0.25">
      <c r="A244" s="415" t="s">
        <v>93</v>
      </c>
      <c r="B244" s="416"/>
      <c r="C244" s="416"/>
      <c r="D244" s="416"/>
      <c r="E244" s="416"/>
      <c r="F244" s="416"/>
      <c r="G244" s="416"/>
      <c r="H244" s="416"/>
      <c r="I244" s="132" t="s">
        <v>94</v>
      </c>
      <c r="J244" s="132"/>
      <c r="K244" s="132"/>
      <c r="L244" s="132"/>
      <c r="M244" s="132"/>
      <c r="N244" s="132"/>
      <c r="O244" s="132"/>
      <c r="P244" s="132"/>
      <c r="Q244" s="132"/>
      <c r="R244" s="132"/>
      <c r="S244" s="132"/>
      <c r="T244" s="193"/>
      <c r="U244" s="132"/>
      <c r="V244" s="132"/>
      <c r="W244" s="132"/>
      <c r="X244" s="132"/>
    </row>
    <row r="245" spans="1:24" x14ac:dyDescent="0.25">
      <c r="A245" s="123" t="s">
        <v>115</v>
      </c>
      <c r="B245" s="124"/>
      <c r="C245" s="124"/>
      <c r="D245" s="124"/>
      <c r="E245" s="124"/>
      <c r="F245" s="124"/>
      <c r="G245" s="124"/>
      <c r="H245" s="125"/>
      <c r="I245" s="119" t="s">
        <v>116</v>
      </c>
      <c r="J245" s="120"/>
      <c r="K245" s="120"/>
      <c r="L245" s="120"/>
      <c r="M245" s="120"/>
      <c r="N245" s="120"/>
      <c r="O245" s="120"/>
      <c r="P245" s="120"/>
      <c r="Q245" s="120"/>
      <c r="R245" s="120"/>
      <c r="S245" s="121"/>
      <c r="T245" s="122"/>
      <c r="U245" s="122"/>
      <c r="V245" s="122"/>
      <c r="W245" s="122"/>
      <c r="X245" s="122"/>
    </row>
    <row r="246" spans="1:24" x14ac:dyDescent="0.25">
      <c r="A246" s="126"/>
      <c r="B246" s="127"/>
      <c r="C246" s="127"/>
      <c r="D246" s="127"/>
      <c r="E246" s="127"/>
      <c r="F246" s="127"/>
      <c r="G246" s="127"/>
      <c r="H246" s="128"/>
      <c r="I246" s="119" t="s">
        <v>117</v>
      </c>
      <c r="J246" s="120"/>
      <c r="K246" s="120"/>
      <c r="L246" s="120"/>
      <c r="M246" s="120"/>
      <c r="N246" s="120"/>
      <c r="O246" s="120"/>
      <c r="P246" s="120"/>
      <c r="Q246" s="120"/>
      <c r="R246" s="120"/>
      <c r="S246" s="121"/>
      <c r="T246" s="122"/>
      <c r="U246" s="122"/>
      <c r="V246" s="122"/>
      <c r="W246" s="122"/>
      <c r="X246" s="122"/>
    </row>
    <row r="247" spans="1:24" x14ac:dyDescent="0.25">
      <c r="A247" s="126"/>
      <c r="B247" s="127"/>
      <c r="C247" s="127"/>
      <c r="D247" s="127"/>
      <c r="E247" s="127"/>
      <c r="F247" s="127"/>
      <c r="G247" s="127"/>
      <c r="H247" s="128"/>
      <c r="I247" s="119" t="s">
        <v>118</v>
      </c>
      <c r="J247" s="120"/>
      <c r="K247" s="120"/>
      <c r="L247" s="120"/>
      <c r="M247" s="120"/>
      <c r="N247" s="120"/>
      <c r="O247" s="120"/>
      <c r="P247" s="120"/>
      <c r="Q247" s="120"/>
      <c r="R247" s="120"/>
      <c r="S247" s="121"/>
      <c r="T247" s="181">
        <v>113400</v>
      </c>
      <c r="U247" s="122"/>
      <c r="V247" s="122"/>
      <c r="W247" s="122"/>
      <c r="X247" s="122"/>
    </row>
    <row r="248" spans="1:24" x14ac:dyDescent="0.25">
      <c r="A248" s="126"/>
      <c r="B248" s="127"/>
      <c r="C248" s="127"/>
      <c r="D248" s="127"/>
      <c r="E248" s="127"/>
      <c r="F248" s="127"/>
      <c r="G248" s="127"/>
      <c r="H248" s="128"/>
      <c r="I248" s="119" t="s">
        <v>119</v>
      </c>
      <c r="J248" s="120"/>
      <c r="K248" s="120"/>
      <c r="L248" s="120"/>
      <c r="M248" s="120"/>
      <c r="N248" s="120"/>
      <c r="O248" s="120"/>
      <c r="P248" s="120"/>
      <c r="Q248" s="120"/>
      <c r="R248" s="120"/>
      <c r="S248" s="121"/>
      <c r="T248" s="122"/>
      <c r="U248" s="122"/>
      <c r="V248" s="122"/>
      <c r="W248" s="122"/>
      <c r="X248" s="122"/>
    </row>
    <row r="249" spans="1:24" x14ac:dyDescent="0.25">
      <c r="A249" s="126"/>
      <c r="B249" s="127"/>
      <c r="C249" s="127"/>
      <c r="D249" s="127"/>
      <c r="E249" s="127"/>
      <c r="F249" s="127"/>
      <c r="G249" s="127"/>
      <c r="H249" s="128"/>
      <c r="I249" s="119" t="s">
        <v>120</v>
      </c>
      <c r="J249" s="120"/>
      <c r="K249" s="120"/>
      <c r="L249" s="120"/>
      <c r="M249" s="120"/>
      <c r="N249" s="120"/>
      <c r="O249" s="120"/>
      <c r="P249" s="120"/>
      <c r="Q249" s="120"/>
      <c r="R249" s="120"/>
      <c r="S249" s="121"/>
      <c r="T249" s="181">
        <v>131580</v>
      </c>
      <c r="U249" s="122"/>
      <c r="V249" s="122"/>
      <c r="W249" s="122"/>
      <c r="X249" s="122"/>
    </row>
    <row r="250" spans="1:24" x14ac:dyDescent="0.25">
      <c r="A250" s="126"/>
      <c r="B250" s="127"/>
      <c r="C250" s="127"/>
      <c r="D250" s="127"/>
      <c r="E250" s="127"/>
      <c r="F250" s="127"/>
      <c r="G250" s="127"/>
      <c r="H250" s="128"/>
      <c r="I250" s="119" t="s">
        <v>121</v>
      </c>
      <c r="J250" s="120"/>
      <c r="K250" s="120"/>
      <c r="L250" s="120"/>
      <c r="M250" s="120"/>
      <c r="N250" s="120"/>
      <c r="O250" s="120"/>
      <c r="P250" s="120"/>
      <c r="Q250" s="120"/>
      <c r="R250" s="120"/>
      <c r="S250" s="121"/>
      <c r="T250" s="181">
        <v>97500</v>
      </c>
      <c r="U250" s="122"/>
      <c r="V250" s="122"/>
      <c r="W250" s="122"/>
      <c r="X250" s="122"/>
    </row>
    <row r="251" spans="1:24" x14ac:dyDescent="0.25">
      <c r="A251" s="126"/>
      <c r="B251" s="127"/>
      <c r="C251" s="127"/>
      <c r="D251" s="127"/>
      <c r="E251" s="127"/>
      <c r="F251" s="127"/>
      <c r="G251" s="127"/>
      <c r="H251" s="128"/>
      <c r="I251" s="119" t="s">
        <v>122</v>
      </c>
      <c r="J251" s="120"/>
      <c r="K251" s="120"/>
      <c r="L251" s="120"/>
      <c r="M251" s="120"/>
      <c r="N251" s="120"/>
      <c r="O251" s="120"/>
      <c r="P251" s="120"/>
      <c r="Q251" s="120"/>
      <c r="R251" s="120"/>
      <c r="S251" s="121"/>
      <c r="T251" s="122"/>
      <c r="U251" s="122"/>
      <c r="V251" s="122"/>
      <c r="W251" s="122"/>
      <c r="X251" s="122"/>
    </row>
    <row r="252" spans="1:24" x14ac:dyDescent="0.25">
      <c r="A252" s="129"/>
      <c r="B252" s="130"/>
      <c r="C252" s="130"/>
      <c r="D252" s="130"/>
      <c r="E252" s="130"/>
      <c r="F252" s="130"/>
      <c r="G252" s="130"/>
      <c r="H252" s="131"/>
      <c r="I252" s="119" t="s">
        <v>123</v>
      </c>
      <c r="J252" s="120"/>
      <c r="K252" s="120"/>
      <c r="L252" s="120"/>
      <c r="M252" s="120"/>
      <c r="N252" s="120"/>
      <c r="O252" s="120"/>
      <c r="P252" s="120"/>
      <c r="Q252" s="120"/>
      <c r="R252" s="120"/>
      <c r="S252" s="121"/>
      <c r="T252" s="122"/>
      <c r="U252" s="122"/>
      <c r="V252" s="122"/>
      <c r="W252" s="122"/>
      <c r="X252" s="122"/>
    </row>
    <row r="253" spans="1:24" x14ac:dyDescent="0.25">
      <c r="A253" s="110" t="s">
        <v>124</v>
      </c>
      <c r="B253" s="111"/>
      <c r="C253" s="111"/>
      <c r="D253" s="111"/>
      <c r="E253" s="111"/>
      <c r="F253" s="111"/>
      <c r="G253" s="111"/>
      <c r="H253" s="112"/>
      <c r="I253" s="119" t="s">
        <v>116</v>
      </c>
      <c r="J253" s="120"/>
      <c r="K253" s="120"/>
      <c r="L253" s="120"/>
      <c r="M253" s="120"/>
      <c r="N253" s="120"/>
      <c r="O253" s="120"/>
      <c r="P253" s="120"/>
      <c r="Q253" s="120"/>
      <c r="R253" s="120"/>
      <c r="S253" s="121"/>
      <c r="T253" s="122"/>
      <c r="U253" s="122"/>
      <c r="V253" s="122"/>
      <c r="W253" s="122"/>
      <c r="X253" s="122"/>
    </row>
    <row r="254" spans="1:24" x14ac:dyDescent="0.25">
      <c r="A254" s="113"/>
      <c r="B254" s="114"/>
      <c r="C254" s="114"/>
      <c r="D254" s="114"/>
      <c r="E254" s="114"/>
      <c r="F254" s="114"/>
      <c r="G254" s="114"/>
      <c r="H254" s="115"/>
      <c r="I254" s="119" t="s">
        <v>117</v>
      </c>
      <c r="J254" s="120"/>
      <c r="K254" s="120"/>
      <c r="L254" s="120"/>
      <c r="M254" s="120"/>
      <c r="N254" s="120"/>
      <c r="O254" s="120"/>
      <c r="P254" s="120"/>
      <c r="Q254" s="120"/>
      <c r="R254" s="120"/>
      <c r="S254" s="121"/>
      <c r="T254" s="122"/>
      <c r="U254" s="122"/>
      <c r="V254" s="122"/>
      <c r="W254" s="122"/>
      <c r="X254" s="122"/>
    </row>
    <row r="255" spans="1:24" x14ac:dyDescent="0.25">
      <c r="A255" s="113"/>
      <c r="B255" s="114"/>
      <c r="C255" s="114"/>
      <c r="D255" s="114"/>
      <c r="E255" s="114"/>
      <c r="F255" s="114"/>
      <c r="G255" s="114"/>
      <c r="H255" s="115"/>
      <c r="I255" s="119" t="s">
        <v>118</v>
      </c>
      <c r="J255" s="120"/>
      <c r="K255" s="120"/>
      <c r="L255" s="120"/>
      <c r="M255" s="120"/>
      <c r="N255" s="120"/>
      <c r="O255" s="120"/>
      <c r="P255" s="120"/>
      <c r="Q255" s="120"/>
      <c r="R255" s="120"/>
      <c r="S255" s="121"/>
      <c r="T255" s="181">
        <v>3200</v>
      </c>
      <c r="U255" s="122"/>
      <c r="V255" s="122"/>
      <c r="W255" s="122"/>
      <c r="X255" s="122"/>
    </row>
    <row r="256" spans="1:24" x14ac:dyDescent="0.25">
      <c r="A256" s="113"/>
      <c r="B256" s="114"/>
      <c r="C256" s="114"/>
      <c r="D256" s="114"/>
      <c r="E256" s="114"/>
      <c r="F256" s="114"/>
      <c r="G256" s="114"/>
      <c r="H256" s="115"/>
      <c r="I256" s="119" t="s">
        <v>119</v>
      </c>
      <c r="J256" s="120"/>
      <c r="K256" s="120"/>
      <c r="L256" s="120"/>
      <c r="M256" s="120"/>
      <c r="N256" s="120"/>
      <c r="O256" s="120"/>
      <c r="P256" s="120"/>
      <c r="Q256" s="120"/>
      <c r="R256" s="120"/>
      <c r="S256" s="121"/>
      <c r="T256" s="122"/>
      <c r="U256" s="122"/>
      <c r="V256" s="122"/>
      <c r="W256" s="122"/>
      <c r="X256" s="122"/>
    </row>
    <row r="257" spans="1:24" x14ac:dyDescent="0.25">
      <c r="A257" s="113"/>
      <c r="B257" s="114"/>
      <c r="C257" s="114"/>
      <c r="D257" s="114"/>
      <c r="E257" s="114"/>
      <c r="F257" s="114"/>
      <c r="G257" s="114"/>
      <c r="H257" s="115"/>
      <c r="I257" s="119" t="s">
        <v>121</v>
      </c>
      <c r="J257" s="120"/>
      <c r="K257" s="120"/>
      <c r="L257" s="120"/>
      <c r="M257" s="120"/>
      <c r="N257" s="120"/>
      <c r="O257" s="120"/>
      <c r="P257" s="120"/>
      <c r="Q257" s="120"/>
      <c r="R257" s="120"/>
      <c r="S257" s="121"/>
      <c r="T257" s="122"/>
      <c r="U257" s="122"/>
      <c r="V257" s="122"/>
      <c r="W257" s="122"/>
      <c r="X257" s="122"/>
    </row>
    <row r="258" spans="1:24" x14ac:dyDescent="0.25">
      <c r="A258" s="113"/>
      <c r="B258" s="114"/>
      <c r="C258" s="114"/>
      <c r="D258" s="114"/>
      <c r="E258" s="114"/>
      <c r="F258" s="114"/>
      <c r="G258" s="114"/>
      <c r="H258" s="115"/>
      <c r="I258" s="119" t="s">
        <v>122</v>
      </c>
      <c r="J258" s="120"/>
      <c r="K258" s="120"/>
      <c r="L258" s="120"/>
      <c r="M258" s="120"/>
      <c r="N258" s="120"/>
      <c r="O258" s="120"/>
      <c r="P258" s="120"/>
      <c r="Q258" s="120"/>
      <c r="R258" s="120"/>
      <c r="S258" s="121"/>
      <c r="T258" s="122"/>
      <c r="U258" s="122"/>
      <c r="V258" s="122"/>
      <c r="W258" s="122"/>
      <c r="X258" s="122"/>
    </row>
    <row r="259" spans="1:24" x14ac:dyDescent="0.25">
      <c r="A259" s="116"/>
      <c r="B259" s="117"/>
      <c r="C259" s="117"/>
      <c r="D259" s="117"/>
      <c r="E259" s="117"/>
      <c r="F259" s="117"/>
      <c r="G259" s="117"/>
      <c r="H259" s="118"/>
      <c r="I259" s="119" t="s">
        <v>125</v>
      </c>
      <c r="J259" s="120"/>
      <c r="K259" s="120"/>
      <c r="L259" s="120"/>
      <c r="M259" s="120"/>
      <c r="N259" s="120"/>
      <c r="O259" s="120"/>
      <c r="P259" s="120"/>
      <c r="Q259" s="120"/>
      <c r="R259" s="120"/>
      <c r="S259" s="121"/>
      <c r="T259" s="122"/>
      <c r="U259" s="122"/>
      <c r="V259" s="122"/>
      <c r="W259" s="122"/>
      <c r="X259" s="122"/>
    </row>
    <row r="260" spans="1:24" x14ac:dyDescent="0.25">
      <c r="A260" s="110" t="s">
        <v>126</v>
      </c>
      <c r="B260" s="111"/>
      <c r="C260" s="111"/>
      <c r="D260" s="111"/>
      <c r="E260" s="111"/>
      <c r="F260" s="111"/>
      <c r="G260" s="111"/>
      <c r="H260" s="112"/>
      <c r="I260" s="119" t="s">
        <v>116</v>
      </c>
      <c r="J260" s="120"/>
      <c r="K260" s="120"/>
      <c r="L260" s="120"/>
      <c r="M260" s="120"/>
      <c r="N260" s="120"/>
      <c r="O260" s="120"/>
      <c r="P260" s="120"/>
      <c r="Q260" s="120"/>
      <c r="R260" s="120"/>
      <c r="S260" s="121"/>
      <c r="T260" s="122"/>
      <c r="U260" s="122"/>
      <c r="V260" s="122"/>
      <c r="W260" s="122"/>
      <c r="X260" s="122"/>
    </row>
    <row r="261" spans="1:24" x14ac:dyDescent="0.25">
      <c r="A261" s="113"/>
      <c r="B261" s="114"/>
      <c r="C261" s="114"/>
      <c r="D261" s="114"/>
      <c r="E261" s="114"/>
      <c r="F261" s="114"/>
      <c r="G261" s="114"/>
      <c r="H261" s="115"/>
      <c r="I261" s="119" t="s">
        <v>127</v>
      </c>
      <c r="J261" s="120"/>
      <c r="K261" s="120"/>
      <c r="L261" s="120"/>
      <c r="M261" s="120"/>
      <c r="N261" s="120"/>
      <c r="O261" s="120"/>
      <c r="P261" s="120"/>
      <c r="Q261" s="120"/>
      <c r="R261" s="120"/>
      <c r="S261" s="121"/>
      <c r="T261" s="122"/>
      <c r="U261" s="122"/>
      <c r="V261" s="122"/>
      <c r="W261" s="122"/>
      <c r="X261" s="122"/>
    </row>
    <row r="262" spans="1:24" x14ac:dyDescent="0.25">
      <c r="A262" s="113"/>
      <c r="B262" s="114"/>
      <c r="C262" s="114"/>
      <c r="D262" s="114"/>
      <c r="E262" s="114"/>
      <c r="F262" s="114"/>
      <c r="G262" s="114"/>
      <c r="H262" s="115"/>
      <c r="I262" s="119" t="s">
        <v>118</v>
      </c>
      <c r="J262" s="120"/>
      <c r="K262" s="120"/>
      <c r="L262" s="120"/>
      <c r="M262" s="120"/>
      <c r="N262" s="120"/>
      <c r="O262" s="120"/>
      <c r="P262" s="120"/>
      <c r="Q262" s="120"/>
      <c r="R262" s="120"/>
      <c r="S262" s="121"/>
      <c r="T262" s="181">
        <v>12000</v>
      </c>
      <c r="U262" s="122"/>
      <c r="V262" s="122"/>
      <c r="W262" s="122"/>
      <c r="X262" s="122"/>
    </row>
    <row r="263" spans="1:24" x14ac:dyDescent="0.25">
      <c r="A263" s="113"/>
      <c r="B263" s="114"/>
      <c r="C263" s="114"/>
      <c r="D263" s="114"/>
      <c r="E263" s="114"/>
      <c r="F263" s="114"/>
      <c r="G263" s="114"/>
      <c r="H263" s="115"/>
      <c r="I263" s="119" t="s">
        <v>119</v>
      </c>
      <c r="J263" s="120"/>
      <c r="K263" s="120"/>
      <c r="L263" s="120"/>
      <c r="M263" s="120"/>
      <c r="N263" s="120"/>
      <c r="O263" s="120"/>
      <c r="P263" s="120"/>
      <c r="Q263" s="120"/>
      <c r="R263" s="120"/>
      <c r="S263" s="121"/>
      <c r="T263" s="122"/>
      <c r="U263" s="122"/>
      <c r="V263" s="122"/>
      <c r="W263" s="122"/>
      <c r="X263" s="122"/>
    </row>
    <row r="264" spans="1:24" x14ac:dyDescent="0.25">
      <c r="A264" s="113"/>
      <c r="B264" s="114"/>
      <c r="C264" s="114"/>
      <c r="D264" s="114"/>
      <c r="E264" s="114"/>
      <c r="F264" s="114"/>
      <c r="G264" s="114"/>
      <c r="H264" s="115"/>
      <c r="I264" s="119" t="s">
        <v>128</v>
      </c>
      <c r="J264" s="120"/>
      <c r="K264" s="120"/>
      <c r="L264" s="120"/>
      <c r="M264" s="120"/>
      <c r="N264" s="120"/>
      <c r="O264" s="120"/>
      <c r="P264" s="120"/>
      <c r="Q264" s="120"/>
      <c r="R264" s="120"/>
      <c r="S264" s="121"/>
      <c r="T264" s="122"/>
      <c r="U264" s="122"/>
      <c r="V264" s="122"/>
      <c r="W264" s="122"/>
      <c r="X264" s="122"/>
    </row>
    <row r="265" spans="1:24" x14ac:dyDescent="0.25">
      <c r="A265" s="116"/>
      <c r="B265" s="117"/>
      <c r="C265" s="117"/>
      <c r="D265" s="117"/>
      <c r="E265" s="117"/>
      <c r="F265" s="117"/>
      <c r="G265" s="117"/>
      <c r="H265" s="118"/>
      <c r="I265" s="119" t="s">
        <v>122</v>
      </c>
      <c r="J265" s="120"/>
      <c r="K265" s="120"/>
      <c r="L265" s="120"/>
      <c r="M265" s="120"/>
      <c r="N265" s="120"/>
      <c r="O265" s="120"/>
      <c r="P265" s="120"/>
      <c r="Q265" s="120"/>
      <c r="R265" s="120"/>
      <c r="S265" s="121"/>
      <c r="T265" s="122"/>
      <c r="U265" s="122"/>
      <c r="V265" s="122"/>
      <c r="W265" s="122"/>
      <c r="X265" s="122"/>
    </row>
    <row r="266" spans="1:24" x14ac:dyDescent="0.25">
      <c r="A266" s="103" t="s">
        <v>90</v>
      </c>
      <c r="B266" s="104"/>
      <c r="C266" s="104"/>
      <c r="D266" s="104"/>
      <c r="E266" s="104"/>
      <c r="F266" s="104"/>
      <c r="G266" s="104"/>
      <c r="H266" s="104"/>
      <c r="I266" s="105"/>
      <c r="J266" s="105"/>
      <c r="K266" s="105"/>
      <c r="L266" s="105"/>
      <c r="M266" s="105"/>
      <c r="N266" s="105"/>
      <c r="O266" s="105"/>
      <c r="P266" s="105"/>
      <c r="Q266" s="105"/>
      <c r="R266" s="105"/>
      <c r="S266" s="106"/>
      <c r="T266" s="107">
        <f>SUM(T245:X265)</f>
        <v>357680</v>
      </c>
      <c r="U266" s="108"/>
      <c r="V266" s="108"/>
      <c r="W266" s="108"/>
      <c r="X266" s="109"/>
    </row>
    <row r="267" spans="1:24" x14ac:dyDescent="0.25">
      <c r="A267" s="259" t="s">
        <v>141</v>
      </c>
      <c r="B267" s="260"/>
      <c r="C267" s="260"/>
      <c r="D267" s="260"/>
      <c r="E267" s="260"/>
      <c r="F267" s="260"/>
      <c r="G267" s="260"/>
      <c r="H267" s="260"/>
      <c r="I267" s="260"/>
      <c r="J267" s="260"/>
      <c r="K267" s="260"/>
      <c r="L267" s="260"/>
      <c r="M267" s="260"/>
      <c r="N267" s="260"/>
      <c r="O267" s="260"/>
      <c r="P267" s="260"/>
      <c r="Q267" s="260"/>
      <c r="R267" s="260"/>
      <c r="S267" s="260"/>
      <c r="T267" s="261"/>
      <c r="U267" s="261"/>
      <c r="V267" s="261"/>
      <c r="W267" s="261"/>
      <c r="X267" s="261"/>
    </row>
    <row r="268" spans="1:24" x14ac:dyDescent="0.25">
      <c r="A268" s="132" t="s">
        <v>108</v>
      </c>
      <c r="B268" s="132"/>
      <c r="C268" s="132"/>
      <c r="D268" s="132"/>
      <c r="E268" s="132"/>
      <c r="F268" s="132"/>
      <c r="G268" s="132"/>
      <c r="H268" s="132"/>
      <c r="I268" s="132"/>
      <c r="J268" s="132"/>
      <c r="K268" s="132"/>
      <c r="L268" s="132"/>
      <c r="M268" s="132"/>
      <c r="N268" s="132"/>
      <c r="O268" s="132"/>
      <c r="P268" s="132"/>
      <c r="Q268" s="132"/>
      <c r="R268" s="132"/>
      <c r="S268" s="132"/>
      <c r="T268" s="154" t="s">
        <v>104</v>
      </c>
      <c r="U268" s="155"/>
      <c r="V268" s="155"/>
      <c r="W268" s="155"/>
      <c r="X268" s="155"/>
    </row>
    <row r="269" spans="1:24" x14ac:dyDescent="0.25">
      <c r="A269" s="132" t="s">
        <v>93</v>
      </c>
      <c r="B269" s="132"/>
      <c r="C269" s="132"/>
      <c r="D269" s="132"/>
      <c r="E269" s="132"/>
      <c r="F269" s="132"/>
      <c r="G269" s="132"/>
      <c r="H269" s="132"/>
      <c r="I269" s="132" t="s">
        <v>94</v>
      </c>
      <c r="J269" s="132"/>
      <c r="K269" s="132"/>
      <c r="L269" s="132"/>
      <c r="M269" s="132"/>
      <c r="N269" s="132"/>
      <c r="O269" s="132"/>
      <c r="P269" s="132"/>
      <c r="Q269" s="132"/>
      <c r="R269" s="132"/>
      <c r="S269" s="132"/>
      <c r="T269" s="154"/>
      <c r="U269" s="155"/>
      <c r="V269" s="155"/>
      <c r="W269" s="155"/>
      <c r="X269" s="155"/>
    </row>
    <row r="270" spans="1:24" x14ac:dyDescent="0.25">
      <c r="A270" s="123" t="s">
        <v>115</v>
      </c>
      <c r="B270" s="124"/>
      <c r="C270" s="124"/>
      <c r="D270" s="124"/>
      <c r="E270" s="124"/>
      <c r="F270" s="124"/>
      <c r="G270" s="124"/>
      <c r="H270" s="125"/>
      <c r="I270" s="119" t="s">
        <v>116</v>
      </c>
      <c r="J270" s="120"/>
      <c r="K270" s="120"/>
      <c r="L270" s="120"/>
      <c r="M270" s="120"/>
      <c r="N270" s="120"/>
      <c r="O270" s="120"/>
      <c r="P270" s="120"/>
      <c r="Q270" s="120"/>
      <c r="R270" s="120"/>
      <c r="S270" s="121"/>
      <c r="T270" s="122"/>
      <c r="U270" s="122"/>
      <c r="V270" s="122"/>
      <c r="W270" s="122"/>
      <c r="X270" s="122"/>
    </row>
    <row r="271" spans="1:24" x14ac:dyDescent="0.25">
      <c r="A271" s="126"/>
      <c r="B271" s="127"/>
      <c r="C271" s="127"/>
      <c r="D271" s="127"/>
      <c r="E271" s="127"/>
      <c r="F271" s="127"/>
      <c r="G271" s="127"/>
      <c r="H271" s="128"/>
      <c r="I271" s="119" t="s">
        <v>117</v>
      </c>
      <c r="J271" s="120"/>
      <c r="K271" s="120"/>
      <c r="L271" s="120"/>
      <c r="M271" s="120"/>
      <c r="N271" s="120"/>
      <c r="O271" s="120"/>
      <c r="P271" s="120"/>
      <c r="Q271" s="120"/>
      <c r="R271" s="120"/>
      <c r="S271" s="121"/>
      <c r="T271" s="122"/>
      <c r="U271" s="122"/>
      <c r="V271" s="122"/>
      <c r="W271" s="122"/>
      <c r="X271" s="122"/>
    </row>
    <row r="272" spans="1:24" x14ac:dyDescent="0.25">
      <c r="A272" s="126"/>
      <c r="B272" s="127"/>
      <c r="C272" s="127"/>
      <c r="D272" s="127"/>
      <c r="E272" s="127"/>
      <c r="F272" s="127"/>
      <c r="G272" s="127"/>
      <c r="H272" s="128"/>
      <c r="I272" s="119" t="s">
        <v>118</v>
      </c>
      <c r="J272" s="120"/>
      <c r="K272" s="120"/>
      <c r="L272" s="120"/>
      <c r="M272" s="120"/>
      <c r="N272" s="120"/>
      <c r="O272" s="120"/>
      <c r="P272" s="120"/>
      <c r="Q272" s="120"/>
      <c r="R272" s="120"/>
      <c r="S272" s="121"/>
      <c r="T272" s="122"/>
      <c r="U272" s="122"/>
      <c r="V272" s="122"/>
      <c r="W272" s="122"/>
      <c r="X272" s="122"/>
    </row>
    <row r="273" spans="1:24" x14ac:dyDescent="0.25">
      <c r="A273" s="126"/>
      <c r="B273" s="127"/>
      <c r="C273" s="127"/>
      <c r="D273" s="127"/>
      <c r="E273" s="127"/>
      <c r="F273" s="127"/>
      <c r="G273" s="127"/>
      <c r="H273" s="128"/>
      <c r="I273" s="119" t="s">
        <v>119</v>
      </c>
      <c r="J273" s="120"/>
      <c r="K273" s="120"/>
      <c r="L273" s="120"/>
      <c r="M273" s="120"/>
      <c r="N273" s="120"/>
      <c r="O273" s="120"/>
      <c r="P273" s="120"/>
      <c r="Q273" s="120"/>
      <c r="R273" s="120"/>
      <c r="S273" s="121"/>
      <c r="T273" s="122"/>
      <c r="U273" s="122"/>
      <c r="V273" s="122"/>
      <c r="W273" s="122"/>
      <c r="X273" s="122"/>
    </row>
    <row r="274" spans="1:24" x14ac:dyDescent="0.25">
      <c r="A274" s="126"/>
      <c r="B274" s="127"/>
      <c r="C274" s="127"/>
      <c r="D274" s="127"/>
      <c r="E274" s="127"/>
      <c r="F274" s="127"/>
      <c r="G274" s="127"/>
      <c r="H274" s="128"/>
      <c r="I274" s="119" t="s">
        <v>120</v>
      </c>
      <c r="J274" s="120"/>
      <c r="K274" s="120"/>
      <c r="L274" s="120"/>
      <c r="M274" s="120"/>
      <c r="N274" s="120"/>
      <c r="O274" s="120"/>
      <c r="P274" s="120"/>
      <c r="Q274" s="120"/>
      <c r="R274" s="120"/>
      <c r="S274" s="121"/>
      <c r="T274" s="122"/>
      <c r="U274" s="122"/>
      <c r="V274" s="122"/>
      <c r="W274" s="122"/>
      <c r="X274" s="122"/>
    </row>
    <row r="275" spans="1:24" x14ac:dyDescent="0.25">
      <c r="A275" s="126"/>
      <c r="B275" s="127"/>
      <c r="C275" s="127"/>
      <c r="D275" s="127"/>
      <c r="E275" s="127"/>
      <c r="F275" s="127"/>
      <c r="G275" s="127"/>
      <c r="H275" s="128"/>
      <c r="I275" s="119" t="s">
        <v>121</v>
      </c>
      <c r="J275" s="120"/>
      <c r="K275" s="120"/>
      <c r="L275" s="120"/>
      <c r="M275" s="120"/>
      <c r="N275" s="120"/>
      <c r="O275" s="120"/>
      <c r="P275" s="120"/>
      <c r="Q275" s="120"/>
      <c r="R275" s="120"/>
      <c r="S275" s="121"/>
      <c r="T275" s="122"/>
      <c r="U275" s="122"/>
      <c r="V275" s="122"/>
      <c r="W275" s="122"/>
      <c r="X275" s="122"/>
    </row>
    <row r="276" spans="1:24" x14ac:dyDescent="0.25">
      <c r="A276" s="126"/>
      <c r="B276" s="127"/>
      <c r="C276" s="127"/>
      <c r="D276" s="127"/>
      <c r="E276" s="127"/>
      <c r="F276" s="127"/>
      <c r="G276" s="127"/>
      <c r="H276" s="128"/>
      <c r="I276" s="119" t="s">
        <v>122</v>
      </c>
      <c r="J276" s="120"/>
      <c r="K276" s="120"/>
      <c r="L276" s="120"/>
      <c r="M276" s="120"/>
      <c r="N276" s="120"/>
      <c r="O276" s="120"/>
      <c r="P276" s="120"/>
      <c r="Q276" s="120"/>
      <c r="R276" s="120"/>
      <c r="S276" s="121"/>
      <c r="T276" s="122"/>
      <c r="U276" s="122"/>
      <c r="V276" s="122"/>
      <c r="W276" s="122"/>
      <c r="X276" s="122"/>
    </row>
    <row r="277" spans="1:24" x14ac:dyDescent="0.25">
      <c r="A277" s="129"/>
      <c r="B277" s="130"/>
      <c r="C277" s="130"/>
      <c r="D277" s="130"/>
      <c r="E277" s="130"/>
      <c r="F277" s="130"/>
      <c r="G277" s="130"/>
      <c r="H277" s="131"/>
      <c r="I277" s="119" t="s">
        <v>123</v>
      </c>
      <c r="J277" s="120"/>
      <c r="K277" s="120"/>
      <c r="L277" s="120"/>
      <c r="M277" s="120"/>
      <c r="N277" s="120"/>
      <c r="O277" s="120"/>
      <c r="P277" s="120"/>
      <c r="Q277" s="120"/>
      <c r="R277" s="120"/>
      <c r="S277" s="121"/>
      <c r="T277" s="122"/>
      <c r="U277" s="122"/>
      <c r="V277" s="122"/>
      <c r="W277" s="122"/>
      <c r="X277" s="122"/>
    </row>
    <row r="278" spans="1:24" x14ac:dyDescent="0.25">
      <c r="A278" s="110" t="s">
        <v>124</v>
      </c>
      <c r="B278" s="111"/>
      <c r="C278" s="111"/>
      <c r="D278" s="111"/>
      <c r="E278" s="111"/>
      <c r="F278" s="111"/>
      <c r="G278" s="111"/>
      <c r="H278" s="112"/>
      <c r="I278" s="119" t="s">
        <v>116</v>
      </c>
      <c r="J278" s="120"/>
      <c r="K278" s="120"/>
      <c r="L278" s="120"/>
      <c r="M278" s="120"/>
      <c r="N278" s="120"/>
      <c r="O278" s="120"/>
      <c r="P278" s="120"/>
      <c r="Q278" s="120"/>
      <c r="R278" s="120"/>
      <c r="S278" s="121"/>
      <c r="T278" s="122"/>
      <c r="U278" s="122"/>
      <c r="V278" s="122"/>
      <c r="W278" s="122"/>
      <c r="X278" s="122"/>
    </row>
    <row r="279" spans="1:24" x14ac:dyDescent="0.25">
      <c r="A279" s="113"/>
      <c r="B279" s="114"/>
      <c r="C279" s="114"/>
      <c r="D279" s="114"/>
      <c r="E279" s="114"/>
      <c r="F279" s="114"/>
      <c r="G279" s="114"/>
      <c r="H279" s="115"/>
      <c r="I279" s="119" t="s">
        <v>117</v>
      </c>
      <c r="J279" s="120"/>
      <c r="K279" s="120"/>
      <c r="L279" s="120"/>
      <c r="M279" s="120"/>
      <c r="N279" s="120"/>
      <c r="O279" s="120"/>
      <c r="P279" s="120"/>
      <c r="Q279" s="120"/>
      <c r="R279" s="120"/>
      <c r="S279" s="121"/>
      <c r="T279" s="122"/>
      <c r="U279" s="122"/>
      <c r="V279" s="122"/>
      <c r="W279" s="122"/>
      <c r="X279" s="122"/>
    </row>
    <row r="280" spans="1:24" x14ac:dyDescent="0.25">
      <c r="A280" s="113"/>
      <c r="B280" s="114"/>
      <c r="C280" s="114"/>
      <c r="D280" s="114"/>
      <c r="E280" s="114"/>
      <c r="F280" s="114"/>
      <c r="G280" s="114"/>
      <c r="H280" s="115"/>
      <c r="I280" s="119" t="s">
        <v>118</v>
      </c>
      <c r="J280" s="120"/>
      <c r="K280" s="120"/>
      <c r="L280" s="120"/>
      <c r="M280" s="120"/>
      <c r="N280" s="120"/>
      <c r="O280" s="120"/>
      <c r="P280" s="120"/>
      <c r="Q280" s="120"/>
      <c r="R280" s="120"/>
      <c r="S280" s="121"/>
      <c r="T280" s="122"/>
      <c r="U280" s="122"/>
      <c r="V280" s="122"/>
      <c r="W280" s="122"/>
      <c r="X280" s="122"/>
    </row>
    <row r="281" spans="1:24" x14ac:dyDescent="0.25">
      <c r="A281" s="113"/>
      <c r="B281" s="114"/>
      <c r="C281" s="114"/>
      <c r="D281" s="114"/>
      <c r="E281" s="114"/>
      <c r="F281" s="114"/>
      <c r="G281" s="114"/>
      <c r="H281" s="115"/>
      <c r="I281" s="119" t="s">
        <v>119</v>
      </c>
      <c r="J281" s="120"/>
      <c r="K281" s="120"/>
      <c r="L281" s="120"/>
      <c r="M281" s="120"/>
      <c r="N281" s="120"/>
      <c r="O281" s="120"/>
      <c r="P281" s="120"/>
      <c r="Q281" s="120"/>
      <c r="R281" s="120"/>
      <c r="S281" s="121"/>
      <c r="T281" s="122"/>
      <c r="U281" s="122"/>
      <c r="V281" s="122"/>
      <c r="W281" s="122"/>
      <c r="X281" s="122"/>
    </row>
    <row r="282" spans="1:24" x14ac:dyDescent="0.25">
      <c r="A282" s="113"/>
      <c r="B282" s="114"/>
      <c r="C282" s="114"/>
      <c r="D282" s="114"/>
      <c r="E282" s="114"/>
      <c r="F282" s="114"/>
      <c r="G282" s="114"/>
      <c r="H282" s="115"/>
      <c r="I282" s="119" t="s">
        <v>121</v>
      </c>
      <c r="J282" s="120"/>
      <c r="K282" s="120"/>
      <c r="L282" s="120"/>
      <c r="M282" s="120"/>
      <c r="N282" s="120"/>
      <c r="O282" s="120"/>
      <c r="P282" s="120"/>
      <c r="Q282" s="120"/>
      <c r="R282" s="120"/>
      <c r="S282" s="121"/>
      <c r="T282" s="122"/>
      <c r="U282" s="122"/>
      <c r="V282" s="122"/>
      <c r="W282" s="122"/>
      <c r="X282" s="122"/>
    </row>
    <row r="283" spans="1:24" x14ac:dyDescent="0.25">
      <c r="A283" s="113"/>
      <c r="B283" s="114"/>
      <c r="C283" s="114"/>
      <c r="D283" s="114"/>
      <c r="E283" s="114"/>
      <c r="F283" s="114"/>
      <c r="G283" s="114"/>
      <c r="H283" s="115"/>
      <c r="I283" s="119" t="s">
        <v>122</v>
      </c>
      <c r="J283" s="120"/>
      <c r="K283" s="120"/>
      <c r="L283" s="120"/>
      <c r="M283" s="120"/>
      <c r="N283" s="120"/>
      <c r="O283" s="120"/>
      <c r="P283" s="120"/>
      <c r="Q283" s="120"/>
      <c r="R283" s="120"/>
      <c r="S283" s="121"/>
      <c r="T283" s="122"/>
      <c r="U283" s="122"/>
      <c r="V283" s="122"/>
      <c r="W283" s="122"/>
      <c r="X283" s="122"/>
    </row>
    <row r="284" spans="1:24" x14ac:dyDescent="0.25">
      <c r="A284" s="116"/>
      <c r="B284" s="117"/>
      <c r="C284" s="117"/>
      <c r="D284" s="117"/>
      <c r="E284" s="117"/>
      <c r="F284" s="117"/>
      <c r="G284" s="117"/>
      <c r="H284" s="118"/>
      <c r="I284" s="119" t="s">
        <v>125</v>
      </c>
      <c r="J284" s="120"/>
      <c r="K284" s="120"/>
      <c r="L284" s="120"/>
      <c r="M284" s="120"/>
      <c r="N284" s="120"/>
      <c r="O284" s="120"/>
      <c r="P284" s="120"/>
      <c r="Q284" s="120"/>
      <c r="R284" s="120"/>
      <c r="S284" s="121"/>
      <c r="T284" s="122"/>
      <c r="U284" s="122"/>
      <c r="V284" s="122"/>
      <c r="W284" s="122"/>
      <c r="X284" s="122"/>
    </row>
    <row r="285" spans="1:24" x14ac:dyDescent="0.25">
      <c r="A285" s="110" t="s">
        <v>126</v>
      </c>
      <c r="B285" s="111"/>
      <c r="C285" s="111"/>
      <c r="D285" s="111"/>
      <c r="E285" s="111"/>
      <c r="F285" s="111"/>
      <c r="G285" s="111"/>
      <c r="H285" s="112"/>
      <c r="I285" s="119" t="s">
        <v>116</v>
      </c>
      <c r="J285" s="120"/>
      <c r="K285" s="120"/>
      <c r="L285" s="120"/>
      <c r="M285" s="120"/>
      <c r="N285" s="120"/>
      <c r="O285" s="120"/>
      <c r="P285" s="120"/>
      <c r="Q285" s="120"/>
      <c r="R285" s="120"/>
      <c r="S285" s="121"/>
      <c r="T285" s="122"/>
      <c r="U285" s="122"/>
      <c r="V285" s="122"/>
      <c r="W285" s="122"/>
      <c r="X285" s="122"/>
    </row>
    <row r="286" spans="1:24" x14ac:dyDescent="0.25">
      <c r="A286" s="113"/>
      <c r="B286" s="114"/>
      <c r="C286" s="114"/>
      <c r="D286" s="114"/>
      <c r="E286" s="114"/>
      <c r="F286" s="114"/>
      <c r="G286" s="114"/>
      <c r="H286" s="115"/>
      <c r="I286" s="119" t="s">
        <v>127</v>
      </c>
      <c r="J286" s="120"/>
      <c r="K286" s="120"/>
      <c r="L286" s="120"/>
      <c r="M286" s="120"/>
      <c r="N286" s="120"/>
      <c r="O286" s="120"/>
      <c r="P286" s="120"/>
      <c r="Q286" s="120"/>
      <c r="R286" s="120"/>
      <c r="S286" s="121"/>
      <c r="T286" s="122"/>
      <c r="U286" s="122"/>
      <c r="V286" s="122"/>
      <c r="W286" s="122"/>
      <c r="X286" s="122"/>
    </row>
    <row r="287" spans="1:24" x14ac:dyDescent="0.25">
      <c r="A287" s="113"/>
      <c r="B287" s="114"/>
      <c r="C287" s="114"/>
      <c r="D287" s="114"/>
      <c r="E287" s="114"/>
      <c r="F287" s="114"/>
      <c r="G287" s="114"/>
      <c r="H287" s="115"/>
      <c r="I287" s="119" t="s">
        <v>118</v>
      </c>
      <c r="J287" s="120"/>
      <c r="K287" s="120"/>
      <c r="L287" s="120"/>
      <c r="M287" s="120"/>
      <c r="N287" s="120"/>
      <c r="O287" s="120"/>
      <c r="P287" s="120"/>
      <c r="Q287" s="120"/>
      <c r="R287" s="120"/>
      <c r="S287" s="121"/>
      <c r="T287" s="122"/>
      <c r="U287" s="122"/>
      <c r="V287" s="122"/>
      <c r="W287" s="122"/>
      <c r="X287" s="122"/>
    </row>
    <row r="288" spans="1:24" x14ac:dyDescent="0.25">
      <c r="A288" s="113"/>
      <c r="B288" s="114"/>
      <c r="C288" s="114"/>
      <c r="D288" s="114"/>
      <c r="E288" s="114"/>
      <c r="F288" s="114"/>
      <c r="G288" s="114"/>
      <c r="H288" s="115"/>
      <c r="I288" s="119" t="s">
        <v>119</v>
      </c>
      <c r="J288" s="120"/>
      <c r="K288" s="120"/>
      <c r="L288" s="120"/>
      <c r="M288" s="120"/>
      <c r="N288" s="120"/>
      <c r="O288" s="120"/>
      <c r="P288" s="120"/>
      <c r="Q288" s="120"/>
      <c r="R288" s="120"/>
      <c r="S288" s="121"/>
      <c r="T288" s="122"/>
      <c r="U288" s="122"/>
      <c r="V288" s="122"/>
      <c r="W288" s="122"/>
      <c r="X288" s="122"/>
    </row>
    <row r="289" spans="1:24" x14ac:dyDescent="0.25">
      <c r="A289" s="113"/>
      <c r="B289" s="114"/>
      <c r="C289" s="114"/>
      <c r="D289" s="114"/>
      <c r="E289" s="114"/>
      <c r="F289" s="114"/>
      <c r="G289" s="114"/>
      <c r="H289" s="115"/>
      <c r="I289" s="119" t="s">
        <v>128</v>
      </c>
      <c r="J289" s="120"/>
      <c r="K289" s="120"/>
      <c r="L289" s="120"/>
      <c r="M289" s="120"/>
      <c r="N289" s="120"/>
      <c r="O289" s="120"/>
      <c r="P289" s="120"/>
      <c r="Q289" s="120"/>
      <c r="R289" s="120"/>
      <c r="S289" s="121"/>
      <c r="T289" s="122"/>
      <c r="U289" s="122"/>
      <c r="V289" s="122"/>
      <c r="W289" s="122"/>
      <c r="X289" s="122"/>
    </row>
    <row r="290" spans="1:24" x14ac:dyDescent="0.25">
      <c r="A290" s="116"/>
      <c r="B290" s="117"/>
      <c r="C290" s="117"/>
      <c r="D290" s="117"/>
      <c r="E290" s="117"/>
      <c r="F290" s="117"/>
      <c r="G290" s="117"/>
      <c r="H290" s="118"/>
      <c r="I290" s="119" t="s">
        <v>122</v>
      </c>
      <c r="J290" s="120"/>
      <c r="K290" s="120"/>
      <c r="L290" s="120"/>
      <c r="M290" s="120"/>
      <c r="N290" s="120"/>
      <c r="O290" s="120"/>
      <c r="P290" s="120"/>
      <c r="Q290" s="120"/>
      <c r="R290" s="120"/>
      <c r="S290" s="121"/>
      <c r="T290" s="122"/>
      <c r="U290" s="122"/>
      <c r="V290" s="122"/>
      <c r="W290" s="122"/>
      <c r="X290" s="122"/>
    </row>
    <row r="291" spans="1:24" ht="15" customHeight="1" x14ac:dyDescent="0.25">
      <c r="A291" s="103" t="s">
        <v>90</v>
      </c>
      <c r="B291" s="104"/>
      <c r="C291" s="104"/>
      <c r="D291" s="104"/>
      <c r="E291" s="104"/>
      <c r="F291" s="104"/>
      <c r="G291" s="104"/>
      <c r="H291" s="104"/>
      <c r="I291" s="105"/>
      <c r="J291" s="105"/>
      <c r="K291" s="105"/>
      <c r="L291" s="105"/>
      <c r="M291" s="105"/>
      <c r="N291" s="105"/>
      <c r="O291" s="105"/>
      <c r="P291" s="105"/>
      <c r="Q291" s="105"/>
      <c r="R291" s="105"/>
      <c r="S291" s="106"/>
      <c r="T291" s="107">
        <f>SUM(T270:X290)</f>
        <v>0</v>
      </c>
      <c r="U291" s="108"/>
      <c r="V291" s="108"/>
      <c r="W291" s="108"/>
      <c r="X291" s="109"/>
    </row>
    <row r="292" spans="1:24" x14ac:dyDescent="0.25">
      <c r="A292" s="284" t="s">
        <v>142</v>
      </c>
      <c r="B292" s="285"/>
      <c r="C292" s="285"/>
      <c r="D292" s="285"/>
      <c r="E292" s="285"/>
      <c r="F292" s="285"/>
      <c r="G292" s="285"/>
      <c r="H292" s="285"/>
      <c r="I292" s="285"/>
      <c r="J292" s="285"/>
      <c r="K292" s="285"/>
      <c r="L292" s="285"/>
      <c r="M292" s="285"/>
      <c r="N292" s="285"/>
      <c r="O292" s="285"/>
      <c r="P292" s="285"/>
      <c r="Q292" s="285"/>
      <c r="R292" s="285"/>
      <c r="S292" s="285"/>
      <c r="T292" s="285"/>
      <c r="U292" s="285"/>
      <c r="V292" s="285"/>
      <c r="W292" s="285"/>
      <c r="X292" s="286"/>
    </row>
    <row r="293" spans="1:24" ht="15" customHeight="1" x14ac:dyDescent="0.25">
      <c r="A293" s="132" t="s">
        <v>108</v>
      </c>
      <c r="B293" s="132"/>
      <c r="C293" s="132"/>
      <c r="D293" s="132"/>
      <c r="E293" s="132"/>
      <c r="F293" s="132"/>
      <c r="G293" s="132"/>
      <c r="H293" s="132"/>
      <c r="I293" s="132"/>
      <c r="J293" s="132"/>
      <c r="K293" s="132"/>
      <c r="L293" s="132"/>
      <c r="M293" s="132"/>
      <c r="N293" s="132"/>
      <c r="O293" s="132"/>
      <c r="P293" s="132"/>
      <c r="Q293" s="132"/>
      <c r="R293" s="132"/>
      <c r="S293" s="132"/>
      <c r="T293" s="99" t="s">
        <v>104</v>
      </c>
      <c r="U293" s="99"/>
      <c r="V293" s="99"/>
      <c r="W293" s="99"/>
      <c r="X293" s="100"/>
    </row>
    <row r="294" spans="1:24" x14ac:dyDescent="0.25">
      <c r="A294" s="132" t="s">
        <v>93</v>
      </c>
      <c r="B294" s="132"/>
      <c r="C294" s="132"/>
      <c r="D294" s="132"/>
      <c r="E294" s="132"/>
      <c r="F294" s="132"/>
      <c r="G294" s="132"/>
      <c r="H294" s="132"/>
      <c r="I294" s="132" t="s">
        <v>94</v>
      </c>
      <c r="J294" s="132"/>
      <c r="K294" s="132"/>
      <c r="L294" s="132"/>
      <c r="M294" s="132"/>
      <c r="N294" s="132"/>
      <c r="O294" s="132"/>
      <c r="P294" s="132"/>
      <c r="Q294" s="132"/>
      <c r="R294" s="132"/>
      <c r="S294" s="132"/>
      <c r="T294" s="101"/>
      <c r="U294" s="101"/>
      <c r="V294" s="101"/>
      <c r="W294" s="101"/>
      <c r="X294" s="102"/>
    </row>
    <row r="295" spans="1:24" x14ac:dyDescent="0.25">
      <c r="A295" s="123" t="s">
        <v>115</v>
      </c>
      <c r="B295" s="124"/>
      <c r="C295" s="124"/>
      <c r="D295" s="124"/>
      <c r="E295" s="124"/>
      <c r="F295" s="124"/>
      <c r="G295" s="124"/>
      <c r="H295" s="125"/>
      <c r="I295" s="119" t="s">
        <v>116</v>
      </c>
      <c r="J295" s="120"/>
      <c r="K295" s="120"/>
      <c r="L295" s="120"/>
      <c r="M295" s="120"/>
      <c r="N295" s="120"/>
      <c r="O295" s="120"/>
      <c r="P295" s="120"/>
      <c r="Q295" s="120"/>
      <c r="R295" s="120"/>
      <c r="S295" s="121"/>
      <c r="T295" s="122"/>
      <c r="U295" s="122"/>
      <c r="V295" s="122"/>
      <c r="W295" s="122"/>
      <c r="X295" s="122"/>
    </row>
    <row r="296" spans="1:24" x14ac:dyDescent="0.25">
      <c r="A296" s="126"/>
      <c r="B296" s="127"/>
      <c r="C296" s="127"/>
      <c r="D296" s="127"/>
      <c r="E296" s="127"/>
      <c r="F296" s="127"/>
      <c r="G296" s="127"/>
      <c r="H296" s="128"/>
      <c r="I296" s="119" t="s">
        <v>117</v>
      </c>
      <c r="J296" s="120"/>
      <c r="K296" s="120"/>
      <c r="L296" s="120"/>
      <c r="M296" s="120"/>
      <c r="N296" s="120"/>
      <c r="O296" s="120"/>
      <c r="P296" s="120"/>
      <c r="Q296" s="120"/>
      <c r="R296" s="120"/>
      <c r="S296" s="121"/>
      <c r="T296" s="122"/>
      <c r="U296" s="122"/>
      <c r="V296" s="122"/>
      <c r="W296" s="122"/>
      <c r="X296" s="122"/>
    </row>
    <row r="297" spans="1:24" x14ac:dyDescent="0.25">
      <c r="A297" s="126"/>
      <c r="B297" s="127"/>
      <c r="C297" s="127"/>
      <c r="D297" s="127"/>
      <c r="E297" s="127"/>
      <c r="F297" s="127"/>
      <c r="G297" s="127"/>
      <c r="H297" s="128"/>
      <c r="I297" s="119" t="s">
        <v>118</v>
      </c>
      <c r="J297" s="120"/>
      <c r="K297" s="120"/>
      <c r="L297" s="120"/>
      <c r="M297" s="120"/>
      <c r="N297" s="120"/>
      <c r="O297" s="120"/>
      <c r="P297" s="120"/>
      <c r="Q297" s="120"/>
      <c r="R297" s="120"/>
      <c r="S297" s="121"/>
      <c r="T297" s="122"/>
      <c r="U297" s="122"/>
      <c r="V297" s="122"/>
      <c r="W297" s="122"/>
      <c r="X297" s="122"/>
    </row>
    <row r="298" spans="1:24" x14ac:dyDescent="0.25">
      <c r="A298" s="126"/>
      <c r="B298" s="127"/>
      <c r="C298" s="127"/>
      <c r="D298" s="127"/>
      <c r="E298" s="127"/>
      <c r="F298" s="127"/>
      <c r="G298" s="127"/>
      <c r="H298" s="128"/>
      <c r="I298" s="119" t="s">
        <v>119</v>
      </c>
      <c r="J298" s="120"/>
      <c r="K298" s="120"/>
      <c r="L298" s="120"/>
      <c r="M298" s="120"/>
      <c r="N298" s="120"/>
      <c r="O298" s="120"/>
      <c r="P298" s="120"/>
      <c r="Q298" s="120"/>
      <c r="R298" s="120"/>
      <c r="S298" s="121"/>
      <c r="T298" s="122"/>
      <c r="U298" s="122"/>
      <c r="V298" s="122"/>
      <c r="W298" s="122"/>
      <c r="X298" s="122"/>
    </row>
    <row r="299" spans="1:24" x14ac:dyDescent="0.25">
      <c r="A299" s="126"/>
      <c r="B299" s="127"/>
      <c r="C299" s="127"/>
      <c r="D299" s="127"/>
      <c r="E299" s="127"/>
      <c r="F299" s="127"/>
      <c r="G299" s="127"/>
      <c r="H299" s="128"/>
      <c r="I299" s="119" t="s">
        <v>120</v>
      </c>
      <c r="J299" s="120"/>
      <c r="K299" s="120"/>
      <c r="L299" s="120"/>
      <c r="M299" s="120"/>
      <c r="N299" s="120"/>
      <c r="O299" s="120"/>
      <c r="P299" s="120"/>
      <c r="Q299" s="120"/>
      <c r="R299" s="120"/>
      <c r="S299" s="121"/>
      <c r="T299" s="122"/>
      <c r="U299" s="122"/>
      <c r="V299" s="122"/>
      <c r="W299" s="122"/>
      <c r="X299" s="122"/>
    </row>
    <row r="300" spans="1:24" x14ac:dyDescent="0.25">
      <c r="A300" s="126"/>
      <c r="B300" s="127"/>
      <c r="C300" s="127"/>
      <c r="D300" s="127"/>
      <c r="E300" s="127"/>
      <c r="F300" s="127"/>
      <c r="G300" s="127"/>
      <c r="H300" s="128"/>
      <c r="I300" s="119" t="s">
        <v>121</v>
      </c>
      <c r="J300" s="120"/>
      <c r="K300" s="120"/>
      <c r="L300" s="120"/>
      <c r="M300" s="120"/>
      <c r="N300" s="120"/>
      <c r="O300" s="120"/>
      <c r="P300" s="120"/>
      <c r="Q300" s="120"/>
      <c r="R300" s="120"/>
      <c r="S300" s="121"/>
      <c r="T300" s="122"/>
      <c r="U300" s="122"/>
      <c r="V300" s="122"/>
      <c r="W300" s="122"/>
      <c r="X300" s="122"/>
    </row>
    <row r="301" spans="1:24" x14ac:dyDescent="0.25">
      <c r="A301" s="126"/>
      <c r="B301" s="127"/>
      <c r="C301" s="127"/>
      <c r="D301" s="127"/>
      <c r="E301" s="127"/>
      <c r="F301" s="127"/>
      <c r="G301" s="127"/>
      <c r="H301" s="128"/>
      <c r="I301" s="119" t="s">
        <v>122</v>
      </c>
      <c r="J301" s="120"/>
      <c r="K301" s="120"/>
      <c r="L301" s="120"/>
      <c r="M301" s="120"/>
      <c r="N301" s="120"/>
      <c r="O301" s="120"/>
      <c r="P301" s="120"/>
      <c r="Q301" s="120"/>
      <c r="R301" s="120"/>
      <c r="S301" s="121"/>
      <c r="T301" s="122"/>
      <c r="U301" s="122"/>
      <c r="V301" s="122"/>
      <c r="W301" s="122"/>
      <c r="X301" s="122"/>
    </row>
    <row r="302" spans="1:24" x14ac:dyDescent="0.25">
      <c r="A302" s="129"/>
      <c r="B302" s="130"/>
      <c r="C302" s="130"/>
      <c r="D302" s="130"/>
      <c r="E302" s="130"/>
      <c r="F302" s="130"/>
      <c r="G302" s="130"/>
      <c r="H302" s="131"/>
      <c r="I302" s="119" t="s">
        <v>123</v>
      </c>
      <c r="J302" s="120"/>
      <c r="K302" s="120"/>
      <c r="L302" s="120"/>
      <c r="M302" s="120"/>
      <c r="N302" s="120"/>
      <c r="O302" s="120"/>
      <c r="P302" s="120"/>
      <c r="Q302" s="120"/>
      <c r="R302" s="120"/>
      <c r="S302" s="121"/>
      <c r="T302" s="122"/>
      <c r="U302" s="122"/>
      <c r="V302" s="122"/>
      <c r="W302" s="122"/>
      <c r="X302" s="122"/>
    </row>
    <row r="303" spans="1:24" x14ac:dyDescent="0.25">
      <c r="A303" s="110" t="s">
        <v>124</v>
      </c>
      <c r="B303" s="111"/>
      <c r="C303" s="111"/>
      <c r="D303" s="111"/>
      <c r="E303" s="111"/>
      <c r="F303" s="111"/>
      <c r="G303" s="111"/>
      <c r="H303" s="112"/>
      <c r="I303" s="119" t="s">
        <v>116</v>
      </c>
      <c r="J303" s="120"/>
      <c r="K303" s="120"/>
      <c r="L303" s="120"/>
      <c r="M303" s="120"/>
      <c r="N303" s="120"/>
      <c r="O303" s="120"/>
      <c r="P303" s="120"/>
      <c r="Q303" s="120"/>
      <c r="R303" s="120"/>
      <c r="S303" s="121"/>
      <c r="T303" s="122"/>
      <c r="U303" s="122"/>
      <c r="V303" s="122"/>
      <c r="W303" s="122"/>
      <c r="X303" s="122"/>
    </row>
    <row r="304" spans="1:24" x14ac:dyDescent="0.25">
      <c r="A304" s="113"/>
      <c r="B304" s="114"/>
      <c r="C304" s="114"/>
      <c r="D304" s="114"/>
      <c r="E304" s="114"/>
      <c r="F304" s="114"/>
      <c r="G304" s="114"/>
      <c r="H304" s="115"/>
      <c r="I304" s="119" t="s">
        <v>117</v>
      </c>
      <c r="J304" s="120"/>
      <c r="K304" s="120"/>
      <c r="L304" s="120"/>
      <c r="M304" s="120"/>
      <c r="N304" s="120"/>
      <c r="O304" s="120"/>
      <c r="P304" s="120"/>
      <c r="Q304" s="120"/>
      <c r="R304" s="120"/>
      <c r="S304" s="121"/>
      <c r="T304" s="122"/>
      <c r="U304" s="122"/>
      <c r="V304" s="122"/>
      <c r="W304" s="122"/>
      <c r="X304" s="122"/>
    </row>
    <row r="305" spans="1:24" x14ac:dyDescent="0.25">
      <c r="A305" s="113"/>
      <c r="B305" s="114"/>
      <c r="C305" s="114"/>
      <c r="D305" s="114"/>
      <c r="E305" s="114"/>
      <c r="F305" s="114"/>
      <c r="G305" s="114"/>
      <c r="H305" s="115"/>
      <c r="I305" s="119" t="s">
        <v>118</v>
      </c>
      <c r="J305" s="120"/>
      <c r="K305" s="120"/>
      <c r="L305" s="120"/>
      <c r="M305" s="120"/>
      <c r="N305" s="120"/>
      <c r="O305" s="120"/>
      <c r="P305" s="120"/>
      <c r="Q305" s="120"/>
      <c r="R305" s="120"/>
      <c r="S305" s="121"/>
      <c r="T305" s="122"/>
      <c r="U305" s="122"/>
      <c r="V305" s="122"/>
      <c r="W305" s="122"/>
      <c r="X305" s="122"/>
    </row>
    <row r="306" spans="1:24" x14ac:dyDescent="0.25">
      <c r="A306" s="113"/>
      <c r="B306" s="114"/>
      <c r="C306" s="114"/>
      <c r="D306" s="114"/>
      <c r="E306" s="114"/>
      <c r="F306" s="114"/>
      <c r="G306" s="114"/>
      <c r="H306" s="115"/>
      <c r="I306" s="119" t="s">
        <v>119</v>
      </c>
      <c r="J306" s="120"/>
      <c r="K306" s="120"/>
      <c r="L306" s="120"/>
      <c r="M306" s="120"/>
      <c r="N306" s="120"/>
      <c r="O306" s="120"/>
      <c r="P306" s="120"/>
      <c r="Q306" s="120"/>
      <c r="R306" s="120"/>
      <c r="S306" s="121"/>
      <c r="T306" s="122"/>
      <c r="U306" s="122"/>
      <c r="V306" s="122"/>
      <c r="W306" s="122"/>
      <c r="X306" s="122"/>
    </row>
    <row r="307" spans="1:24" x14ac:dyDescent="0.25">
      <c r="A307" s="113"/>
      <c r="B307" s="114"/>
      <c r="C307" s="114"/>
      <c r="D307" s="114"/>
      <c r="E307" s="114"/>
      <c r="F307" s="114"/>
      <c r="G307" s="114"/>
      <c r="H307" s="115"/>
      <c r="I307" s="119" t="s">
        <v>121</v>
      </c>
      <c r="J307" s="120"/>
      <c r="K307" s="120"/>
      <c r="L307" s="120"/>
      <c r="M307" s="120"/>
      <c r="N307" s="120"/>
      <c r="O307" s="120"/>
      <c r="P307" s="120"/>
      <c r="Q307" s="120"/>
      <c r="R307" s="120"/>
      <c r="S307" s="121"/>
      <c r="T307" s="122"/>
      <c r="U307" s="122"/>
      <c r="V307" s="122"/>
      <c r="W307" s="122"/>
      <c r="X307" s="122"/>
    </row>
    <row r="308" spans="1:24" x14ac:dyDescent="0.25">
      <c r="A308" s="113"/>
      <c r="B308" s="114"/>
      <c r="C308" s="114"/>
      <c r="D308" s="114"/>
      <c r="E308" s="114"/>
      <c r="F308" s="114"/>
      <c r="G308" s="114"/>
      <c r="H308" s="115"/>
      <c r="I308" s="119" t="s">
        <v>122</v>
      </c>
      <c r="J308" s="120"/>
      <c r="K308" s="120"/>
      <c r="L308" s="120"/>
      <c r="M308" s="120"/>
      <c r="N308" s="120"/>
      <c r="O308" s="120"/>
      <c r="P308" s="120"/>
      <c r="Q308" s="120"/>
      <c r="R308" s="120"/>
      <c r="S308" s="121"/>
      <c r="T308" s="122"/>
      <c r="U308" s="122"/>
      <c r="V308" s="122"/>
      <c r="W308" s="122"/>
      <c r="X308" s="122"/>
    </row>
    <row r="309" spans="1:24" x14ac:dyDescent="0.25">
      <c r="A309" s="116"/>
      <c r="B309" s="117"/>
      <c r="C309" s="117"/>
      <c r="D309" s="117"/>
      <c r="E309" s="117"/>
      <c r="F309" s="117"/>
      <c r="G309" s="117"/>
      <c r="H309" s="118"/>
      <c r="I309" s="119" t="s">
        <v>125</v>
      </c>
      <c r="J309" s="120"/>
      <c r="K309" s="120"/>
      <c r="L309" s="120"/>
      <c r="M309" s="120"/>
      <c r="N309" s="120"/>
      <c r="O309" s="120"/>
      <c r="P309" s="120"/>
      <c r="Q309" s="120"/>
      <c r="R309" s="120"/>
      <c r="S309" s="121"/>
      <c r="T309" s="122"/>
      <c r="U309" s="122"/>
      <c r="V309" s="122"/>
      <c r="W309" s="122"/>
      <c r="X309" s="122"/>
    </row>
    <row r="310" spans="1:24" x14ac:dyDescent="0.25">
      <c r="A310" s="110" t="s">
        <v>126</v>
      </c>
      <c r="B310" s="111"/>
      <c r="C310" s="111"/>
      <c r="D310" s="111"/>
      <c r="E310" s="111"/>
      <c r="F310" s="111"/>
      <c r="G310" s="111"/>
      <c r="H310" s="112"/>
      <c r="I310" s="119" t="s">
        <v>116</v>
      </c>
      <c r="J310" s="120"/>
      <c r="K310" s="120"/>
      <c r="L310" s="120"/>
      <c r="M310" s="120"/>
      <c r="N310" s="120"/>
      <c r="O310" s="120"/>
      <c r="P310" s="120"/>
      <c r="Q310" s="120"/>
      <c r="R310" s="120"/>
      <c r="S310" s="121"/>
      <c r="T310" s="122"/>
      <c r="U310" s="122"/>
      <c r="V310" s="122"/>
      <c r="W310" s="122"/>
      <c r="X310" s="122"/>
    </row>
    <row r="311" spans="1:24" x14ac:dyDescent="0.25">
      <c r="A311" s="113"/>
      <c r="B311" s="114"/>
      <c r="C311" s="114"/>
      <c r="D311" s="114"/>
      <c r="E311" s="114"/>
      <c r="F311" s="114"/>
      <c r="G311" s="114"/>
      <c r="H311" s="115"/>
      <c r="I311" s="119" t="s">
        <v>127</v>
      </c>
      <c r="J311" s="120"/>
      <c r="K311" s="120"/>
      <c r="L311" s="120"/>
      <c r="M311" s="120"/>
      <c r="N311" s="120"/>
      <c r="O311" s="120"/>
      <c r="P311" s="120"/>
      <c r="Q311" s="120"/>
      <c r="R311" s="120"/>
      <c r="S311" s="121"/>
      <c r="T311" s="122"/>
      <c r="U311" s="122"/>
      <c r="V311" s="122"/>
      <c r="W311" s="122"/>
      <c r="X311" s="122"/>
    </row>
    <row r="312" spans="1:24" x14ac:dyDescent="0.25">
      <c r="A312" s="113"/>
      <c r="B312" s="114"/>
      <c r="C312" s="114"/>
      <c r="D312" s="114"/>
      <c r="E312" s="114"/>
      <c r="F312" s="114"/>
      <c r="G312" s="114"/>
      <c r="H312" s="115"/>
      <c r="I312" s="119" t="s">
        <v>118</v>
      </c>
      <c r="J312" s="120"/>
      <c r="K312" s="120"/>
      <c r="L312" s="120"/>
      <c r="M312" s="120"/>
      <c r="N312" s="120"/>
      <c r="O312" s="120"/>
      <c r="P312" s="120"/>
      <c r="Q312" s="120"/>
      <c r="R312" s="120"/>
      <c r="S312" s="121"/>
      <c r="T312" s="122"/>
      <c r="U312" s="122"/>
      <c r="V312" s="122"/>
      <c r="W312" s="122"/>
      <c r="X312" s="122"/>
    </row>
    <row r="313" spans="1:24" x14ac:dyDescent="0.25">
      <c r="A313" s="113"/>
      <c r="B313" s="114"/>
      <c r="C313" s="114"/>
      <c r="D313" s="114"/>
      <c r="E313" s="114"/>
      <c r="F313" s="114"/>
      <c r="G313" s="114"/>
      <c r="H313" s="115"/>
      <c r="I313" s="119" t="s">
        <v>119</v>
      </c>
      <c r="J313" s="120"/>
      <c r="K313" s="120"/>
      <c r="L313" s="120"/>
      <c r="M313" s="120"/>
      <c r="N313" s="120"/>
      <c r="O313" s="120"/>
      <c r="P313" s="120"/>
      <c r="Q313" s="120"/>
      <c r="R313" s="120"/>
      <c r="S313" s="121"/>
      <c r="T313" s="122"/>
      <c r="U313" s="122"/>
      <c r="V313" s="122"/>
      <c r="W313" s="122"/>
      <c r="X313" s="122"/>
    </row>
    <row r="314" spans="1:24" x14ac:dyDescent="0.25">
      <c r="A314" s="113"/>
      <c r="B314" s="114"/>
      <c r="C314" s="114"/>
      <c r="D314" s="114"/>
      <c r="E314" s="114"/>
      <c r="F314" s="114"/>
      <c r="G314" s="114"/>
      <c r="H314" s="115"/>
      <c r="I314" s="119" t="s">
        <v>128</v>
      </c>
      <c r="J314" s="120"/>
      <c r="K314" s="120"/>
      <c r="L314" s="120"/>
      <c r="M314" s="120"/>
      <c r="N314" s="120"/>
      <c r="O314" s="120"/>
      <c r="P314" s="120"/>
      <c r="Q314" s="120"/>
      <c r="R314" s="120"/>
      <c r="S314" s="121"/>
      <c r="T314" s="122"/>
      <c r="U314" s="122"/>
      <c r="V314" s="122"/>
      <c r="W314" s="122"/>
      <c r="X314" s="122"/>
    </row>
    <row r="315" spans="1:24" x14ac:dyDescent="0.25">
      <c r="A315" s="116"/>
      <c r="B315" s="117"/>
      <c r="C315" s="117"/>
      <c r="D315" s="117"/>
      <c r="E315" s="117"/>
      <c r="F315" s="117"/>
      <c r="G315" s="117"/>
      <c r="H315" s="118"/>
      <c r="I315" s="119" t="s">
        <v>122</v>
      </c>
      <c r="J315" s="120"/>
      <c r="K315" s="120"/>
      <c r="L315" s="120"/>
      <c r="M315" s="120"/>
      <c r="N315" s="120"/>
      <c r="O315" s="120"/>
      <c r="P315" s="120"/>
      <c r="Q315" s="120"/>
      <c r="R315" s="120"/>
      <c r="S315" s="121"/>
      <c r="T315" s="122"/>
      <c r="U315" s="122"/>
      <c r="V315" s="122"/>
      <c r="W315" s="122"/>
      <c r="X315" s="122"/>
    </row>
    <row r="316" spans="1:24" ht="15" customHeight="1" x14ac:dyDescent="0.25">
      <c r="A316" s="103" t="s">
        <v>90</v>
      </c>
      <c r="B316" s="104"/>
      <c r="C316" s="104"/>
      <c r="D316" s="104"/>
      <c r="E316" s="104"/>
      <c r="F316" s="104"/>
      <c r="G316" s="104"/>
      <c r="H316" s="104"/>
      <c r="I316" s="105"/>
      <c r="J316" s="105"/>
      <c r="K316" s="105"/>
      <c r="L316" s="105"/>
      <c r="M316" s="105"/>
      <c r="N316" s="105"/>
      <c r="O316" s="105"/>
      <c r="P316" s="105"/>
      <c r="Q316" s="105"/>
      <c r="R316" s="105"/>
      <c r="S316" s="106"/>
      <c r="T316" s="107">
        <f>SUM(T295:X315)</f>
        <v>0</v>
      </c>
      <c r="U316" s="108"/>
      <c r="V316" s="108"/>
      <c r="W316" s="108"/>
      <c r="X316" s="109"/>
    </row>
    <row r="317" spans="1:24" ht="15" customHeight="1" x14ac:dyDescent="0.25">
      <c r="A317" s="262"/>
      <c r="B317" s="263"/>
      <c r="C317" s="263"/>
      <c r="D317" s="263"/>
      <c r="E317" s="263"/>
      <c r="F317" s="263"/>
      <c r="G317" s="263"/>
      <c r="H317" s="263"/>
      <c r="I317" s="263"/>
      <c r="J317" s="263"/>
      <c r="K317" s="263"/>
      <c r="L317" s="263"/>
      <c r="M317" s="263"/>
      <c r="N317" s="263"/>
      <c r="O317" s="263"/>
      <c r="P317" s="263"/>
      <c r="Q317" s="263"/>
      <c r="R317" s="263"/>
      <c r="S317" s="263"/>
      <c r="T317" s="263"/>
      <c r="U317" s="263"/>
      <c r="V317" s="263"/>
      <c r="W317" s="263"/>
      <c r="X317" s="264"/>
    </row>
    <row r="318" spans="1:24" x14ac:dyDescent="0.25">
      <c r="A318" s="421" t="s">
        <v>143</v>
      </c>
      <c r="B318" s="422"/>
      <c r="C318" s="422"/>
      <c r="D318" s="422"/>
      <c r="E318" s="422"/>
      <c r="F318" s="422"/>
      <c r="G318" s="422"/>
      <c r="H318" s="422"/>
      <c r="I318" s="422"/>
      <c r="J318" s="422"/>
      <c r="K318" s="422"/>
      <c r="L318" s="422"/>
      <c r="M318" s="422"/>
      <c r="N318" s="422"/>
      <c r="O318" s="422"/>
      <c r="P318" s="422"/>
      <c r="Q318" s="422"/>
      <c r="R318" s="422"/>
      <c r="S318" s="422"/>
      <c r="T318" s="422"/>
      <c r="U318" s="422"/>
      <c r="V318" s="422"/>
      <c r="W318" s="422"/>
      <c r="X318" s="423"/>
    </row>
    <row r="319" spans="1:24" x14ac:dyDescent="0.25">
      <c r="A319" s="265" t="s">
        <v>144</v>
      </c>
      <c r="B319" s="266"/>
      <c r="C319" s="266"/>
      <c r="D319" s="266"/>
      <c r="E319" s="266"/>
      <c r="F319" s="266"/>
      <c r="G319" s="266"/>
      <c r="H319" s="266"/>
      <c r="I319" s="266"/>
      <c r="J319" s="266"/>
      <c r="K319" s="266"/>
      <c r="L319" s="266"/>
      <c r="M319" s="266"/>
      <c r="N319" s="266"/>
      <c r="O319" s="266"/>
      <c r="P319" s="266"/>
      <c r="Q319" s="266"/>
      <c r="R319" s="266"/>
      <c r="S319" s="266"/>
      <c r="T319" s="266"/>
      <c r="U319" s="266"/>
      <c r="V319" s="266"/>
      <c r="W319" s="266"/>
      <c r="X319" s="267"/>
    </row>
    <row r="320" spans="1:24" ht="75" customHeight="1" x14ac:dyDescent="0.25">
      <c r="A320" s="268" t="s">
        <v>145</v>
      </c>
      <c r="B320" s="269"/>
      <c r="C320" s="269"/>
      <c r="D320" s="269"/>
      <c r="E320" s="269"/>
      <c r="F320" s="269"/>
      <c r="G320" s="269"/>
      <c r="H320" s="269"/>
      <c r="I320" s="269"/>
      <c r="J320" s="269"/>
      <c r="K320" s="269"/>
      <c r="L320" s="269"/>
      <c r="M320" s="269"/>
      <c r="N320" s="269"/>
      <c r="O320" s="269"/>
      <c r="P320" s="269"/>
      <c r="Q320" s="269"/>
      <c r="R320" s="269"/>
      <c r="S320" s="269"/>
      <c r="T320" s="269"/>
      <c r="U320" s="269"/>
      <c r="V320" s="269"/>
      <c r="W320" s="269"/>
      <c r="X320" s="270"/>
    </row>
    <row r="321" spans="1:24" ht="39.75" customHeight="1" x14ac:dyDescent="0.25">
      <c r="A321" s="72" t="s">
        <v>146</v>
      </c>
      <c r="B321" s="282"/>
      <c r="C321" s="73"/>
      <c r="D321" s="72" t="s">
        <v>94</v>
      </c>
      <c r="E321" s="73"/>
      <c r="F321" s="74" t="s">
        <v>95</v>
      </c>
      <c r="G321" s="75"/>
      <c r="H321" s="283" t="s">
        <v>96</v>
      </c>
      <c r="I321" s="283"/>
      <c r="J321" s="283"/>
      <c r="K321" s="283"/>
      <c r="L321" s="76" t="s">
        <v>147</v>
      </c>
      <c r="M321" s="77"/>
      <c r="N321" s="77"/>
      <c r="O321" s="167" t="s">
        <v>148</v>
      </c>
      <c r="P321" s="166"/>
      <c r="Q321" s="77" t="s">
        <v>149</v>
      </c>
      <c r="R321" s="77"/>
      <c r="S321" s="82" t="s">
        <v>99</v>
      </c>
      <c r="T321" s="83"/>
      <c r="U321" s="88" t="s">
        <v>90</v>
      </c>
      <c r="V321" s="83"/>
      <c r="W321" s="166" t="s">
        <v>150</v>
      </c>
      <c r="X321" s="167"/>
    </row>
    <row r="322" spans="1:24" ht="15" customHeight="1" x14ac:dyDescent="0.25">
      <c r="A322" s="66" t="str">
        <f>A110</f>
        <v>Direto</v>
      </c>
      <c r="B322" s="55"/>
      <c r="C322" s="52"/>
      <c r="D322" s="51" t="str">
        <f>C110</f>
        <v>Material Esportivo</v>
      </c>
      <c r="E322" s="55"/>
      <c r="F322" s="57">
        <f>E110</f>
        <v>1</v>
      </c>
      <c r="G322" s="57"/>
      <c r="H322" s="55" t="str">
        <f>G110</f>
        <v>Locação de piso especifico EVA, 1 x 1m2 e 25mm, antshock 45º,antederrapante, encaixe dentado P, homologado WT</v>
      </c>
      <c r="I322" s="55"/>
      <c r="J322" s="55"/>
      <c r="K322" s="52"/>
      <c r="L322" s="57" t="s">
        <v>151</v>
      </c>
      <c r="M322" s="57"/>
      <c r="N322" s="57"/>
      <c r="O322" s="164" t="s">
        <v>304</v>
      </c>
      <c r="P322" s="165"/>
      <c r="Q322" s="78"/>
      <c r="R322" s="78"/>
      <c r="S322" s="79"/>
      <c r="T322" s="80"/>
      <c r="U322" s="81">
        <f>Q322*S322</f>
        <v>0</v>
      </c>
      <c r="V322" s="80"/>
      <c r="W322" s="84"/>
      <c r="X322" s="85"/>
    </row>
    <row r="323" spans="1:24" ht="26.25" customHeight="1" x14ac:dyDescent="0.25">
      <c r="A323" s="67"/>
      <c r="B323" s="56"/>
      <c r="C323" s="54"/>
      <c r="D323" s="53"/>
      <c r="E323" s="56"/>
      <c r="F323" s="57"/>
      <c r="G323" s="57"/>
      <c r="H323" s="56"/>
      <c r="I323" s="56"/>
      <c r="J323" s="56"/>
      <c r="K323" s="54"/>
      <c r="L323" s="78" t="s">
        <v>153</v>
      </c>
      <c r="M323" s="78"/>
      <c r="N323" s="78"/>
      <c r="O323" s="164" t="s">
        <v>304</v>
      </c>
      <c r="P323" s="165"/>
      <c r="Q323" s="57"/>
      <c r="R323" s="57"/>
      <c r="S323" s="79"/>
      <c r="T323" s="80"/>
      <c r="U323" s="81">
        <f t="shared" ref="U323:U369" si="13">Q323*S323</f>
        <v>0</v>
      </c>
      <c r="V323" s="80"/>
      <c r="W323" s="84"/>
      <c r="X323" s="85"/>
    </row>
    <row r="324" spans="1:24" ht="15" customHeight="1" x14ac:dyDescent="0.25">
      <c r="A324" s="67"/>
      <c r="B324" s="56"/>
      <c r="C324" s="54"/>
      <c r="D324" s="53"/>
      <c r="E324" s="56"/>
      <c r="F324" s="57"/>
      <c r="G324" s="57"/>
      <c r="H324" s="56"/>
      <c r="I324" s="56"/>
      <c r="J324" s="56"/>
      <c r="K324" s="54"/>
      <c r="L324" s="57" t="s">
        <v>154</v>
      </c>
      <c r="M324" s="57"/>
      <c r="N324" s="57"/>
      <c r="O324" s="164" t="s">
        <v>304</v>
      </c>
      <c r="P324" s="165"/>
      <c r="Q324" s="57"/>
      <c r="R324" s="57"/>
      <c r="S324" s="79"/>
      <c r="T324" s="80"/>
      <c r="U324" s="81">
        <f t="shared" si="13"/>
        <v>0</v>
      </c>
      <c r="V324" s="80"/>
      <c r="W324" s="84"/>
      <c r="X324" s="85"/>
    </row>
    <row r="325" spans="1:24" ht="27.75" customHeight="1" x14ac:dyDescent="0.25">
      <c r="A325" s="68"/>
      <c r="B325" s="65"/>
      <c r="C325" s="69"/>
      <c r="D325" s="62"/>
      <c r="E325" s="64"/>
      <c r="F325" s="57"/>
      <c r="G325" s="57"/>
      <c r="H325" s="64"/>
      <c r="I325" s="64"/>
      <c r="J325" s="64"/>
      <c r="K325" s="63"/>
      <c r="L325" s="57" t="s">
        <v>155</v>
      </c>
      <c r="M325" s="57"/>
      <c r="N325" s="57"/>
      <c r="O325" s="164" t="s">
        <v>304</v>
      </c>
      <c r="P325" s="165"/>
      <c r="Q325" s="57"/>
      <c r="R325" s="57"/>
      <c r="S325" s="79"/>
      <c r="T325" s="80"/>
      <c r="U325" s="81">
        <f t="shared" si="13"/>
        <v>0</v>
      </c>
      <c r="V325" s="80"/>
      <c r="W325" s="84"/>
      <c r="X325" s="85"/>
    </row>
    <row r="326" spans="1:24" ht="16.5" customHeight="1" x14ac:dyDescent="0.25">
      <c r="A326" s="66" t="str">
        <f>A111</f>
        <v>Direto</v>
      </c>
      <c r="B326" s="55"/>
      <c r="C326" s="52"/>
      <c r="D326" s="51" t="str">
        <f>C111</f>
        <v>Material Esportivo</v>
      </c>
      <c r="E326" s="52"/>
      <c r="F326" s="53">
        <f>E111</f>
        <v>2</v>
      </c>
      <c r="G326" s="54"/>
      <c r="H326" s="51" t="str">
        <f>G111</f>
        <v>Locação de material especifico para
-boxe ( 50 luva 12oz, 20 bate saco, 02 saco de pancada torre, 50 corda de pular
-taekwondo – 20 raquete, 20 aparadores, 20 protetor de tórax
-tiro com arco – 10 arco, 30 flechas, 10 suporte de proteção braço, 02 alvo com suporte, proteção de segurança para o alvo</v>
      </c>
      <c r="I326" s="55"/>
      <c r="J326" s="55"/>
      <c r="K326" s="52"/>
      <c r="L326" s="57" t="s">
        <v>151</v>
      </c>
      <c r="M326" s="57"/>
      <c r="N326" s="57"/>
      <c r="O326" s="164" t="s">
        <v>304</v>
      </c>
      <c r="P326" s="165"/>
      <c r="Q326" s="57"/>
      <c r="R326" s="57"/>
      <c r="S326" s="79"/>
      <c r="T326" s="80"/>
      <c r="U326" s="81">
        <f t="shared" si="13"/>
        <v>0</v>
      </c>
      <c r="V326" s="80"/>
      <c r="W326" s="84"/>
      <c r="X326" s="85"/>
    </row>
    <row r="327" spans="1:24" ht="26.25" customHeight="1" x14ac:dyDescent="0.25">
      <c r="A327" s="67"/>
      <c r="B327" s="56"/>
      <c r="C327" s="54"/>
      <c r="D327" s="53"/>
      <c r="E327" s="54"/>
      <c r="F327" s="53"/>
      <c r="G327" s="54"/>
      <c r="H327" s="53"/>
      <c r="I327" s="56"/>
      <c r="J327" s="56"/>
      <c r="K327" s="54"/>
      <c r="L327" s="57" t="s">
        <v>153</v>
      </c>
      <c r="M327" s="57"/>
      <c r="N327" s="57"/>
      <c r="O327" s="164" t="s">
        <v>304</v>
      </c>
      <c r="P327" s="165"/>
      <c r="Q327" s="57"/>
      <c r="R327" s="57"/>
      <c r="S327" s="79"/>
      <c r="T327" s="80"/>
      <c r="U327" s="81">
        <f t="shared" si="13"/>
        <v>0</v>
      </c>
      <c r="V327" s="80"/>
      <c r="W327" s="84"/>
      <c r="X327" s="85"/>
    </row>
    <row r="328" spans="1:24" ht="15" customHeight="1" x14ac:dyDescent="0.25">
      <c r="A328" s="67"/>
      <c r="B328" s="56"/>
      <c r="C328" s="54"/>
      <c r="D328" s="53"/>
      <c r="E328" s="54"/>
      <c r="F328" s="53"/>
      <c r="G328" s="54"/>
      <c r="H328" s="53"/>
      <c r="I328" s="56"/>
      <c r="J328" s="56"/>
      <c r="K328" s="54"/>
      <c r="L328" s="57" t="s">
        <v>154</v>
      </c>
      <c r="M328" s="57"/>
      <c r="N328" s="57"/>
      <c r="O328" s="164" t="s">
        <v>304</v>
      </c>
      <c r="P328" s="165"/>
      <c r="Q328" s="57"/>
      <c r="R328" s="57"/>
      <c r="S328" s="79"/>
      <c r="T328" s="80"/>
      <c r="U328" s="81">
        <f t="shared" si="13"/>
        <v>0</v>
      </c>
      <c r="V328" s="80"/>
      <c r="W328" s="84"/>
      <c r="X328" s="85"/>
    </row>
    <row r="329" spans="1:24" ht="24" customHeight="1" x14ac:dyDescent="0.25">
      <c r="A329" s="68"/>
      <c r="B329" s="65"/>
      <c r="C329" s="69"/>
      <c r="D329" s="62"/>
      <c r="E329" s="63"/>
      <c r="F329" s="62"/>
      <c r="G329" s="63"/>
      <c r="H329" s="62"/>
      <c r="I329" s="64"/>
      <c r="J329" s="64"/>
      <c r="K329" s="63"/>
      <c r="L329" s="57" t="s">
        <v>155</v>
      </c>
      <c r="M329" s="57"/>
      <c r="N329" s="57"/>
      <c r="O329" s="164" t="s">
        <v>304</v>
      </c>
      <c r="P329" s="165"/>
      <c r="Q329" s="57"/>
      <c r="R329" s="57"/>
      <c r="S329" s="79"/>
      <c r="T329" s="80"/>
      <c r="U329" s="81">
        <f t="shared" si="13"/>
        <v>0</v>
      </c>
      <c r="V329" s="80"/>
      <c r="W329" s="84"/>
      <c r="X329" s="85"/>
    </row>
    <row r="330" spans="1:24" ht="15" customHeight="1" x14ac:dyDescent="0.25">
      <c r="A330" s="66" t="str">
        <f>A112</f>
        <v>Direto</v>
      </c>
      <c r="B330" s="55"/>
      <c r="C330" s="52"/>
      <c r="D330" s="51" t="str">
        <f>C112</f>
        <v>Material Esportivo</v>
      </c>
      <c r="E330" s="52"/>
      <c r="F330" s="51">
        <f>E112</f>
        <v>3</v>
      </c>
      <c r="G330" s="52"/>
      <c r="H330" s="51" t="str">
        <f>G112</f>
        <v>Camiseta gola careca cinza, manga raglan, confeccionada em dry fit(furadinho Ammny), 100% poliamida, com logos em silk emborrachado, 175 g, acabamento com costuras rebatidas. Tamanho P à GG.</v>
      </c>
      <c r="I330" s="55"/>
      <c r="J330" s="55"/>
      <c r="K330" s="52"/>
      <c r="L330" s="57" t="s">
        <v>151</v>
      </c>
      <c r="M330" s="57"/>
      <c r="N330" s="57"/>
      <c r="O330" s="164" t="s">
        <v>152</v>
      </c>
      <c r="P330" s="165"/>
      <c r="Q330" s="57"/>
      <c r="R330" s="57"/>
      <c r="S330" s="79"/>
      <c r="T330" s="80"/>
      <c r="U330" s="81">
        <f t="shared" si="13"/>
        <v>0</v>
      </c>
      <c r="V330" s="80"/>
      <c r="W330" s="84"/>
      <c r="X330" s="85"/>
    </row>
    <row r="331" spans="1:24" ht="50.25" customHeight="1" x14ac:dyDescent="0.25">
      <c r="A331" s="67"/>
      <c r="B331" s="56"/>
      <c r="C331" s="54"/>
      <c r="D331" s="53"/>
      <c r="E331" s="54"/>
      <c r="F331" s="53"/>
      <c r="G331" s="54"/>
      <c r="H331" s="53"/>
      <c r="I331" s="56"/>
      <c r="J331" s="56"/>
      <c r="K331" s="54"/>
      <c r="L331" s="57" t="s">
        <v>153</v>
      </c>
      <c r="M331" s="57"/>
      <c r="N331" s="57"/>
      <c r="O331" s="164" t="s">
        <v>305</v>
      </c>
      <c r="P331" s="165"/>
      <c r="Q331" s="57">
        <v>900</v>
      </c>
      <c r="R331" s="57"/>
      <c r="S331" s="79">
        <v>56.2</v>
      </c>
      <c r="T331" s="80"/>
      <c r="U331" s="81">
        <f t="shared" si="13"/>
        <v>50580</v>
      </c>
      <c r="V331" s="80"/>
      <c r="W331" s="529" t="s">
        <v>318</v>
      </c>
      <c r="X331" s="85"/>
    </row>
    <row r="332" spans="1:24" ht="15" customHeight="1" x14ac:dyDescent="0.25">
      <c r="A332" s="67"/>
      <c r="B332" s="56"/>
      <c r="C332" s="54"/>
      <c r="D332" s="53"/>
      <c r="E332" s="54"/>
      <c r="F332" s="53"/>
      <c r="G332" s="54"/>
      <c r="H332" s="53"/>
      <c r="I332" s="56"/>
      <c r="J332" s="56"/>
      <c r="K332" s="54"/>
      <c r="L332" s="57" t="s">
        <v>154</v>
      </c>
      <c r="M332" s="57"/>
      <c r="N332" s="57"/>
      <c r="O332" s="164" t="s">
        <v>152</v>
      </c>
      <c r="P332" s="165"/>
      <c r="Q332" s="57"/>
      <c r="R332" s="57"/>
      <c r="S332" s="79"/>
      <c r="T332" s="80"/>
      <c r="U332" s="81">
        <f t="shared" si="13"/>
        <v>0</v>
      </c>
      <c r="V332" s="80"/>
      <c r="W332" s="84"/>
      <c r="X332" s="85"/>
    </row>
    <row r="333" spans="1:24" ht="57" customHeight="1" x14ac:dyDescent="0.25">
      <c r="A333" s="68"/>
      <c r="B333" s="65"/>
      <c r="C333" s="69"/>
      <c r="D333" s="62"/>
      <c r="E333" s="63"/>
      <c r="F333" s="62"/>
      <c r="G333" s="63"/>
      <c r="H333" s="62"/>
      <c r="I333" s="64"/>
      <c r="J333" s="64"/>
      <c r="K333" s="63"/>
      <c r="L333" s="57" t="s">
        <v>155</v>
      </c>
      <c r="M333" s="57"/>
      <c r="N333" s="57"/>
      <c r="O333" s="164" t="s">
        <v>152</v>
      </c>
      <c r="P333" s="165"/>
      <c r="Q333" s="57"/>
      <c r="R333" s="57"/>
      <c r="S333" s="79"/>
      <c r="T333" s="80"/>
      <c r="U333" s="81">
        <f t="shared" si="13"/>
        <v>0</v>
      </c>
      <c r="V333" s="80"/>
      <c r="W333" s="84"/>
      <c r="X333" s="85"/>
    </row>
    <row r="334" spans="1:24" ht="15" customHeight="1" x14ac:dyDescent="0.25">
      <c r="A334" s="66" t="str">
        <f>A113</f>
        <v>Direto</v>
      </c>
      <c r="B334" s="55"/>
      <c r="C334" s="52"/>
      <c r="D334" s="51" t="str">
        <f>C113</f>
        <v>Serviços de Pessoa Jurídica</v>
      </c>
      <c r="E334" s="52"/>
      <c r="F334" s="51">
        <f>E113</f>
        <v>4</v>
      </c>
      <c r="G334" s="52"/>
      <c r="H334" s="51" t="str">
        <f>G113</f>
        <v xml:space="preserve">Contratacao de 06 atletas com equipe técnica para o evento, contrato Personalissimo, incluso todas as despesas como diarias, transporte e alimentacao  </v>
      </c>
      <c r="I334" s="55"/>
      <c r="J334" s="55"/>
      <c r="K334" s="52"/>
      <c r="L334" s="57" t="s">
        <v>151</v>
      </c>
      <c r="M334" s="57"/>
      <c r="N334" s="57"/>
      <c r="O334" s="164" t="s">
        <v>304</v>
      </c>
      <c r="P334" s="165"/>
      <c r="Q334" s="57"/>
      <c r="R334" s="57"/>
      <c r="S334" s="79"/>
      <c r="T334" s="80"/>
      <c r="U334" s="81">
        <f t="shared" si="13"/>
        <v>0</v>
      </c>
      <c r="V334" s="80"/>
      <c r="W334" s="84"/>
      <c r="X334" s="85"/>
    </row>
    <row r="335" spans="1:24" ht="23.25" customHeight="1" x14ac:dyDescent="0.25">
      <c r="A335" s="67"/>
      <c r="B335" s="56"/>
      <c r="C335" s="54"/>
      <c r="D335" s="53"/>
      <c r="E335" s="54"/>
      <c r="F335" s="53"/>
      <c r="G335" s="54"/>
      <c r="H335" s="53"/>
      <c r="I335" s="56"/>
      <c r="J335" s="56"/>
      <c r="K335" s="54"/>
      <c r="L335" s="57" t="s">
        <v>153</v>
      </c>
      <c r="M335" s="57"/>
      <c r="N335" s="57"/>
      <c r="O335" s="164" t="s">
        <v>304</v>
      </c>
      <c r="P335" s="165"/>
      <c r="Q335" s="57"/>
      <c r="R335" s="57"/>
      <c r="S335" s="79"/>
      <c r="T335" s="80"/>
      <c r="U335" s="81">
        <f t="shared" si="13"/>
        <v>0</v>
      </c>
      <c r="V335" s="80"/>
      <c r="W335" s="84"/>
      <c r="X335" s="85"/>
    </row>
    <row r="336" spans="1:24" ht="15" customHeight="1" x14ac:dyDescent="0.25">
      <c r="A336" s="67"/>
      <c r="B336" s="56"/>
      <c r="C336" s="54"/>
      <c r="D336" s="53"/>
      <c r="E336" s="54"/>
      <c r="F336" s="53"/>
      <c r="G336" s="54"/>
      <c r="H336" s="53"/>
      <c r="I336" s="56"/>
      <c r="J336" s="56"/>
      <c r="K336" s="54"/>
      <c r="L336" s="57" t="s">
        <v>154</v>
      </c>
      <c r="M336" s="57"/>
      <c r="N336" s="57"/>
      <c r="O336" s="164" t="s">
        <v>304</v>
      </c>
      <c r="P336" s="165"/>
      <c r="Q336" s="57"/>
      <c r="R336" s="57"/>
      <c r="S336" s="79"/>
      <c r="T336" s="80"/>
      <c r="U336" s="81">
        <f t="shared" si="13"/>
        <v>0</v>
      </c>
      <c r="V336" s="80"/>
      <c r="W336" s="84"/>
      <c r="X336" s="85"/>
    </row>
    <row r="337" spans="1:24" ht="27" customHeight="1" x14ac:dyDescent="0.25">
      <c r="A337" s="68"/>
      <c r="B337" s="65"/>
      <c r="C337" s="69"/>
      <c r="D337" s="62"/>
      <c r="E337" s="63"/>
      <c r="F337" s="62"/>
      <c r="G337" s="63"/>
      <c r="H337" s="62"/>
      <c r="I337" s="64"/>
      <c r="J337" s="64"/>
      <c r="K337" s="63"/>
      <c r="L337" s="57" t="s">
        <v>155</v>
      </c>
      <c r="M337" s="57"/>
      <c r="N337" s="57"/>
      <c r="O337" s="164" t="s">
        <v>304</v>
      </c>
      <c r="P337" s="165"/>
      <c r="Q337" s="57"/>
      <c r="R337" s="57"/>
      <c r="S337" s="79"/>
      <c r="T337" s="80"/>
      <c r="U337" s="81">
        <f t="shared" si="13"/>
        <v>0</v>
      </c>
      <c r="V337" s="80"/>
      <c r="W337" s="84"/>
      <c r="X337" s="85"/>
    </row>
    <row r="338" spans="1:24" ht="15" customHeight="1" x14ac:dyDescent="0.25">
      <c r="A338" s="66" t="str">
        <f>A114</f>
        <v>Direto</v>
      </c>
      <c r="B338" s="55"/>
      <c r="C338" s="52"/>
      <c r="D338" s="51" t="str">
        <f>C114</f>
        <v>Serviços de Pessoa Jurídica</v>
      </c>
      <c r="E338" s="52"/>
      <c r="F338" s="51">
        <f>E114</f>
        <v>5</v>
      </c>
      <c r="G338" s="52"/>
      <c r="H338" s="51" t="str">
        <f>G114</f>
        <v>Gerente Geral do projeto ( por etapa)</v>
      </c>
      <c r="I338" s="55"/>
      <c r="J338" s="55"/>
      <c r="K338" s="52"/>
      <c r="L338" s="57" t="s">
        <v>151</v>
      </c>
      <c r="M338" s="57"/>
      <c r="N338" s="57"/>
      <c r="O338" s="164" t="s">
        <v>304</v>
      </c>
      <c r="P338" s="165"/>
      <c r="Q338" s="57"/>
      <c r="R338" s="57"/>
      <c r="S338" s="79"/>
      <c r="T338" s="80"/>
      <c r="U338" s="81">
        <f t="shared" si="13"/>
        <v>0</v>
      </c>
      <c r="V338" s="80"/>
      <c r="W338" s="84"/>
      <c r="X338" s="85"/>
    </row>
    <row r="339" spans="1:24" ht="24.75" customHeight="1" x14ac:dyDescent="0.25">
      <c r="A339" s="67"/>
      <c r="B339" s="56"/>
      <c r="C339" s="54"/>
      <c r="D339" s="53"/>
      <c r="E339" s="54"/>
      <c r="F339" s="53"/>
      <c r="G339" s="54"/>
      <c r="H339" s="53"/>
      <c r="I339" s="56"/>
      <c r="J339" s="56"/>
      <c r="K339" s="54"/>
      <c r="L339" s="57" t="s">
        <v>153</v>
      </c>
      <c r="M339" s="57"/>
      <c r="N339" s="57"/>
      <c r="O339" s="164" t="s">
        <v>304</v>
      </c>
      <c r="P339" s="165"/>
      <c r="Q339" s="57"/>
      <c r="R339" s="57"/>
      <c r="S339" s="79"/>
      <c r="T339" s="80"/>
      <c r="U339" s="81">
        <f t="shared" si="13"/>
        <v>0</v>
      </c>
      <c r="V339" s="80"/>
      <c r="W339" s="84"/>
      <c r="X339" s="85"/>
    </row>
    <row r="340" spans="1:24" ht="15" customHeight="1" x14ac:dyDescent="0.25">
      <c r="A340" s="67"/>
      <c r="B340" s="56"/>
      <c r="C340" s="54"/>
      <c r="D340" s="53"/>
      <c r="E340" s="54"/>
      <c r="F340" s="53"/>
      <c r="G340" s="54"/>
      <c r="H340" s="53"/>
      <c r="I340" s="56"/>
      <c r="J340" s="56"/>
      <c r="K340" s="54"/>
      <c r="L340" s="57" t="s">
        <v>154</v>
      </c>
      <c r="M340" s="57"/>
      <c r="N340" s="57"/>
      <c r="O340" s="164" t="s">
        <v>304</v>
      </c>
      <c r="P340" s="165"/>
      <c r="Q340" s="57"/>
      <c r="R340" s="57"/>
      <c r="S340" s="79"/>
      <c r="T340" s="80"/>
      <c r="U340" s="81">
        <f t="shared" si="13"/>
        <v>0</v>
      </c>
      <c r="V340" s="80"/>
      <c r="W340" s="84"/>
      <c r="X340" s="85"/>
    </row>
    <row r="341" spans="1:24" ht="25.5" customHeight="1" x14ac:dyDescent="0.25">
      <c r="A341" s="68"/>
      <c r="B341" s="65"/>
      <c r="C341" s="69"/>
      <c r="D341" s="62"/>
      <c r="E341" s="63"/>
      <c r="F341" s="62"/>
      <c r="G341" s="63"/>
      <c r="H341" s="62"/>
      <c r="I341" s="64"/>
      <c r="J341" s="64"/>
      <c r="K341" s="63"/>
      <c r="L341" s="57" t="s">
        <v>155</v>
      </c>
      <c r="M341" s="57"/>
      <c r="N341" s="57"/>
      <c r="O341" s="164" t="s">
        <v>304</v>
      </c>
      <c r="P341" s="165"/>
      <c r="Q341" s="57"/>
      <c r="R341" s="57"/>
      <c r="S341" s="79"/>
      <c r="T341" s="80"/>
      <c r="U341" s="81">
        <f t="shared" si="13"/>
        <v>0</v>
      </c>
      <c r="V341" s="80"/>
      <c r="W341" s="84"/>
      <c r="X341" s="85"/>
    </row>
    <row r="342" spans="1:24" ht="15" customHeight="1" x14ac:dyDescent="0.25">
      <c r="A342" s="66" t="str">
        <f>A115</f>
        <v>Divulgação</v>
      </c>
      <c r="B342" s="55"/>
      <c r="C342" s="52"/>
      <c r="D342" s="51" t="str">
        <f>C115</f>
        <v>Serviços de Pessoa Jurídica</v>
      </c>
      <c r="E342" s="52"/>
      <c r="F342" s="51">
        <f>E115</f>
        <v>6</v>
      </c>
      <c r="G342" s="52"/>
      <c r="H342" s="51" t="str">
        <f>G115</f>
        <v>Elaborador de arte, criação de cenografia</v>
      </c>
      <c r="I342" s="55"/>
      <c r="J342" s="55"/>
      <c r="K342" s="52"/>
      <c r="L342" s="57" t="s">
        <v>151</v>
      </c>
      <c r="M342" s="57"/>
      <c r="N342" s="57"/>
      <c r="O342" s="164" t="s">
        <v>304</v>
      </c>
      <c r="P342" s="165"/>
      <c r="Q342" s="57"/>
      <c r="R342" s="57"/>
      <c r="S342" s="79"/>
      <c r="T342" s="80"/>
      <c r="U342" s="81">
        <f t="shared" si="13"/>
        <v>0</v>
      </c>
      <c r="V342" s="80"/>
      <c r="W342" s="84"/>
      <c r="X342" s="85"/>
    </row>
    <row r="343" spans="1:24" ht="25.5" customHeight="1" x14ac:dyDescent="0.25">
      <c r="A343" s="67"/>
      <c r="B343" s="56"/>
      <c r="C343" s="54"/>
      <c r="D343" s="53"/>
      <c r="E343" s="54"/>
      <c r="F343" s="53"/>
      <c r="G343" s="54"/>
      <c r="H343" s="53"/>
      <c r="I343" s="56"/>
      <c r="J343" s="56"/>
      <c r="K343" s="54"/>
      <c r="L343" s="57" t="s">
        <v>153</v>
      </c>
      <c r="M343" s="57"/>
      <c r="N343" s="57"/>
      <c r="O343" s="164" t="s">
        <v>304</v>
      </c>
      <c r="P343" s="165"/>
      <c r="Q343" s="57"/>
      <c r="R343" s="57"/>
      <c r="S343" s="79"/>
      <c r="T343" s="80"/>
      <c r="U343" s="81">
        <f t="shared" si="13"/>
        <v>0</v>
      </c>
      <c r="V343" s="80"/>
      <c r="W343" s="84"/>
      <c r="X343" s="85"/>
    </row>
    <row r="344" spans="1:24" ht="15" customHeight="1" x14ac:dyDescent="0.25">
      <c r="A344" s="67"/>
      <c r="B344" s="56"/>
      <c r="C344" s="54"/>
      <c r="D344" s="53"/>
      <c r="E344" s="54"/>
      <c r="F344" s="53"/>
      <c r="G344" s="54"/>
      <c r="H344" s="53"/>
      <c r="I344" s="56"/>
      <c r="J344" s="56"/>
      <c r="K344" s="54"/>
      <c r="L344" s="57" t="s">
        <v>154</v>
      </c>
      <c r="M344" s="57"/>
      <c r="N344" s="57"/>
      <c r="O344" s="164" t="s">
        <v>304</v>
      </c>
      <c r="P344" s="165"/>
      <c r="Q344" s="57"/>
      <c r="R344" s="57"/>
      <c r="S344" s="79"/>
      <c r="T344" s="80"/>
      <c r="U344" s="81">
        <f t="shared" si="13"/>
        <v>0</v>
      </c>
      <c r="V344" s="80"/>
      <c r="W344" s="84"/>
      <c r="X344" s="85"/>
    </row>
    <row r="345" spans="1:24" ht="24.75" customHeight="1" x14ac:dyDescent="0.25">
      <c r="A345" s="68"/>
      <c r="B345" s="65"/>
      <c r="C345" s="69"/>
      <c r="D345" s="62"/>
      <c r="E345" s="63"/>
      <c r="F345" s="62"/>
      <c r="G345" s="63"/>
      <c r="H345" s="62"/>
      <c r="I345" s="64"/>
      <c r="J345" s="64"/>
      <c r="K345" s="63"/>
      <c r="L345" s="57" t="s">
        <v>155</v>
      </c>
      <c r="M345" s="57"/>
      <c r="N345" s="57"/>
      <c r="O345" s="164" t="s">
        <v>304</v>
      </c>
      <c r="P345" s="165"/>
      <c r="Q345" s="57"/>
      <c r="R345" s="57"/>
      <c r="S345" s="79"/>
      <c r="T345" s="80"/>
      <c r="U345" s="81">
        <f t="shared" si="13"/>
        <v>0</v>
      </c>
      <c r="V345" s="80"/>
      <c r="W345" s="84"/>
      <c r="X345" s="85"/>
    </row>
    <row r="346" spans="1:24" ht="15" customHeight="1" x14ac:dyDescent="0.25">
      <c r="A346" s="66" t="str">
        <f>A116</f>
        <v>Direto</v>
      </c>
      <c r="B346" s="55"/>
      <c r="C346" s="52"/>
      <c r="D346" s="51" t="str">
        <f>C116</f>
        <v>Outros Materiais de Consumo</v>
      </c>
      <c r="E346" s="52"/>
      <c r="F346" s="51">
        <f>E116</f>
        <v>7</v>
      </c>
      <c r="G346" s="52"/>
      <c r="H346" s="51" t="str">
        <f>G116</f>
        <v xml:space="preserve">Locação de cenografia para cada modalidade: tenda,  montagem e desmontagem, figurino, painéis, fechamento em lycra, Telao LED ( 2 x 2m) alta definicao, sistema áudio visual, projeção e som </v>
      </c>
      <c r="I346" s="55"/>
      <c r="J346" s="55"/>
      <c r="K346" s="52"/>
      <c r="L346" s="57" t="s">
        <v>151</v>
      </c>
      <c r="M346" s="57"/>
      <c r="N346" s="57"/>
      <c r="O346" s="164" t="s">
        <v>304</v>
      </c>
      <c r="P346" s="165"/>
      <c r="Q346" s="57"/>
      <c r="R346" s="57"/>
      <c r="S346" s="79"/>
      <c r="T346" s="80"/>
      <c r="U346" s="81">
        <f t="shared" si="13"/>
        <v>0</v>
      </c>
      <c r="V346" s="80"/>
      <c r="W346" s="84"/>
      <c r="X346" s="85"/>
    </row>
    <row r="347" spans="1:24" ht="25.5" customHeight="1" x14ac:dyDescent="0.25">
      <c r="A347" s="67"/>
      <c r="B347" s="56"/>
      <c r="C347" s="54"/>
      <c r="D347" s="53"/>
      <c r="E347" s="54"/>
      <c r="F347" s="53"/>
      <c r="G347" s="54"/>
      <c r="H347" s="53"/>
      <c r="I347" s="56"/>
      <c r="J347" s="56"/>
      <c r="K347" s="54"/>
      <c r="L347" s="57" t="s">
        <v>153</v>
      </c>
      <c r="M347" s="57"/>
      <c r="N347" s="57"/>
      <c r="O347" s="164" t="s">
        <v>304</v>
      </c>
      <c r="P347" s="165"/>
      <c r="Q347" s="57"/>
      <c r="R347" s="57"/>
      <c r="S347" s="79"/>
      <c r="T347" s="80"/>
      <c r="U347" s="81">
        <f t="shared" si="13"/>
        <v>0</v>
      </c>
      <c r="V347" s="80"/>
      <c r="W347" s="84"/>
      <c r="X347" s="85"/>
    </row>
    <row r="348" spans="1:24" ht="15" customHeight="1" x14ac:dyDescent="0.25">
      <c r="A348" s="67"/>
      <c r="B348" s="56"/>
      <c r="C348" s="54"/>
      <c r="D348" s="53"/>
      <c r="E348" s="54"/>
      <c r="F348" s="53"/>
      <c r="G348" s="54"/>
      <c r="H348" s="53"/>
      <c r="I348" s="56"/>
      <c r="J348" s="56"/>
      <c r="K348" s="54"/>
      <c r="L348" s="57" t="s">
        <v>154</v>
      </c>
      <c r="M348" s="57"/>
      <c r="N348" s="57"/>
      <c r="O348" s="164" t="s">
        <v>304</v>
      </c>
      <c r="P348" s="165"/>
      <c r="Q348" s="57"/>
      <c r="R348" s="57"/>
      <c r="S348" s="79"/>
      <c r="T348" s="80"/>
      <c r="U348" s="81">
        <f t="shared" si="13"/>
        <v>0</v>
      </c>
      <c r="V348" s="80"/>
      <c r="W348" s="84"/>
      <c r="X348" s="85"/>
    </row>
    <row r="349" spans="1:24" ht="25.5" customHeight="1" x14ac:dyDescent="0.25">
      <c r="A349" s="68"/>
      <c r="B349" s="65"/>
      <c r="C349" s="69"/>
      <c r="D349" s="62"/>
      <c r="E349" s="63"/>
      <c r="F349" s="62"/>
      <c r="G349" s="63"/>
      <c r="H349" s="62"/>
      <c r="I349" s="64"/>
      <c r="J349" s="64"/>
      <c r="K349" s="63"/>
      <c r="L349" s="57" t="s">
        <v>155</v>
      </c>
      <c r="M349" s="57"/>
      <c r="N349" s="57"/>
      <c r="O349" s="164" t="s">
        <v>304</v>
      </c>
      <c r="P349" s="165"/>
      <c r="Q349" s="57"/>
      <c r="R349" s="57"/>
      <c r="S349" s="79"/>
      <c r="T349" s="80"/>
      <c r="U349" s="81">
        <f t="shared" si="13"/>
        <v>0</v>
      </c>
      <c r="V349" s="80"/>
      <c r="W349" s="84"/>
      <c r="X349" s="85"/>
    </row>
    <row r="350" spans="1:24" ht="15" customHeight="1" x14ac:dyDescent="0.25">
      <c r="A350" s="66" t="str">
        <f>A117</f>
        <v>Direto</v>
      </c>
      <c r="B350" s="55"/>
      <c r="C350" s="52"/>
      <c r="D350" s="51" t="str">
        <f>C117</f>
        <v>Outros Materiais de Consumo</v>
      </c>
      <c r="E350" s="52"/>
      <c r="F350" s="51">
        <f>E117</f>
        <v>8</v>
      </c>
      <c r="G350" s="52"/>
      <c r="H350" s="51" t="str">
        <f>G117</f>
        <v>Locação de climatizador 20TR ( 2 por evento)</v>
      </c>
      <c r="I350" s="55"/>
      <c r="J350" s="55"/>
      <c r="K350" s="52"/>
      <c r="L350" s="57" t="s">
        <v>151</v>
      </c>
      <c r="M350" s="57"/>
      <c r="N350" s="57"/>
      <c r="O350" s="164" t="s">
        <v>304</v>
      </c>
      <c r="P350" s="165"/>
      <c r="Q350" s="57"/>
      <c r="R350" s="57"/>
      <c r="S350" s="79"/>
      <c r="T350" s="80"/>
      <c r="U350" s="81">
        <f t="shared" si="13"/>
        <v>0</v>
      </c>
      <c r="V350" s="80"/>
      <c r="W350" s="84"/>
      <c r="X350" s="85"/>
    </row>
    <row r="351" spans="1:24" ht="25.5" customHeight="1" x14ac:dyDescent="0.25">
      <c r="A351" s="67"/>
      <c r="B351" s="56"/>
      <c r="C351" s="54"/>
      <c r="D351" s="53"/>
      <c r="E351" s="54"/>
      <c r="F351" s="53"/>
      <c r="G351" s="54"/>
      <c r="H351" s="53"/>
      <c r="I351" s="56"/>
      <c r="J351" s="56"/>
      <c r="K351" s="54"/>
      <c r="L351" s="57" t="s">
        <v>153</v>
      </c>
      <c r="M351" s="57"/>
      <c r="N351" s="57"/>
      <c r="O351" s="164" t="s">
        <v>304</v>
      </c>
      <c r="P351" s="165"/>
      <c r="Q351" s="57"/>
      <c r="R351" s="57"/>
      <c r="S351" s="79"/>
      <c r="T351" s="80"/>
      <c r="U351" s="81">
        <f t="shared" si="13"/>
        <v>0</v>
      </c>
      <c r="V351" s="80"/>
      <c r="W351" s="84"/>
      <c r="X351" s="85"/>
    </row>
    <row r="352" spans="1:24" ht="15" customHeight="1" x14ac:dyDescent="0.25">
      <c r="A352" s="67"/>
      <c r="B352" s="56"/>
      <c r="C352" s="54"/>
      <c r="D352" s="53"/>
      <c r="E352" s="54"/>
      <c r="F352" s="53"/>
      <c r="G352" s="54"/>
      <c r="H352" s="53"/>
      <c r="I352" s="56"/>
      <c r="J352" s="56"/>
      <c r="K352" s="54"/>
      <c r="L352" s="57" t="s">
        <v>154</v>
      </c>
      <c r="M352" s="57"/>
      <c r="N352" s="57"/>
      <c r="O352" s="164" t="s">
        <v>304</v>
      </c>
      <c r="P352" s="165"/>
      <c r="Q352" s="57"/>
      <c r="R352" s="57"/>
      <c r="S352" s="79"/>
      <c r="T352" s="80"/>
      <c r="U352" s="81">
        <f t="shared" si="13"/>
        <v>0</v>
      </c>
      <c r="V352" s="80"/>
      <c r="W352" s="84"/>
      <c r="X352" s="85"/>
    </row>
    <row r="353" spans="1:24" ht="26.25" customHeight="1" x14ac:dyDescent="0.25">
      <c r="A353" s="68"/>
      <c r="B353" s="65"/>
      <c r="C353" s="69"/>
      <c r="D353" s="62"/>
      <c r="E353" s="63"/>
      <c r="F353" s="62"/>
      <c r="G353" s="63"/>
      <c r="H353" s="62"/>
      <c r="I353" s="64"/>
      <c r="J353" s="64"/>
      <c r="K353" s="63"/>
      <c r="L353" s="57" t="s">
        <v>155</v>
      </c>
      <c r="M353" s="57"/>
      <c r="N353" s="57"/>
      <c r="O353" s="164" t="s">
        <v>304</v>
      </c>
      <c r="P353" s="165"/>
      <c r="Q353" s="57"/>
      <c r="R353" s="57"/>
      <c r="S353" s="79"/>
      <c r="T353" s="80"/>
      <c r="U353" s="81">
        <f t="shared" si="13"/>
        <v>0</v>
      </c>
      <c r="V353" s="80"/>
      <c r="W353" s="84"/>
      <c r="X353" s="85"/>
    </row>
    <row r="354" spans="1:24" ht="15" customHeight="1" x14ac:dyDescent="0.25">
      <c r="A354" s="66" t="str">
        <f>A118</f>
        <v>Direto</v>
      </c>
      <c r="B354" s="55"/>
      <c r="C354" s="52"/>
      <c r="D354" s="51" t="str">
        <f>C118</f>
        <v>Serviços de Pessoa Jurídica</v>
      </c>
      <c r="E354" s="52"/>
      <c r="F354" s="51">
        <f>E118</f>
        <v>9</v>
      </c>
      <c r="G354" s="52"/>
      <c r="H354" s="51" t="str">
        <f>G118</f>
        <v>Cobertura com 1 fotógrafos - Todas as fotos em Alta Resolução em CD - 180º Panorâmico, foto tela - 80 fotos - evento  7 horas para cada subevento ( total 3)</v>
      </c>
      <c r="I354" s="55"/>
      <c r="J354" s="55"/>
      <c r="K354" s="52"/>
      <c r="L354" s="57" t="s">
        <v>151</v>
      </c>
      <c r="M354" s="57"/>
      <c r="N354" s="57"/>
      <c r="O354" s="164" t="s">
        <v>304</v>
      </c>
      <c r="P354" s="165"/>
      <c r="Q354" s="57"/>
      <c r="R354" s="57"/>
      <c r="S354" s="79"/>
      <c r="T354" s="80"/>
      <c r="U354" s="81">
        <f t="shared" si="13"/>
        <v>0</v>
      </c>
      <c r="V354" s="80"/>
      <c r="W354" s="84"/>
      <c r="X354" s="85"/>
    </row>
    <row r="355" spans="1:24" ht="27.75" customHeight="1" x14ac:dyDescent="0.25">
      <c r="A355" s="67"/>
      <c r="B355" s="56"/>
      <c r="C355" s="54"/>
      <c r="D355" s="53"/>
      <c r="E355" s="54"/>
      <c r="F355" s="53"/>
      <c r="G355" s="54"/>
      <c r="H355" s="53"/>
      <c r="I355" s="56"/>
      <c r="J355" s="56"/>
      <c r="K355" s="54"/>
      <c r="L355" s="57" t="s">
        <v>153</v>
      </c>
      <c r="M355" s="57"/>
      <c r="N355" s="57"/>
      <c r="O355" s="164" t="s">
        <v>304</v>
      </c>
      <c r="P355" s="165"/>
      <c r="Q355" s="57"/>
      <c r="R355" s="57"/>
      <c r="S355" s="79"/>
      <c r="T355" s="80"/>
      <c r="U355" s="81">
        <f t="shared" si="13"/>
        <v>0</v>
      </c>
      <c r="V355" s="80"/>
      <c r="W355" s="84"/>
      <c r="X355" s="85"/>
    </row>
    <row r="356" spans="1:24" ht="15" customHeight="1" x14ac:dyDescent="0.25">
      <c r="A356" s="67"/>
      <c r="B356" s="56"/>
      <c r="C356" s="54"/>
      <c r="D356" s="53"/>
      <c r="E356" s="54"/>
      <c r="F356" s="53"/>
      <c r="G356" s="54"/>
      <c r="H356" s="53"/>
      <c r="I356" s="56"/>
      <c r="J356" s="56"/>
      <c r="K356" s="54"/>
      <c r="L356" s="57" t="s">
        <v>154</v>
      </c>
      <c r="M356" s="57"/>
      <c r="N356" s="57"/>
      <c r="O356" s="164" t="s">
        <v>304</v>
      </c>
      <c r="P356" s="165"/>
      <c r="Q356" s="57"/>
      <c r="R356" s="57"/>
      <c r="S356" s="79"/>
      <c r="T356" s="80"/>
      <c r="U356" s="81">
        <f t="shared" si="13"/>
        <v>0</v>
      </c>
      <c r="V356" s="80"/>
      <c r="W356" s="84"/>
      <c r="X356" s="85"/>
    </row>
    <row r="357" spans="1:24" ht="25.5" customHeight="1" x14ac:dyDescent="0.25">
      <c r="A357" s="67"/>
      <c r="B357" s="56"/>
      <c r="C357" s="54"/>
      <c r="D357" s="62"/>
      <c r="E357" s="63"/>
      <c r="F357" s="62"/>
      <c r="G357" s="63"/>
      <c r="H357" s="62"/>
      <c r="I357" s="64"/>
      <c r="J357" s="64"/>
      <c r="K357" s="63"/>
      <c r="L357" s="57" t="s">
        <v>155</v>
      </c>
      <c r="M357" s="57"/>
      <c r="N357" s="57"/>
      <c r="O357" s="164" t="s">
        <v>304</v>
      </c>
      <c r="P357" s="165"/>
      <c r="Q357" s="57"/>
      <c r="R357" s="57"/>
      <c r="S357" s="79"/>
      <c r="T357" s="80"/>
      <c r="U357" s="81">
        <f t="shared" si="13"/>
        <v>0</v>
      </c>
      <c r="V357" s="80"/>
      <c r="W357" s="84"/>
      <c r="X357" s="85"/>
    </row>
    <row r="358" spans="1:24" ht="15" customHeight="1" x14ac:dyDescent="0.25">
      <c r="A358" s="57" t="str">
        <f>A119</f>
        <v>Indireto</v>
      </c>
      <c r="B358" s="57"/>
      <c r="C358" s="57"/>
      <c r="D358" s="70" t="str">
        <f>C119</f>
        <v>Serviços de Pessoa Jurídica</v>
      </c>
      <c r="E358" s="70"/>
      <c r="F358" s="51">
        <f>E119</f>
        <v>10</v>
      </c>
      <c r="G358" s="52"/>
      <c r="H358" s="51" t="str">
        <f>G119</f>
        <v xml:space="preserve">Assessoria para  gestao de RH, contratos e prestação de contas </v>
      </c>
      <c r="I358" s="55"/>
      <c r="J358" s="55"/>
      <c r="K358" s="52"/>
      <c r="L358" s="57" t="s">
        <v>151</v>
      </c>
      <c r="M358" s="57"/>
      <c r="N358" s="57"/>
      <c r="O358" s="164" t="s">
        <v>304</v>
      </c>
      <c r="P358" s="165"/>
      <c r="Q358" s="57"/>
      <c r="R358" s="57"/>
      <c r="S358" s="79"/>
      <c r="T358" s="80"/>
      <c r="U358" s="81">
        <f t="shared" si="13"/>
        <v>0</v>
      </c>
      <c r="V358" s="80"/>
      <c r="W358" s="84"/>
      <c r="X358" s="85"/>
    </row>
    <row r="359" spans="1:24" ht="29.25" customHeight="1" x14ac:dyDescent="0.25">
      <c r="A359" s="57"/>
      <c r="B359" s="57"/>
      <c r="C359" s="57"/>
      <c r="D359" s="56">
        <f t="shared" ref="D359:D369" si="14">C147</f>
        <v>0</v>
      </c>
      <c r="E359" s="56"/>
      <c r="F359" s="53"/>
      <c r="G359" s="54"/>
      <c r="H359" s="53"/>
      <c r="I359" s="56"/>
      <c r="J359" s="56"/>
      <c r="K359" s="54"/>
      <c r="L359" s="57" t="s">
        <v>153</v>
      </c>
      <c r="M359" s="57"/>
      <c r="N359" s="57"/>
      <c r="O359" s="164" t="s">
        <v>304</v>
      </c>
      <c r="P359" s="165"/>
      <c r="Q359" s="57"/>
      <c r="R359" s="57"/>
      <c r="S359" s="79"/>
      <c r="T359" s="80"/>
      <c r="U359" s="81">
        <f t="shared" si="13"/>
        <v>0</v>
      </c>
      <c r="V359" s="80"/>
      <c r="W359" s="84"/>
      <c r="X359" s="85"/>
    </row>
    <row r="360" spans="1:24" ht="15" customHeight="1" x14ac:dyDescent="0.25">
      <c r="A360" s="57"/>
      <c r="B360" s="57"/>
      <c r="C360" s="57"/>
      <c r="D360" s="56">
        <f t="shared" si="14"/>
        <v>0</v>
      </c>
      <c r="E360" s="56"/>
      <c r="F360" s="53"/>
      <c r="G360" s="54"/>
      <c r="H360" s="53"/>
      <c r="I360" s="56"/>
      <c r="J360" s="56"/>
      <c r="K360" s="54"/>
      <c r="L360" s="57" t="s">
        <v>154</v>
      </c>
      <c r="M360" s="57"/>
      <c r="N360" s="57"/>
      <c r="O360" s="164" t="s">
        <v>304</v>
      </c>
      <c r="P360" s="165"/>
      <c r="Q360" s="57"/>
      <c r="R360" s="57"/>
      <c r="S360" s="79"/>
      <c r="T360" s="80"/>
      <c r="U360" s="81">
        <f t="shared" si="13"/>
        <v>0</v>
      </c>
      <c r="V360" s="80"/>
      <c r="W360" s="84"/>
      <c r="X360" s="85"/>
    </row>
    <row r="361" spans="1:24" ht="26.25" customHeight="1" x14ac:dyDescent="0.25">
      <c r="A361" s="57"/>
      <c r="B361" s="57"/>
      <c r="C361" s="57"/>
      <c r="D361" s="56">
        <f t="shared" si="14"/>
        <v>0</v>
      </c>
      <c r="E361" s="56"/>
      <c r="F361" s="62"/>
      <c r="G361" s="63"/>
      <c r="H361" s="62"/>
      <c r="I361" s="64"/>
      <c r="J361" s="64"/>
      <c r="K361" s="63"/>
      <c r="L361" s="57" t="s">
        <v>155</v>
      </c>
      <c r="M361" s="57"/>
      <c r="N361" s="57"/>
      <c r="O361" s="164" t="s">
        <v>304</v>
      </c>
      <c r="P361" s="165"/>
      <c r="Q361" s="57"/>
      <c r="R361" s="57"/>
      <c r="S361" s="79"/>
      <c r="T361" s="80"/>
      <c r="U361" s="81">
        <f t="shared" si="13"/>
        <v>0</v>
      </c>
      <c r="V361" s="80"/>
      <c r="W361" s="84"/>
      <c r="X361" s="85"/>
    </row>
    <row r="362" spans="1:24" ht="15" customHeight="1" x14ac:dyDescent="0.25">
      <c r="A362" s="57" t="str">
        <f>A120</f>
        <v>Escolher Ação</v>
      </c>
      <c r="B362" s="57"/>
      <c r="C362" s="57"/>
      <c r="D362" s="71" t="str">
        <f>C120</f>
        <v>Escolher Ação</v>
      </c>
      <c r="E362" s="57"/>
      <c r="F362" s="51">
        <f>E120</f>
        <v>11</v>
      </c>
      <c r="G362" s="52"/>
      <c r="H362" s="51">
        <f>G120</f>
        <v>0</v>
      </c>
      <c r="I362" s="55"/>
      <c r="J362" s="55"/>
      <c r="K362" s="52"/>
      <c r="L362" s="57" t="s">
        <v>151</v>
      </c>
      <c r="M362" s="57"/>
      <c r="N362" s="57"/>
      <c r="O362" s="164" t="s">
        <v>152</v>
      </c>
      <c r="P362" s="165"/>
      <c r="Q362" s="57"/>
      <c r="R362" s="57"/>
      <c r="S362" s="79"/>
      <c r="T362" s="80"/>
      <c r="U362" s="81">
        <f t="shared" si="13"/>
        <v>0</v>
      </c>
      <c r="V362" s="80"/>
      <c r="W362" s="84"/>
      <c r="X362" s="85"/>
    </row>
    <row r="363" spans="1:24" ht="24" customHeight="1" x14ac:dyDescent="0.25">
      <c r="A363" s="57"/>
      <c r="B363" s="57"/>
      <c r="C363" s="57"/>
      <c r="D363" s="71">
        <f t="shared" si="14"/>
        <v>0</v>
      </c>
      <c r="E363" s="57"/>
      <c r="F363" s="53"/>
      <c r="G363" s="54"/>
      <c r="H363" s="53"/>
      <c r="I363" s="56"/>
      <c r="J363" s="56"/>
      <c r="K363" s="54"/>
      <c r="L363" s="57" t="s">
        <v>153</v>
      </c>
      <c r="M363" s="57"/>
      <c r="N363" s="57"/>
      <c r="O363" s="164" t="s">
        <v>152</v>
      </c>
      <c r="P363" s="165"/>
      <c r="Q363" s="57"/>
      <c r="R363" s="57"/>
      <c r="S363" s="79"/>
      <c r="T363" s="80"/>
      <c r="U363" s="81">
        <f t="shared" si="13"/>
        <v>0</v>
      </c>
      <c r="V363" s="80"/>
      <c r="W363" s="84"/>
      <c r="X363" s="85"/>
    </row>
    <row r="364" spans="1:24" ht="15" customHeight="1" x14ac:dyDescent="0.25">
      <c r="A364" s="57"/>
      <c r="B364" s="57"/>
      <c r="C364" s="57"/>
      <c r="D364" s="71">
        <f t="shared" si="14"/>
        <v>0</v>
      </c>
      <c r="E364" s="57"/>
      <c r="F364" s="53"/>
      <c r="G364" s="54"/>
      <c r="H364" s="53"/>
      <c r="I364" s="56"/>
      <c r="J364" s="56"/>
      <c r="K364" s="54"/>
      <c r="L364" s="57" t="s">
        <v>154</v>
      </c>
      <c r="M364" s="57"/>
      <c r="N364" s="57"/>
      <c r="O364" s="164" t="s">
        <v>152</v>
      </c>
      <c r="P364" s="165"/>
      <c r="Q364" s="57"/>
      <c r="R364" s="57"/>
      <c r="S364" s="79"/>
      <c r="T364" s="80"/>
      <c r="U364" s="81">
        <f t="shared" si="13"/>
        <v>0</v>
      </c>
      <c r="V364" s="80"/>
      <c r="W364" s="84"/>
      <c r="X364" s="85"/>
    </row>
    <row r="365" spans="1:24" ht="24.75" customHeight="1" x14ac:dyDescent="0.25">
      <c r="A365" s="57"/>
      <c r="B365" s="57"/>
      <c r="C365" s="57"/>
      <c r="D365" s="71">
        <f t="shared" si="14"/>
        <v>0</v>
      </c>
      <c r="E365" s="57"/>
      <c r="F365" s="62"/>
      <c r="G365" s="63"/>
      <c r="H365" s="62"/>
      <c r="I365" s="64"/>
      <c r="J365" s="64"/>
      <c r="K365" s="63"/>
      <c r="L365" s="57" t="s">
        <v>155</v>
      </c>
      <c r="M365" s="57"/>
      <c r="N365" s="57"/>
      <c r="O365" s="164" t="s">
        <v>152</v>
      </c>
      <c r="P365" s="165"/>
      <c r="Q365" s="57"/>
      <c r="R365" s="57"/>
      <c r="S365" s="79"/>
      <c r="T365" s="80"/>
      <c r="U365" s="81">
        <f t="shared" si="13"/>
        <v>0</v>
      </c>
      <c r="V365" s="80"/>
      <c r="W365" s="84"/>
      <c r="X365" s="85"/>
    </row>
    <row r="366" spans="1:24" ht="15" customHeight="1" x14ac:dyDescent="0.25">
      <c r="A366" s="57" t="str">
        <f>A121</f>
        <v>Escolher Ação</v>
      </c>
      <c r="B366" s="57"/>
      <c r="C366" s="57"/>
      <c r="D366" s="56" t="str">
        <f>C121</f>
        <v>Escolher Ação</v>
      </c>
      <c r="E366" s="56"/>
      <c r="F366" s="51">
        <f>E121</f>
        <v>12</v>
      </c>
      <c r="G366" s="52"/>
      <c r="H366" s="51">
        <f>G121</f>
        <v>0</v>
      </c>
      <c r="I366" s="55"/>
      <c r="J366" s="55"/>
      <c r="K366" s="52"/>
      <c r="L366" s="57" t="s">
        <v>151</v>
      </c>
      <c r="M366" s="57"/>
      <c r="N366" s="57"/>
      <c r="O366" s="164" t="s">
        <v>152</v>
      </c>
      <c r="P366" s="165"/>
      <c r="Q366" s="57"/>
      <c r="R366" s="57"/>
      <c r="S366" s="79"/>
      <c r="T366" s="80"/>
      <c r="U366" s="81">
        <f t="shared" si="13"/>
        <v>0</v>
      </c>
      <c r="V366" s="80"/>
      <c r="W366" s="84"/>
      <c r="X366" s="85"/>
    </row>
    <row r="367" spans="1:24" ht="25.5" customHeight="1" x14ac:dyDescent="0.25">
      <c r="A367" s="57"/>
      <c r="B367" s="57"/>
      <c r="C367" s="57"/>
      <c r="D367" s="56">
        <f t="shared" si="14"/>
        <v>0</v>
      </c>
      <c r="E367" s="56"/>
      <c r="F367" s="53"/>
      <c r="G367" s="54"/>
      <c r="H367" s="53"/>
      <c r="I367" s="56"/>
      <c r="J367" s="56"/>
      <c r="K367" s="54"/>
      <c r="L367" s="57" t="s">
        <v>153</v>
      </c>
      <c r="M367" s="57"/>
      <c r="N367" s="57"/>
      <c r="O367" s="164" t="s">
        <v>152</v>
      </c>
      <c r="P367" s="165"/>
      <c r="Q367" s="57"/>
      <c r="R367" s="57"/>
      <c r="S367" s="79"/>
      <c r="T367" s="80"/>
      <c r="U367" s="81">
        <f t="shared" si="13"/>
        <v>0</v>
      </c>
      <c r="V367" s="80"/>
      <c r="W367" s="84"/>
      <c r="X367" s="85"/>
    </row>
    <row r="368" spans="1:24" ht="15" customHeight="1" x14ac:dyDescent="0.25">
      <c r="A368" s="57"/>
      <c r="B368" s="57"/>
      <c r="C368" s="57"/>
      <c r="D368" s="56">
        <f t="shared" si="14"/>
        <v>0</v>
      </c>
      <c r="E368" s="56"/>
      <c r="F368" s="53"/>
      <c r="G368" s="54"/>
      <c r="H368" s="53"/>
      <c r="I368" s="56"/>
      <c r="J368" s="56"/>
      <c r="K368" s="54"/>
      <c r="L368" s="57" t="s">
        <v>154</v>
      </c>
      <c r="M368" s="57"/>
      <c r="N368" s="57"/>
      <c r="O368" s="164" t="s">
        <v>152</v>
      </c>
      <c r="P368" s="165"/>
      <c r="Q368" s="57"/>
      <c r="R368" s="57"/>
      <c r="S368" s="79"/>
      <c r="T368" s="80"/>
      <c r="U368" s="81">
        <f t="shared" si="13"/>
        <v>0</v>
      </c>
      <c r="V368" s="80"/>
      <c r="W368" s="84"/>
      <c r="X368" s="85"/>
    </row>
    <row r="369" spans="1:24" ht="23.25" customHeight="1" x14ac:dyDescent="0.25">
      <c r="A369" s="57"/>
      <c r="B369" s="57"/>
      <c r="C369" s="57"/>
      <c r="D369" s="65">
        <f t="shared" si="14"/>
        <v>0</v>
      </c>
      <c r="E369" s="65"/>
      <c r="F369" s="62"/>
      <c r="G369" s="63"/>
      <c r="H369" s="62"/>
      <c r="I369" s="64"/>
      <c r="J369" s="64"/>
      <c r="K369" s="63"/>
      <c r="L369" s="57" t="s">
        <v>155</v>
      </c>
      <c r="M369" s="57"/>
      <c r="N369" s="57"/>
      <c r="O369" s="164" t="s">
        <v>152</v>
      </c>
      <c r="P369" s="165"/>
      <c r="Q369" s="57"/>
      <c r="R369" s="57"/>
      <c r="S369" s="79"/>
      <c r="T369" s="80"/>
      <c r="U369" s="81">
        <f t="shared" si="13"/>
        <v>0</v>
      </c>
      <c r="V369" s="80"/>
      <c r="W369" s="86"/>
      <c r="X369" s="87"/>
    </row>
    <row r="370" spans="1:24" x14ac:dyDescent="0.25">
      <c r="A370" s="278" t="s">
        <v>156</v>
      </c>
      <c r="B370" s="279"/>
      <c r="C370" s="279"/>
      <c r="D370" s="279"/>
      <c r="E370" s="280"/>
      <c r="F370" s="280"/>
      <c r="G370" s="279"/>
      <c r="H370" s="279"/>
      <c r="I370" s="279"/>
      <c r="J370" s="279"/>
      <c r="K370" s="279"/>
      <c r="L370" s="279"/>
      <c r="M370" s="279"/>
      <c r="N370" s="279"/>
      <c r="O370" s="279"/>
      <c r="P370" s="279"/>
      <c r="Q370" s="279"/>
      <c r="R370" s="279"/>
      <c r="S370" s="279"/>
      <c r="T370" s="279"/>
      <c r="U370" s="279"/>
      <c r="V370" s="279"/>
      <c r="W370" s="279"/>
      <c r="X370" s="281"/>
    </row>
    <row r="371" spans="1:24" x14ac:dyDescent="0.25">
      <c r="A371" s="185" t="s">
        <v>93</v>
      </c>
      <c r="B371" s="61"/>
      <c r="C371" s="185" t="s">
        <v>94</v>
      </c>
      <c r="D371" s="60"/>
      <c r="E371" s="59" t="s">
        <v>95</v>
      </c>
      <c r="F371" s="59"/>
      <c r="G371" s="60" t="s">
        <v>96</v>
      </c>
      <c r="H371" s="60"/>
      <c r="I371" s="60"/>
      <c r="J371" s="61"/>
      <c r="K371" s="186" t="s">
        <v>5</v>
      </c>
      <c r="L371" s="417"/>
      <c r="M371" s="187"/>
      <c r="N371" s="186" t="s">
        <v>157</v>
      </c>
      <c r="O371" s="417"/>
      <c r="P371" s="417"/>
      <c r="Q371" s="417"/>
      <c r="R371" s="187"/>
      <c r="S371" s="186" t="s">
        <v>158</v>
      </c>
      <c r="T371" s="187"/>
      <c r="U371" s="186" t="s">
        <v>159</v>
      </c>
      <c r="V371" s="187"/>
      <c r="W371" s="186" t="s">
        <v>90</v>
      </c>
      <c r="X371" s="187"/>
    </row>
    <row r="372" spans="1:24" x14ac:dyDescent="0.25">
      <c r="A372" s="168" t="str">
        <f>A110</f>
        <v>Direto</v>
      </c>
      <c r="B372" s="168"/>
      <c r="C372" s="168" t="str">
        <f>C110</f>
        <v>Material Esportivo</v>
      </c>
      <c r="D372" s="168"/>
      <c r="E372" s="51">
        <f>E110</f>
        <v>1</v>
      </c>
      <c r="F372" s="52"/>
      <c r="G372" s="51" t="str">
        <f>G110</f>
        <v>Locação de piso especifico EVA, 1 x 1m2 e 25mm, antshock 45º,antederrapante, encaixe dentado P, homologado WT</v>
      </c>
      <c r="H372" s="55"/>
      <c r="I372" s="55"/>
      <c r="J372" s="52"/>
      <c r="K372" s="176" t="s">
        <v>312</v>
      </c>
      <c r="L372" s="177"/>
      <c r="M372" s="177"/>
      <c r="N372" s="178" t="s">
        <v>313</v>
      </c>
      <c r="O372" s="178"/>
      <c r="P372" s="178"/>
      <c r="Q372" s="178"/>
      <c r="R372" s="178"/>
      <c r="S372" s="178">
        <v>46</v>
      </c>
      <c r="T372" s="178"/>
      <c r="U372" s="178">
        <v>200</v>
      </c>
      <c r="V372" s="179"/>
      <c r="W372" s="180">
        <f>S372*U372</f>
        <v>9200</v>
      </c>
      <c r="X372" s="180"/>
    </row>
    <row r="373" spans="1:24" x14ac:dyDescent="0.25">
      <c r="A373" s="168"/>
      <c r="B373" s="168"/>
      <c r="C373" s="168"/>
      <c r="D373" s="168"/>
      <c r="E373" s="53"/>
      <c r="F373" s="54"/>
      <c r="G373" s="53"/>
      <c r="H373" s="56"/>
      <c r="I373" s="56"/>
      <c r="J373" s="54"/>
      <c r="K373" s="293" t="s">
        <v>314</v>
      </c>
      <c r="L373" s="294"/>
      <c r="M373" s="294"/>
      <c r="N373" s="178" t="s">
        <v>315</v>
      </c>
      <c r="O373" s="178"/>
      <c r="P373" s="178"/>
      <c r="Q373" s="178"/>
      <c r="R373" s="178"/>
      <c r="S373" s="178">
        <v>46.1</v>
      </c>
      <c r="T373" s="178"/>
      <c r="U373" s="178">
        <v>200</v>
      </c>
      <c r="V373" s="179"/>
      <c r="W373" s="180">
        <f t="shared" ref="W373:W406" si="15">S373*U373</f>
        <v>9220</v>
      </c>
      <c r="X373" s="180"/>
    </row>
    <row r="374" spans="1:24" x14ac:dyDescent="0.25">
      <c r="A374" s="168"/>
      <c r="B374" s="168"/>
      <c r="C374" s="168"/>
      <c r="D374" s="168"/>
      <c r="E374" s="53"/>
      <c r="F374" s="54"/>
      <c r="G374" s="53"/>
      <c r="H374" s="56"/>
      <c r="I374" s="56"/>
      <c r="J374" s="54"/>
      <c r="K374" s="176" t="s">
        <v>308</v>
      </c>
      <c r="L374" s="177"/>
      <c r="M374" s="177"/>
      <c r="N374" s="178" t="s">
        <v>309</v>
      </c>
      <c r="O374" s="178"/>
      <c r="P374" s="178"/>
      <c r="Q374" s="178"/>
      <c r="R374" s="178"/>
      <c r="S374" s="178">
        <v>45</v>
      </c>
      <c r="T374" s="178"/>
      <c r="U374" s="178">
        <v>200</v>
      </c>
      <c r="V374" s="179"/>
      <c r="W374" s="180">
        <f t="shared" si="15"/>
        <v>9000</v>
      </c>
      <c r="X374" s="180"/>
    </row>
    <row r="375" spans="1:24" ht="15" customHeight="1" x14ac:dyDescent="0.25">
      <c r="A375" s="168" t="str">
        <f>A111</f>
        <v>Direto</v>
      </c>
      <c r="B375" s="168"/>
      <c r="C375" s="168" t="str">
        <f>C111</f>
        <v>Material Esportivo</v>
      </c>
      <c r="D375" s="173"/>
      <c r="E375" s="51">
        <f>E111</f>
        <v>2</v>
      </c>
      <c r="F375" s="52"/>
      <c r="G375" s="51" t="str">
        <f>G111</f>
        <v>Locação de material especifico para
-boxe ( 50 luva 12oz, 20 bate saco, 02 saco de pancada torre, 50 corda de pular
-taekwondo – 20 raquete, 20 aparadores, 20 protetor de tórax
-tiro com arco – 10 arco, 30 flechas, 10 suporte de proteção braço, 02 alvo com suporte, proteção de segurança para o alvo</v>
      </c>
      <c r="H375" s="55"/>
      <c r="I375" s="55"/>
      <c r="J375" s="52"/>
      <c r="K375" s="176" t="s">
        <v>308</v>
      </c>
      <c r="L375" s="177"/>
      <c r="M375" s="177"/>
      <c r="N375" s="178" t="s">
        <v>309</v>
      </c>
      <c r="O375" s="178"/>
      <c r="P375" s="178"/>
      <c r="Q375" s="178"/>
      <c r="R375" s="178"/>
      <c r="S375" s="178">
        <v>36000</v>
      </c>
      <c r="T375" s="178"/>
      <c r="U375" s="178">
        <v>2</v>
      </c>
      <c r="V375" s="179"/>
      <c r="W375" s="180">
        <f t="shared" si="15"/>
        <v>72000</v>
      </c>
      <c r="X375" s="180"/>
    </row>
    <row r="376" spans="1:24" x14ac:dyDescent="0.25">
      <c r="A376" s="168"/>
      <c r="B376" s="168"/>
      <c r="C376" s="168"/>
      <c r="D376" s="173"/>
      <c r="E376" s="53"/>
      <c r="F376" s="54"/>
      <c r="G376" s="53"/>
      <c r="H376" s="56"/>
      <c r="I376" s="56"/>
      <c r="J376" s="54"/>
      <c r="K376" s="293" t="s">
        <v>314</v>
      </c>
      <c r="L376" s="294"/>
      <c r="M376" s="294"/>
      <c r="N376" s="178" t="s">
        <v>315</v>
      </c>
      <c r="O376" s="178"/>
      <c r="P376" s="178"/>
      <c r="Q376" s="178"/>
      <c r="R376" s="178"/>
      <c r="S376" s="178">
        <v>36150</v>
      </c>
      <c r="T376" s="178"/>
      <c r="U376" s="178">
        <v>2</v>
      </c>
      <c r="V376" s="179"/>
      <c r="W376" s="180">
        <f t="shared" si="15"/>
        <v>72300</v>
      </c>
      <c r="X376" s="180"/>
    </row>
    <row r="377" spans="1:24" x14ac:dyDescent="0.25">
      <c r="A377" s="168"/>
      <c r="B377" s="168"/>
      <c r="C377" s="168"/>
      <c r="D377" s="173"/>
      <c r="E377" s="53"/>
      <c r="F377" s="54"/>
      <c r="G377" s="53"/>
      <c r="H377" s="56"/>
      <c r="I377" s="56"/>
      <c r="J377" s="54"/>
      <c r="K377" s="176" t="s">
        <v>312</v>
      </c>
      <c r="L377" s="177"/>
      <c r="M377" s="177"/>
      <c r="N377" s="178" t="s">
        <v>313</v>
      </c>
      <c r="O377" s="178"/>
      <c r="P377" s="178"/>
      <c r="Q377" s="178"/>
      <c r="R377" s="178"/>
      <c r="S377" s="178">
        <v>36100</v>
      </c>
      <c r="T377" s="178"/>
      <c r="U377" s="178">
        <v>2</v>
      </c>
      <c r="V377" s="179"/>
      <c r="W377" s="180">
        <f t="shared" si="15"/>
        <v>72200</v>
      </c>
      <c r="X377" s="180"/>
    </row>
    <row r="378" spans="1:24" x14ac:dyDescent="0.25">
      <c r="A378" s="168" t="str">
        <f>A112</f>
        <v>Direto</v>
      </c>
      <c r="B378" s="168"/>
      <c r="C378" s="168" t="str">
        <f>C112</f>
        <v>Material Esportivo</v>
      </c>
      <c r="D378" s="168"/>
      <c r="E378" s="51">
        <f>E112</f>
        <v>3</v>
      </c>
      <c r="F378" s="52"/>
      <c r="G378" s="51" t="str">
        <f>G112</f>
        <v>Camiseta gola careca cinza, manga raglan, confeccionada em dry fit(furadinho Ammny), 100% poliamida, com logos em silk emborrachado, 175 g, acabamento com costuras rebatidas. Tamanho P à GG.</v>
      </c>
      <c r="H378" s="55"/>
      <c r="I378" s="55"/>
      <c r="J378" s="52"/>
      <c r="K378" s="176"/>
      <c r="L378" s="177"/>
      <c r="M378" s="177"/>
      <c r="N378" s="178"/>
      <c r="O378" s="178"/>
      <c r="P378" s="178"/>
      <c r="Q378" s="178"/>
      <c r="R378" s="178"/>
      <c r="S378" s="178"/>
      <c r="T378" s="178"/>
      <c r="U378" s="178"/>
      <c r="V378" s="179"/>
      <c r="W378" s="180">
        <f t="shared" si="15"/>
        <v>0</v>
      </c>
      <c r="X378" s="180"/>
    </row>
    <row r="379" spans="1:24" x14ac:dyDescent="0.25">
      <c r="A379" s="168"/>
      <c r="B379" s="168"/>
      <c r="C379" s="168"/>
      <c r="D379" s="168"/>
      <c r="E379" s="53"/>
      <c r="F379" s="54"/>
      <c r="G379" s="53"/>
      <c r="H379" s="56"/>
      <c r="I379" s="56"/>
      <c r="J379" s="54"/>
      <c r="K379" s="176"/>
      <c r="L379" s="177"/>
      <c r="M379" s="177"/>
      <c r="N379" s="178"/>
      <c r="O379" s="178"/>
      <c r="P379" s="178"/>
      <c r="Q379" s="178"/>
      <c r="R379" s="178"/>
      <c r="S379" s="178"/>
      <c r="T379" s="178"/>
      <c r="U379" s="178"/>
      <c r="V379" s="179"/>
      <c r="W379" s="180">
        <f t="shared" si="15"/>
        <v>0</v>
      </c>
      <c r="X379" s="180"/>
    </row>
    <row r="380" spans="1:24" ht="52.5" customHeight="1" x14ac:dyDescent="0.25">
      <c r="A380" s="168"/>
      <c r="B380" s="168"/>
      <c r="C380" s="168"/>
      <c r="D380" s="168"/>
      <c r="E380" s="53"/>
      <c r="F380" s="54"/>
      <c r="G380" s="53"/>
      <c r="H380" s="56"/>
      <c r="I380" s="56"/>
      <c r="J380" s="54"/>
      <c r="K380" s="176"/>
      <c r="L380" s="177"/>
      <c r="M380" s="177"/>
      <c r="N380" s="178" t="s">
        <v>307</v>
      </c>
      <c r="O380" s="178"/>
      <c r="P380" s="178"/>
      <c r="Q380" s="178"/>
      <c r="R380" s="178"/>
      <c r="S380" s="178"/>
      <c r="T380" s="178"/>
      <c r="U380" s="178"/>
      <c r="V380" s="179"/>
      <c r="W380" s="180">
        <f t="shared" si="15"/>
        <v>0</v>
      </c>
      <c r="X380" s="180"/>
    </row>
    <row r="381" spans="1:24" x14ac:dyDescent="0.25">
      <c r="A381" s="168" t="str">
        <f>A113</f>
        <v>Direto</v>
      </c>
      <c r="B381" s="168"/>
      <c r="C381" s="168" t="str">
        <f>C113</f>
        <v>Serviços de Pessoa Jurídica</v>
      </c>
      <c r="D381" s="168"/>
      <c r="E381" s="51">
        <f>E113</f>
        <v>4</v>
      </c>
      <c r="F381" s="52"/>
      <c r="G381" s="51" t="str">
        <f>G113</f>
        <v xml:space="preserve">Contratacao de 06 atletas com equipe técnica para o evento, contrato Personalissimo, incluso todas as despesas como diarias, transporte e alimentacao  </v>
      </c>
      <c r="H381" s="55"/>
      <c r="I381" s="55"/>
      <c r="J381" s="52"/>
      <c r="K381" s="176" t="s">
        <v>312</v>
      </c>
      <c r="L381" s="177"/>
      <c r="M381" s="177"/>
      <c r="N381" s="178" t="s">
        <v>313</v>
      </c>
      <c r="O381" s="178"/>
      <c r="P381" s="178"/>
      <c r="Q381" s="178"/>
      <c r="R381" s="178"/>
      <c r="S381" s="178">
        <v>16400</v>
      </c>
      <c r="T381" s="178"/>
      <c r="U381" s="178">
        <v>6</v>
      </c>
      <c r="V381" s="179"/>
      <c r="W381" s="180">
        <f t="shared" si="15"/>
        <v>98400</v>
      </c>
      <c r="X381" s="180"/>
    </row>
    <row r="382" spans="1:24" x14ac:dyDescent="0.25">
      <c r="A382" s="168"/>
      <c r="B382" s="168"/>
      <c r="C382" s="168"/>
      <c r="D382" s="168"/>
      <c r="E382" s="53"/>
      <c r="F382" s="54"/>
      <c r="G382" s="53"/>
      <c r="H382" s="56"/>
      <c r="I382" s="56"/>
      <c r="J382" s="54"/>
      <c r="K382" s="176"/>
      <c r="L382" s="177"/>
      <c r="M382" s="177"/>
      <c r="N382" s="178"/>
      <c r="O382" s="178"/>
      <c r="P382" s="178"/>
      <c r="Q382" s="178"/>
      <c r="R382" s="178"/>
      <c r="S382" s="178"/>
      <c r="T382" s="178"/>
      <c r="U382" s="178"/>
      <c r="V382" s="179"/>
      <c r="W382" s="180">
        <f t="shared" si="15"/>
        <v>0</v>
      </c>
      <c r="X382" s="180"/>
    </row>
    <row r="383" spans="1:24" ht="21.75" customHeight="1" x14ac:dyDescent="0.25">
      <c r="A383" s="168"/>
      <c r="B383" s="168"/>
      <c r="C383" s="168"/>
      <c r="D383" s="168"/>
      <c r="E383" s="53"/>
      <c r="F383" s="54"/>
      <c r="G383" s="53"/>
      <c r="H383" s="56"/>
      <c r="I383" s="56"/>
      <c r="J383" s="54"/>
      <c r="K383" s="176"/>
      <c r="L383" s="177"/>
      <c r="M383" s="177"/>
      <c r="N383" s="178"/>
      <c r="O383" s="178"/>
      <c r="P383" s="178"/>
      <c r="Q383" s="178"/>
      <c r="R383" s="178"/>
      <c r="S383" s="178"/>
      <c r="T383" s="178"/>
      <c r="U383" s="178"/>
      <c r="V383" s="179"/>
      <c r="W383" s="180">
        <f t="shared" si="15"/>
        <v>0</v>
      </c>
      <c r="X383" s="180"/>
    </row>
    <row r="384" spans="1:24" x14ac:dyDescent="0.25">
      <c r="A384" s="168" t="str">
        <f>A114</f>
        <v>Direto</v>
      </c>
      <c r="B384" s="168"/>
      <c r="C384" s="168" t="str">
        <f>C114</f>
        <v>Serviços de Pessoa Jurídica</v>
      </c>
      <c r="D384" s="173"/>
      <c r="E384" s="57">
        <f>E114</f>
        <v>5</v>
      </c>
      <c r="F384" s="57"/>
      <c r="G384" s="51" t="str">
        <f>G114</f>
        <v>Gerente Geral do projeto ( por etapa)</v>
      </c>
      <c r="H384" s="55"/>
      <c r="I384" s="55"/>
      <c r="J384" s="52"/>
      <c r="K384" s="176" t="s">
        <v>317</v>
      </c>
      <c r="L384" s="177"/>
      <c r="M384" s="177"/>
      <c r="N384" s="178" t="s">
        <v>316</v>
      </c>
      <c r="O384" s="178"/>
      <c r="P384" s="178"/>
      <c r="Q384" s="178"/>
      <c r="R384" s="178"/>
      <c r="S384" s="178">
        <v>2100</v>
      </c>
      <c r="T384" s="178"/>
      <c r="U384" s="178">
        <v>3</v>
      </c>
      <c r="V384" s="179"/>
      <c r="W384" s="180">
        <f t="shared" si="15"/>
        <v>6300</v>
      </c>
      <c r="X384" s="180"/>
    </row>
    <row r="385" spans="1:24" x14ac:dyDescent="0.25">
      <c r="A385" s="168"/>
      <c r="B385" s="168"/>
      <c r="C385" s="168"/>
      <c r="D385" s="173"/>
      <c r="E385" s="57"/>
      <c r="F385" s="57"/>
      <c r="G385" s="53"/>
      <c r="H385" s="56"/>
      <c r="I385" s="56"/>
      <c r="J385" s="54"/>
      <c r="K385" s="176" t="s">
        <v>312</v>
      </c>
      <c r="L385" s="177"/>
      <c r="M385" s="177"/>
      <c r="N385" s="178" t="s">
        <v>313</v>
      </c>
      <c r="O385" s="178"/>
      <c r="P385" s="178"/>
      <c r="Q385" s="178"/>
      <c r="R385" s="178"/>
      <c r="S385" s="178">
        <v>2500</v>
      </c>
      <c r="T385" s="178"/>
      <c r="U385" s="178">
        <v>3</v>
      </c>
      <c r="V385" s="179"/>
      <c r="W385" s="180">
        <f t="shared" si="15"/>
        <v>7500</v>
      </c>
      <c r="X385" s="180"/>
    </row>
    <row r="386" spans="1:24" x14ac:dyDescent="0.25">
      <c r="A386" s="168"/>
      <c r="B386" s="168"/>
      <c r="C386" s="168"/>
      <c r="D386" s="173"/>
      <c r="E386" s="57"/>
      <c r="F386" s="57"/>
      <c r="G386" s="53"/>
      <c r="H386" s="56"/>
      <c r="I386" s="56"/>
      <c r="J386" s="54"/>
      <c r="K386" s="176" t="s">
        <v>308</v>
      </c>
      <c r="L386" s="177"/>
      <c r="M386" s="177"/>
      <c r="N386" s="178" t="s">
        <v>309</v>
      </c>
      <c r="O386" s="178"/>
      <c r="P386" s="178"/>
      <c r="Q386" s="178"/>
      <c r="R386" s="178"/>
      <c r="S386" s="178">
        <v>2000</v>
      </c>
      <c r="T386" s="178"/>
      <c r="U386" s="178">
        <v>3</v>
      </c>
      <c r="V386" s="179"/>
      <c r="W386" s="180">
        <f t="shared" si="15"/>
        <v>6000</v>
      </c>
      <c r="X386" s="180"/>
    </row>
    <row r="387" spans="1:24" x14ac:dyDescent="0.25">
      <c r="A387" s="168" t="str">
        <f>A115</f>
        <v>Divulgação</v>
      </c>
      <c r="B387" s="168"/>
      <c r="C387" s="168" t="str">
        <f>C115</f>
        <v>Serviços de Pessoa Jurídica</v>
      </c>
      <c r="D387" s="173"/>
      <c r="E387" s="57">
        <f>E115</f>
        <v>6</v>
      </c>
      <c r="F387" s="58"/>
      <c r="G387" s="57" t="str">
        <f>G115</f>
        <v>Elaborador de arte, criação de cenografia</v>
      </c>
      <c r="H387" s="57"/>
      <c r="I387" s="57"/>
      <c r="J387" s="57"/>
      <c r="K387" s="176" t="s">
        <v>308</v>
      </c>
      <c r="L387" s="177"/>
      <c r="M387" s="177"/>
      <c r="N387" s="178" t="s">
        <v>309</v>
      </c>
      <c r="O387" s="178"/>
      <c r="P387" s="178"/>
      <c r="Q387" s="178"/>
      <c r="R387" s="178"/>
      <c r="S387" s="178">
        <v>12100</v>
      </c>
      <c r="T387" s="178"/>
      <c r="U387" s="178">
        <v>1</v>
      </c>
      <c r="V387" s="179"/>
      <c r="W387" s="180">
        <f t="shared" si="15"/>
        <v>12100</v>
      </c>
      <c r="X387" s="180"/>
    </row>
    <row r="388" spans="1:24" x14ac:dyDescent="0.25">
      <c r="A388" s="168"/>
      <c r="B388" s="168"/>
      <c r="C388" s="168"/>
      <c r="D388" s="173"/>
      <c r="E388" s="57"/>
      <c r="F388" s="58"/>
      <c r="G388" s="57"/>
      <c r="H388" s="57"/>
      <c r="I388" s="57"/>
      <c r="J388" s="57"/>
      <c r="K388" s="176" t="s">
        <v>312</v>
      </c>
      <c r="L388" s="177"/>
      <c r="M388" s="177"/>
      <c r="N388" s="178" t="s">
        <v>313</v>
      </c>
      <c r="O388" s="178"/>
      <c r="P388" s="178"/>
      <c r="Q388" s="178"/>
      <c r="R388" s="178"/>
      <c r="S388" s="178">
        <v>12200</v>
      </c>
      <c r="T388" s="178"/>
      <c r="U388" s="178">
        <v>1</v>
      </c>
      <c r="V388" s="179"/>
      <c r="W388" s="180">
        <f t="shared" si="15"/>
        <v>12200</v>
      </c>
      <c r="X388" s="180"/>
    </row>
    <row r="389" spans="1:24" x14ac:dyDescent="0.25">
      <c r="A389" s="168"/>
      <c r="B389" s="168"/>
      <c r="C389" s="168"/>
      <c r="D389" s="173"/>
      <c r="E389" s="57"/>
      <c r="F389" s="58"/>
      <c r="G389" s="57"/>
      <c r="H389" s="57"/>
      <c r="I389" s="57"/>
      <c r="J389" s="57"/>
      <c r="K389" s="293" t="s">
        <v>314</v>
      </c>
      <c r="L389" s="294"/>
      <c r="M389" s="294"/>
      <c r="N389" s="178" t="s">
        <v>315</v>
      </c>
      <c r="O389" s="178"/>
      <c r="P389" s="178"/>
      <c r="Q389" s="178"/>
      <c r="R389" s="178"/>
      <c r="S389" s="178">
        <v>12000</v>
      </c>
      <c r="T389" s="178"/>
      <c r="U389" s="178">
        <v>1</v>
      </c>
      <c r="V389" s="179"/>
      <c r="W389" s="180">
        <f t="shared" si="15"/>
        <v>12000</v>
      </c>
      <c r="X389" s="180"/>
    </row>
    <row r="390" spans="1:24" x14ac:dyDescent="0.25">
      <c r="A390" s="168" t="str">
        <f>A116</f>
        <v>Direto</v>
      </c>
      <c r="B390" s="168"/>
      <c r="C390" s="168" t="str">
        <f>C116</f>
        <v>Outros Materiais de Consumo</v>
      </c>
      <c r="D390" s="173"/>
      <c r="E390" s="57">
        <f>E116</f>
        <v>7</v>
      </c>
      <c r="F390" s="58"/>
      <c r="G390" s="57" t="str">
        <f>G116</f>
        <v xml:space="preserve">Locação de cenografia para cada modalidade: tenda,  montagem e desmontagem, figurino, painéis, fechamento em lycra, Telao LED ( 2 x 2m) alta definicao, sistema áudio visual, projeção e som </v>
      </c>
      <c r="H390" s="57"/>
      <c r="I390" s="57"/>
      <c r="J390" s="57"/>
      <c r="K390" s="176" t="s">
        <v>308</v>
      </c>
      <c r="L390" s="177"/>
      <c r="M390" s="177"/>
      <c r="N390" s="178" t="s">
        <v>309</v>
      </c>
      <c r="O390" s="178"/>
      <c r="P390" s="178"/>
      <c r="Q390" s="178"/>
      <c r="R390" s="178"/>
      <c r="S390" s="178">
        <v>23000</v>
      </c>
      <c r="T390" s="178"/>
      <c r="U390" s="178">
        <v>3</v>
      </c>
      <c r="V390" s="179"/>
      <c r="W390" s="180">
        <f t="shared" si="15"/>
        <v>69000</v>
      </c>
      <c r="X390" s="180"/>
    </row>
    <row r="391" spans="1:24" x14ac:dyDescent="0.25">
      <c r="A391" s="168"/>
      <c r="B391" s="168"/>
      <c r="C391" s="168"/>
      <c r="D391" s="173"/>
      <c r="E391" s="57"/>
      <c r="F391" s="58"/>
      <c r="G391" s="57"/>
      <c r="H391" s="57"/>
      <c r="I391" s="57"/>
      <c r="J391" s="57"/>
      <c r="K391" s="176" t="s">
        <v>312</v>
      </c>
      <c r="L391" s="177"/>
      <c r="M391" s="177"/>
      <c r="N391" s="178" t="s">
        <v>313</v>
      </c>
      <c r="O391" s="178"/>
      <c r="P391" s="178"/>
      <c r="Q391" s="178"/>
      <c r="R391" s="178"/>
      <c r="S391" s="178">
        <v>23100</v>
      </c>
      <c r="T391" s="178"/>
      <c r="U391" s="178">
        <v>3</v>
      </c>
      <c r="V391" s="179"/>
      <c r="W391" s="180">
        <f t="shared" si="15"/>
        <v>69300</v>
      </c>
      <c r="X391" s="180"/>
    </row>
    <row r="392" spans="1:24" ht="59.25" customHeight="1" x14ac:dyDescent="0.25">
      <c r="A392" s="168"/>
      <c r="B392" s="168"/>
      <c r="C392" s="168"/>
      <c r="D392" s="173"/>
      <c r="E392" s="57"/>
      <c r="F392" s="58"/>
      <c r="G392" s="57"/>
      <c r="H392" s="57"/>
      <c r="I392" s="57"/>
      <c r="J392" s="57"/>
      <c r="K392" s="293" t="s">
        <v>314</v>
      </c>
      <c r="L392" s="294"/>
      <c r="M392" s="294"/>
      <c r="N392" s="178" t="s">
        <v>315</v>
      </c>
      <c r="O392" s="178"/>
      <c r="P392" s="178"/>
      <c r="Q392" s="178"/>
      <c r="R392" s="178"/>
      <c r="S392" s="178">
        <v>22500</v>
      </c>
      <c r="T392" s="178"/>
      <c r="U392" s="178">
        <v>3</v>
      </c>
      <c r="V392" s="179"/>
      <c r="W392" s="180">
        <f t="shared" si="15"/>
        <v>67500</v>
      </c>
      <c r="X392" s="180"/>
    </row>
    <row r="393" spans="1:24" x14ac:dyDescent="0.25">
      <c r="A393" s="168" t="str">
        <f>A117</f>
        <v>Direto</v>
      </c>
      <c r="B393" s="168"/>
      <c r="C393" s="168" t="str">
        <f>C117</f>
        <v>Outros Materiais de Consumo</v>
      </c>
      <c r="D393" s="173"/>
      <c r="E393" s="57">
        <f>E117</f>
        <v>8</v>
      </c>
      <c r="F393" s="58"/>
      <c r="G393" s="57" t="str">
        <f>G117</f>
        <v>Locação de climatizador 20TR ( 2 por evento)</v>
      </c>
      <c r="H393" s="57"/>
      <c r="I393" s="57"/>
      <c r="J393" s="57"/>
      <c r="K393" s="176" t="s">
        <v>308</v>
      </c>
      <c r="L393" s="177"/>
      <c r="M393" s="177"/>
      <c r="N393" s="178" t="s">
        <v>309</v>
      </c>
      <c r="O393" s="178"/>
      <c r="P393" s="178"/>
      <c r="Q393" s="178"/>
      <c r="R393" s="178"/>
      <c r="S393" s="178">
        <v>5000</v>
      </c>
      <c r="T393" s="178"/>
      <c r="U393" s="178">
        <v>6</v>
      </c>
      <c r="V393" s="179"/>
      <c r="W393" s="180">
        <f t="shared" si="15"/>
        <v>30000</v>
      </c>
      <c r="X393" s="180"/>
    </row>
    <row r="394" spans="1:24" x14ac:dyDescent="0.25">
      <c r="A394" s="168"/>
      <c r="B394" s="168"/>
      <c r="C394" s="168"/>
      <c r="D394" s="173"/>
      <c r="E394" s="57"/>
      <c r="F394" s="58"/>
      <c r="G394" s="57"/>
      <c r="H394" s="57"/>
      <c r="I394" s="57"/>
      <c r="J394" s="57"/>
      <c r="K394" s="293" t="s">
        <v>314</v>
      </c>
      <c r="L394" s="294"/>
      <c r="M394" s="294"/>
      <c r="N394" s="178" t="s">
        <v>315</v>
      </c>
      <c r="O394" s="178"/>
      <c r="P394" s="178"/>
      <c r="Q394" s="178"/>
      <c r="R394" s="178"/>
      <c r="S394" s="178">
        <v>5150</v>
      </c>
      <c r="T394" s="178"/>
      <c r="U394" s="178">
        <v>6</v>
      </c>
      <c r="V394" s="179"/>
      <c r="W394" s="180">
        <f t="shared" si="15"/>
        <v>30900</v>
      </c>
      <c r="X394" s="180"/>
    </row>
    <row r="395" spans="1:24" x14ac:dyDescent="0.25">
      <c r="A395" s="168"/>
      <c r="B395" s="168"/>
      <c r="C395" s="168"/>
      <c r="D395" s="173"/>
      <c r="E395" s="57"/>
      <c r="F395" s="58"/>
      <c r="G395" s="57"/>
      <c r="H395" s="57"/>
      <c r="I395" s="57"/>
      <c r="J395" s="57"/>
      <c r="K395" s="176" t="s">
        <v>312</v>
      </c>
      <c r="L395" s="177"/>
      <c r="M395" s="177"/>
      <c r="N395" s="178" t="s">
        <v>313</v>
      </c>
      <c r="O395" s="178"/>
      <c r="P395" s="178"/>
      <c r="Q395" s="178"/>
      <c r="R395" s="178"/>
      <c r="S395" s="178">
        <v>5100</v>
      </c>
      <c r="T395" s="178"/>
      <c r="U395" s="178">
        <v>6</v>
      </c>
      <c r="V395" s="179"/>
      <c r="W395" s="180">
        <f t="shared" si="15"/>
        <v>30600</v>
      </c>
      <c r="X395" s="180"/>
    </row>
    <row r="396" spans="1:24" x14ac:dyDescent="0.25">
      <c r="A396" s="168" t="str">
        <f>A118</f>
        <v>Direto</v>
      </c>
      <c r="B396" s="168"/>
      <c r="C396" s="168" t="str">
        <f>C118</f>
        <v>Serviços de Pessoa Jurídica</v>
      </c>
      <c r="D396" s="173"/>
      <c r="E396" s="57">
        <f>E118</f>
        <v>9</v>
      </c>
      <c r="F396" s="58"/>
      <c r="G396" s="57" t="str">
        <f>G118</f>
        <v>Cobertura com 1 fotógrafos - Todas as fotos em Alta Resolução em CD - 180º Panorâmico, foto tela - 80 fotos - evento  7 horas para cada subevento ( total 3)</v>
      </c>
      <c r="H396" s="57"/>
      <c r="I396" s="57"/>
      <c r="J396" s="57"/>
      <c r="K396" s="176" t="s">
        <v>308</v>
      </c>
      <c r="L396" s="177"/>
      <c r="M396" s="177"/>
      <c r="N396" s="178" t="s">
        <v>309</v>
      </c>
      <c r="O396" s="178"/>
      <c r="P396" s="178"/>
      <c r="Q396" s="178"/>
      <c r="R396" s="178"/>
      <c r="S396" s="178">
        <v>9100</v>
      </c>
      <c r="T396" s="178"/>
      <c r="U396" s="178">
        <v>1</v>
      </c>
      <c r="V396" s="179"/>
      <c r="W396" s="180">
        <f t="shared" si="15"/>
        <v>9100</v>
      </c>
      <c r="X396" s="180"/>
    </row>
    <row r="397" spans="1:24" x14ac:dyDescent="0.25">
      <c r="A397" s="168"/>
      <c r="B397" s="168"/>
      <c r="C397" s="168"/>
      <c r="D397" s="173"/>
      <c r="E397" s="57"/>
      <c r="F397" s="58"/>
      <c r="G397" s="57"/>
      <c r="H397" s="57"/>
      <c r="I397" s="57"/>
      <c r="J397" s="57"/>
      <c r="K397" s="176" t="s">
        <v>312</v>
      </c>
      <c r="L397" s="177"/>
      <c r="M397" s="177"/>
      <c r="N397" s="178" t="s">
        <v>313</v>
      </c>
      <c r="O397" s="178"/>
      <c r="P397" s="178"/>
      <c r="Q397" s="178"/>
      <c r="R397" s="178"/>
      <c r="S397" s="178">
        <v>9200</v>
      </c>
      <c r="T397" s="178"/>
      <c r="U397" s="178">
        <v>1</v>
      </c>
      <c r="V397" s="179"/>
      <c r="W397" s="180">
        <f t="shared" si="15"/>
        <v>9200</v>
      </c>
      <c r="X397" s="180"/>
    </row>
    <row r="398" spans="1:24" ht="30.75" customHeight="1" x14ac:dyDescent="0.25">
      <c r="A398" s="168"/>
      <c r="B398" s="168"/>
      <c r="C398" s="168"/>
      <c r="D398" s="173"/>
      <c r="E398" s="57"/>
      <c r="F398" s="58"/>
      <c r="G398" s="57"/>
      <c r="H398" s="57"/>
      <c r="I398" s="57"/>
      <c r="J398" s="57"/>
      <c r="K398" s="293" t="s">
        <v>314</v>
      </c>
      <c r="L398" s="294"/>
      <c r="M398" s="294"/>
      <c r="N398" s="178" t="s">
        <v>315</v>
      </c>
      <c r="O398" s="178"/>
      <c r="P398" s="178"/>
      <c r="Q398" s="178"/>
      <c r="R398" s="178"/>
      <c r="S398" s="178">
        <v>9000</v>
      </c>
      <c r="T398" s="178"/>
      <c r="U398" s="178">
        <v>1</v>
      </c>
      <c r="V398" s="179"/>
      <c r="W398" s="180">
        <f t="shared" si="15"/>
        <v>9000</v>
      </c>
      <c r="X398" s="180"/>
    </row>
    <row r="399" spans="1:24" x14ac:dyDescent="0.25">
      <c r="A399" s="168" t="str">
        <f>A119</f>
        <v>Indireto</v>
      </c>
      <c r="B399" s="168"/>
      <c r="C399" s="168" t="str">
        <f>C119</f>
        <v>Serviços de Pessoa Jurídica</v>
      </c>
      <c r="D399" s="173"/>
      <c r="E399" s="57">
        <f>E119</f>
        <v>10</v>
      </c>
      <c r="F399" s="58"/>
      <c r="G399" s="57" t="str">
        <f>G119</f>
        <v xml:space="preserve">Assessoria para  gestao de RH, contratos e prestação de contas </v>
      </c>
      <c r="H399" s="57"/>
      <c r="I399" s="57"/>
      <c r="J399" s="57"/>
      <c r="K399" s="176" t="s">
        <v>308</v>
      </c>
      <c r="L399" s="177"/>
      <c r="M399" s="177"/>
      <c r="N399" s="178" t="s">
        <v>309</v>
      </c>
      <c r="O399" s="178"/>
      <c r="P399" s="178"/>
      <c r="Q399" s="178"/>
      <c r="R399" s="178"/>
      <c r="S399" s="178">
        <v>3300</v>
      </c>
      <c r="T399" s="178"/>
      <c r="U399" s="178">
        <v>1</v>
      </c>
      <c r="V399" s="179"/>
      <c r="W399" s="180">
        <f t="shared" si="15"/>
        <v>3300</v>
      </c>
      <c r="X399" s="180"/>
    </row>
    <row r="400" spans="1:24" x14ac:dyDescent="0.25">
      <c r="A400" s="168"/>
      <c r="B400" s="168"/>
      <c r="C400" s="168"/>
      <c r="D400" s="173"/>
      <c r="E400" s="57"/>
      <c r="F400" s="58"/>
      <c r="G400" s="57"/>
      <c r="H400" s="57"/>
      <c r="I400" s="57"/>
      <c r="J400" s="57"/>
      <c r="K400" s="176" t="s">
        <v>310</v>
      </c>
      <c r="L400" s="177"/>
      <c r="M400" s="177"/>
      <c r="N400" s="178" t="s">
        <v>311</v>
      </c>
      <c r="O400" s="178"/>
      <c r="P400" s="178"/>
      <c r="Q400" s="178"/>
      <c r="R400" s="178"/>
      <c r="S400" s="178">
        <v>3200</v>
      </c>
      <c r="T400" s="178"/>
      <c r="U400" s="178">
        <v>1</v>
      </c>
      <c r="V400" s="179"/>
      <c r="W400" s="180">
        <f t="shared" si="15"/>
        <v>3200</v>
      </c>
      <c r="X400" s="180"/>
    </row>
    <row r="401" spans="1:24" x14ac:dyDescent="0.25">
      <c r="A401" s="168"/>
      <c r="B401" s="168"/>
      <c r="C401" s="168"/>
      <c r="D401" s="173"/>
      <c r="E401" s="57"/>
      <c r="F401" s="58"/>
      <c r="G401" s="57"/>
      <c r="H401" s="57"/>
      <c r="I401" s="57"/>
      <c r="J401" s="57"/>
      <c r="K401" s="176" t="s">
        <v>312</v>
      </c>
      <c r="L401" s="177"/>
      <c r="M401" s="177"/>
      <c r="N401" s="178" t="s">
        <v>313</v>
      </c>
      <c r="O401" s="178"/>
      <c r="P401" s="178"/>
      <c r="Q401" s="178"/>
      <c r="R401" s="178"/>
      <c r="S401" s="178">
        <v>3600</v>
      </c>
      <c r="T401" s="178"/>
      <c r="U401" s="178">
        <v>1</v>
      </c>
      <c r="V401" s="179"/>
      <c r="W401" s="180">
        <f t="shared" si="15"/>
        <v>3600</v>
      </c>
      <c r="X401" s="180"/>
    </row>
    <row r="402" spans="1:24" x14ac:dyDescent="0.25">
      <c r="A402" s="168" t="str">
        <f>A120</f>
        <v>Escolher Ação</v>
      </c>
      <c r="B402" s="168"/>
      <c r="C402" s="168" t="str">
        <f>C120</f>
        <v>Escolher Ação</v>
      </c>
      <c r="D402" s="173"/>
      <c r="E402" s="57">
        <f>E120</f>
        <v>11</v>
      </c>
      <c r="F402" s="58"/>
      <c r="G402" s="57">
        <f>G120</f>
        <v>0</v>
      </c>
      <c r="H402" s="57"/>
      <c r="I402" s="57"/>
      <c r="J402" s="57"/>
      <c r="K402" s="176"/>
      <c r="L402" s="177"/>
      <c r="M402" s="177"/>
      <c r="N402" s="178"/>
      <c r="O402" s="178"/>
      <c r="P402" s="178"/>
      <c r="Q402" s="178"/>
      <c r="R402" s="178"/>
      <c r="S402" s="178"/>
      <c r="T402" s="178"/>
      <c r="U402" s="178"/>
      <c r="V402" s="179"/>
      <c r="W402" s="180">
        <f t="shared" si="15"/>
        <v>0</v>
      </c>
      <c r="X402" s="180"/>
    </row>
    <row r="403" spans="1:24" x14ac:dyDescent="0.25">
      <c r="A403" s="168"/>
      <c r="B403" s="168"/>
      <c r="C403" s="168"/>
      <c r="D403" s="173"/>
      <c r="E403" s="57"/>
      <c r="F403" s="58"/>
      <c r="G403" s="57"/>
      <c r="H403" s="57"/>
      <c r="I403" s="57"/>
      <c r="J403" s="57"/>
      <c r="K403" s="176"/>
      <c r="L403" s="177"/>
      <c r="M403" s="177"/>
      <c r="N403" s="178"/>
      <c r="O403" s="178"/>
      <c r="P403" s="178"/>
      <c r="Q403" s="178"/>
      <c r="R403" s="178"/>
      <c r="S403" s="178"/>
      <c r="T403" s="178"/>
      <c r="U403" s="178"/>
      <c r="V403" s="179"/>
      <c r="W403" s="180">
        <f t="shared" si="15"/>
        <v>0</v>
      </c>
      <c r="X403" s="180"/>
    </row>
    <row r="404" spans="1:24" x14ac:dyDescent="0.25">
      <c r="A404" s="168"/>
      <c r="B404" s="168"/>
      <c r="C404" s="168"/>
      <c r="D404" s="173"/>
      <c r="E404" s="57"/>
      <c r="F404" s="58"/>
      <c r="G404" s="57"/>
      <c r="H404" s="57"/>
      <c r="I404" s="57"/>
      <c r="J404" s="57"/>
      <c r="K404" s="176"/>
      <c r="L404" s="177"/>
      <c r="M404" s="177"/>
      <c r="N404" s="178"/>
      <c r="O404" s="178"/>
      <c r="P404" s="178"/>
      <c r="Q404" s="178"/>
      <c r="R404" s="178"/>
      <c r="S404" s="178"/>
      <c r="T404" s="178"/>
      <c r="U404" s="178"/>
      <c r="V404" s="179"/>
      <c r="W404" s="180">
        <f t="shared" si="15"/>
        <v>0</v>
      </c>
      <c r="X404" s="180"/>
    </row>
    <row r="405" spans="1:24" x14ac:dyDescent="0.25">
      <c r="A405" s="168" t="str">
        <f>A121</f>
        <v>Escolher Ação</v>
      </c>
      <c r="B405" s="168"/>
      <c r="C405" s="168" t="str">
        <f>C121</f>
        <v>Escolher Ação</v>
      </c>
      <c r="D405" s="173"/>
      <c r="E405" s="57">
        <f>E121</f>
        <v>12</v>
      </c>
      <c r="F405" s="58"/>
      <c r="G405" s="57">
        <f>G121</f>
        <v>0</v>
      </c>
      <c r="H405" s="57"/>
      <c r="I405" s="57"/>
      <c r="J405" s="57"/>
      <c r="K405" s="176"/>
      <c r="L405" s="177"/>
      <c r="M405" s="177"/>
      <c r="N405" s="178"/>
      <c r="O405" s="178"/>
      <c r="P405" s="178"/>
      <c r="Q405" s="178"/>
      <c r="R405" s="178"/>
      <c r="S405" s="178"/>
      <c r="T405" s="178"/>
      <c r="U405" s="178"/>
      <c r="V405" s="179"/>
      <c r="W405" s="180">
        <f t="shared" si="15"/>
        <v>0</v>
      </c>
      <c r="X405" s="180"/>
    </row>
    <row r="406" spans="1:24" x14ac:dyDescent="0.25">
      <c r="A406" s="169"/>
      <c r="B406" s="170"/>
      <c r="C406" s="169"/>
      <c r="D406" s="174"/>
      <c r="E406" s="57"/>
      <c r="F406" s="58"/>
      <c r="G406" s="57"/>
      <c r="H406" s="57"/>
      <c r="I406" s="57"/>
      <c r="J406" s="57"/>
      <c r="K406" s="176"/>
      <c r="L406" s="177"/>
      <c r="M406" s="177"/>
      <c r="N406" s="178"/>
      <c r="O406" s="178"/>
      <c r="P406" s="178"/>
      <c r="Q406" s="178"/>
      <c r="R406" s="178"/>
      <c r="S406" s="178"/>
      <c r="T406" s="178"/>
      <c r="U406" s="178"/>
      <c r="V406" s="179"/>
      <c r="W406" s="180">
        <f t="shared" si="15"/>
        <v>0</v>
      </c>
      <c r="X406" s="180"/>
    </row>
    <row r="407" spans="1:24" x14ac:dyDescent="0.25">
      <c r="A407" s="171"/>
      <c r="B407" s="172"/>
      <c r="C407" s="171"/>
      <c r="D407" s="175"/>
      <c r="E407" s="57"/>
      <c r="F407" s="58"/>
      <c r="G407" s="57"/>
      <c r="H407" s="57"/>
      <c r="I407" s="57"/>
      <c r="J407" s="57"/>
      <c r="K407" s="176"/>
      <c r="L407" s="177"/>
      <c r="M407" s="177"/>
      <c r="N407" s="178"/>
      <c r="O407" s="178"/>
      <c r="P407" s="178"/>
      <c r="Q407" s="178"/>
      <c r="R407" s="178"/>
      <c r="S407" s="178"/>
      <c r="T407" s="178"/>
      <c r="U407" s="178"/>
      <c r="V407" s="179"/>
      <c r="W407" s="180">
        <f>S407*U407</f>
        <v>0</v>
      </c>
      <c r="X407" s="180"/>
    </row>
    <row r="408" spans="1:24" x14ac:dyDescent="0.25">
      <c r="A408" s="287" t="s">
        <v>160</v>
      </c>
      <c r="B408" s="288"/>
      <c r="C408" s="288"/>
      <c r="D408" s="288"/>
      <c r="E408" s="288"/>
      <c r="F408" s="288"/>
      <c r="G408" s="288"/>
      <c r="H408" s="288"/>
      <c r="I408" s="288"/>
      <c r="J408" s="288"/>
      <c r="K408" s="288"/>
      <c r="L408" s="288"/>
      <c r="M408" s="288"/>
      <c r="N408" s="288"/>
      <c r="O408" s="288"/>
      <c r="P408" s="288"/>
      <c r="Q408" s="288"/>
      <c r="R408" s="288"/>
      <c r="S408" s="288"/>
      <c r="T408" s="288"/>
      <c r="U408" s="289"/>
      <c r="V408" s="290">
        <f>SUM(W374,W375, W378, W381, W386, W389, W392, W393, W398, W400, W405)</f>
        <v>307100</v>
      </c>
      <c r="W408" s="291"/>
      <c r="X408" s="292"/>
    </row>
    <row r="409" spans="1:24" x14ac:dyDescent="0.25">
      <c r="A409" s="122"/>
      <c r="B409" s="122"/>
      <c r="C409" s="122"/>
      <c r="D409" s="122"/>
      <c r="E409" s="122"/>
      <c r="F409" s="122"/>
      <c r="G409" s="122"/>
      <c r="H409" s="122"/>
      <c r="I409" s="122"/>
      <c r="J409" s="122"/>
      <c r="K409" s="122"/>
      <c r="L409" s="122"/>
      <c r="M409" s="122"/>
      <c r="N409" s="122"/>
      <c r="O409" s="122"/>
      <c r="P409" s="122"/>
      <c r="Q409" s="122"/>
      <c r="R409" s="122"/>
      <c r="S409" s="122"/>
      <c r="T409" s="122"/>
      <c r="U409" s="122"/>
      <c r="V409" s="122"/>
      <c r="W409" s="122"/>
      <c r="X409" s="122"/>
    </row>
    <row r="410" spans="1:24" ht="26.25" customHeight="1" x14ac:dyDescent="0.25">
      <c r="A410" s="524" t="s">
        <v>161</v>
      </c>
      <c r="B410" s="525"/>
      <c r="C410" s="525"/>
      <c r="D410" s="525"/>
      <c r="E410" s="525"/>
      <c r="F410" s="525"/>
      <c r="G410" s="525"/>
      <c r="H410" s="525"/>
      <c r="I410" s="525"/>
      <c r="J410" s="525"/>
      <c r="K410" s="525"/>
      <c r="L410" s="525"/>
      <c r="M410" s="525"/>
      <c r="N410" s="525"/>
      <c r="O410" s="525"/>
      <c r="P410" s="525"/>
      <c r="Q410" s="525"/>
      <c r="R410" s="525"/>
      <c r="S410" s="525"/>
      <c r="T410" s="525"/>
      <c r="U410" s="525"/>
      <c r="V410" s="525"/>
      <c r="W410" s="525"/>
      <c r="X410" s="525"/>
    </row>
    <row r="411" spans="1:24" ht="55.5" customHeight="1" x14ac:dyDescent="0.25">
      <c r="A411" s="527" t="s">
        <v>162</v>
      </c>
      <c r="B411" s="527"/>
      <c r="C411" s="527"/>
      <c r="D411" s="527" t="s">
        <v>18</v>
      </c>
      <c r="E411" s="527"/>
      <c r="F411" s="527"/>
      <c r="G411" s="526" t="s">
        <v>163</v>
      </c>
      <c r="H411" s="526"/>
      <c r="I411" s="526"/>
      <c r="J411" s="528" t="s">
        <v>164</v>
      </c>
      <c r="K411" s="526"/>
      <c r="L411" s="526"/>
      <c r="M411" s="528" t="s">
        <v>165</v>
      </c>
      <c r="N411" s="528"/>
      <c r="O411" s="528"/>
      <c r="P411" s="528"/>
      <c r="Q411" s="526" t="s">
        <v>166</v>
      </c>
      <c r="R411" s="526"/>
      <c r="S411" s="526"/>
      <c r="T411" s="526"/>
      <c r="U411" s="526" t="s">
        <v>167</v>
      </c>
      <c r="V411" s="526"/>
      <c r="W411" s="526"/>
      <c r="X411" s="526"/>
    </row>
    <row r="412" spans="1:24" ht="26.25" customHeight="1" x14ac:dyDescent="0.25">
      <c r="A412" s="521" t="s">
        <v>298</v>
      </c>
      <c r="B412" s="519"/>
      <c r="C412" s="519"/>
      <c r="D412" s="522" t="s">
        <v>295</v>
      </c>
      <c r="E412" s="520"/>
      <c r="F412" s="520"/>
      <c r="G412" s="520">
        <v>1800</v>
      </c>
      <c r="H412" s="520"/>
      <c r="I412" s="520"/>
      <c r="J412" s="520">
        <v>0</v>
      </c>
      <c r="K412" s="520"/>
      <c r="L412" s="520"/>
      <c r="M412" s="522" t="s">
        <v>296</v>
      </c>
      <c r="N412" s="520"/>
      <c r="O412" s="520"/>
      <c r="P412" s="520"/>
      <c r="Q412" s="520"/>
      <c r="R412" s="520"/>
      <c r="S412" s="520"/>
      <c r="T412" s="520"/>
      <c r="U412" s="522" t="s">
        <v>297</v>
      </c>
      <c r="V412" s="520"/>
      <c r="W412" s="520"/>
      <c r="X412" s="520"/>
    </row>
    <row r="413" spans="1:24" ht="26.25" customHeight="1" x14ac:dyDescent="0.25">
      <c r="A413" s="521" t="s">
        <v>299</v>
      </c>
      <c r="B413" s="519"/>
      <c r="C413" s="519"/>
      <c r="D413" s="520" t="s">
        <v>300</v>
      </c>
      <c r="E413" s="520"/>
      <c r="F413" s="520"/>
      <c r="G413" s="520">
        <v>2000</v>
      </c>
      <c r="H413" s="520"/>
      <c r="I413" s="520"/>
      <c r="J413" s="520">
        <v>0</v>
      </c>
      <c r="K413" s="520"/>
      <c r="L413" s="520"/>
      <c r="M413" s="522" t="s">
        <v>296</v>
      </c>
      <c r="N413" s="520"/>
      <c r="O413" s="520"/>
      <c r="P413" s="520"/>
      <c r="Q413" s="520"/>
      <c r="R413" s="520"/>
      <c r="S413" s="520"/>
      <c r="T413" s="520"/>
      <c r="U413" s="522" t="s">
        <v>297</v>
      </c>
      <c r="V413" s="520"/>
      <c r="W413" s="520"/>
      <c r="X413" s="520"/>
    </row>
    <row r="414" spans="1:24" ht="26.25" customHeight="1" x14ac:dyDescent="0.25">
      <c r="A414" s="523" t="s">
        <v>301</v>
      </c>
      <c r="B414" s="519"/>
      <c r="C414" s="519"/>
      <c r="D414" s="520" t="s">
        <v>302</v>
      </c>
      <c r="E414" s="520"/>
      <c r="F414" s="520"/>
      <c r="G414" s="520">
        <v>2000</v>
      </c>
      <c r="H414" s="520"/>
      <c r="I414" s="520"/>
      <c r="J414" s="520">
        <v>0</v>
      </c>
      <c r="K414" s="520"/>
      <c r="L414" s="520"/>
      <c r="M414" s="522" t="s">
        <v>296</v>
      </c>
      <c r="N414" s="520"/>
      <c r="O414" s="520"/>
      <c r="P414" s="520"/>
      <c r="Q414" s="520"/>
      <c r="R414" s="520"/>
      <c r="S414" s="520"/>
      <c r="T414" s="520"/>
      <c r="U414" s="522" t="s">
        <v>297</v>
      </c>
      <c r="V414" s="520"/>
      <c r="W414" s="520"/>
      <c r="X414" s="520"/>
    </row>
    <row r="415" spans="1:24" ht="26.25" customHeight="1" x14ac:dyDescent="0.25">
      <c r="A415" s="519"/>
      <c r="B415" s="519"/>
      <c r="C415" s="519"/>
      <c r="D415" s="520"/>
      <c r="E415" s="520"/>
      <c r="F415" s="520"/>
      <c r="G415" s="520"/>
      <c r="H415" s="520"/>
      <c r="I415" s="520"/>
      <c r="J415" s="520"/>
      <c r="K415" s="520"/>
      <c r="L415" s="520"/>
      <c r="M415" s="520"/>
      <c r="N415" s="520"/>
      <c r="O415" s="520"/>
      <c r="P415" s="520"/>
      <c r="Q415" s="520"/>
      <c r="R415" s="520"/>
      <c r="S415" s="520"/>
      <c r="T415" s="520"/>
      <c r="U415" s="520"/>
      <c r="V415" s="520"/>
      <c r="W415" s="520"/>
      <c r="X415" s="520"/>
    </row>
    <row r="416" spans="1:24" ht="26.25" customHeight="1" x14ac:dyDescent="0.25">
      <c r="A416" s="519"/>
      <c r="B416" s="519"/>
      <c r="C416" s="519"/>
      <c r="D416" s="520"/>
      <c r="E416" s="520"/>
      <c r="F416" s="520"/>
      <c r="G416" s="520"/>
      <c r="H416" s="520"/>
      <c r="I416" s="520"/>
      <c r="J416" s="520"/>
      <c r="K416" s="520"/>
      <c r="L416" s="520"/>
      <c r="M416" s="520"/>
      <c r="N416" s="520"/>
      <c r="O416" s="520"/>
      <c r="P416" s="520"/>
      <c r="Q416" s="520"/>
      <c r="R416" s="520"/>
      <c r="S416" s="520"/>
      <c r="T416" s="520"/>
      <c r="U416" s="520"/>
      <c r="V416" s="520"/>
      <c r="W416" s="520"/>
      <c r="X416" s="520"/>
    </row>
    <row r="417" spans="1:24" x14ac:dyDescent="0.25">
      <c r="A417" s="516"/>
      <c r="B417" s="517"/>
      <c r="C417" s="517"/>
      <c r="D417" s="517"/>
      <c r="E417" s="517"/>
      <c r="F417" s="517"/>
      <c r="G417" s="517"/>
      <c r="H417" s="517"/>
      <c r="I417" s="517"/>
      <c r="J417" s="517"/>
      <c r="K417" s="517"/>
      <c r="L417" s="517"/>
      <c r="M417" s="517"/>
      <c r="N417" s="517"/>
      <c r="O417" s="517"/>
      <c r="P417" s="517"/>
      <c r="Q417" s="517"/>
      <c r="R417" s="517"/>
      <c r="S417" s="517"/>
      <c r="T417" s="517"/>
      <c r="U417" s="517"/>
      <c r="V417" s="517"/>
      <c r="W417" s="517"/>
      <c r="X417" s="518"/>
    </row>
    <row r="418" spans="1:24" x14ac:dyDescent="0.25">
      <c r="A418" s="275" t="s">
        <v>168</v>
      </c>
      <c r="B418" s="276"/>
      <c r="C418" s="276"/>
      <c r="D418" s="276"/>
      <c r="E418" s="276"/>
      <c r="F418" s="276"/>
      <c r="G418" s="276"/>
      <c r="H418" s="276"/>
      <c r="I418" s="276"/>
      <c r="J418" s="276"/>
      <c r="K418" s="276"/>
      <c r="L418" s="276"/>
      <c r="M418" s="276"/>
      <c r="N418" s="276"/>
      <c r="O418" s="276"/>
      <c r="P418" s="276"/>
      <c r="Q418" s="276"/>
      <c r="R418" s="276"/>
      <c r="S418" s="276"/>
      <c r="T418" s="276"/>
      <c r="U418" s="276"/>
      <c r="V418" s="276"/>
      <c r="W418" s="276"/>
      <c r="X418" s="277"/>
    </row>
    <row r="419" spans="1:24" x14ac:dyDescent="0.25">
      <c r="A419" s="504"/>
      <c r="B419" s="398"/>
      <c r="C419" s="398"/>
      <c r="D419" s="398"/>
      <c r="E419" s="398"/>
      <c r="F419" s="398"/>
      <c r="G419" s="398"/>
      <c r="H419" s="398"/>
      <c r="I419" s="398"/>
      <c r="J419" s="398"/>
      <c r="K419" s="398"/>
      <c r="L419" s="398"/>
      <c r="M419" s="398"/>
      <c r="N419" s="398"/>
      <c r="O419" s="398"/>
      <c r="P419" s="398"/>
      <c r="Q419" s="398"/>
      <c r="R419" s="398"/>
      <c r="S419" s="398"/>
      <c r="T419" s="398"/>
      <c r="U419" s="398"/>
      <c r="V419" s="398"/>
      <c r="W419" s="398"/>
      <c r="X419" s="505"/>
    </row>
    <row r="420" spans="1:24" x14ac:dyDescent="0.25">
      <c r="A420" s="506"/>
      <c r="B420" s="507"/>
      <c r="C420" s="507"/>
      <c r="D420" s="507"/>
      <c r="E420" s="507"/>
      <c r="F420" s="507"/>
      <c r="G420" s="507"/>
      <c r="H420" s="507"/>
      <c r="I420" s="508"/>
      <c r="J420" s="397" t="s">
        <v>169</v>
      </c>
      <c r="K420" s="398"/>
      <c r="L420" s="398"/>
      <c r="M420" s="398"/>
      <c r="N420" s="398"/>
      <c r="O420" s="398"/>
      <c r="P420" s="398"/>
      <c r="Q420" s="398"/>
      <c r="R420" s="398"/>
      <c r="S420" s="399"/>
      <c r="T420" s="512"/>
      <c r="U420" s="507"/>
      <c r="V420" s="507"/>
      <c r="W420" s="507"/>
      <c r="X420" s="513"/>
    </row>
    <row r="421" spans="1:24" x14ac:dyDescent="0.25">
      <c r="A421" s="509"/>
      <c r="B421" s="510"/>
      <c r="C421" s="510"/>
      <c r="D421" s="510"/>
      <c r="E421" s="510"/>
      <c r="F421" s="510"/>
      <c r="G421" s="510"/>
      <c r="H421" s="510"/>
      <c r="I421" s="511"/>
      <c r="J421" s="400" t="s">
        <v>303</v>
      </c>
      <c r="K421" s="401"/>
      <c r="L421" s="401"/>
      <c r="M421" s="401"/>
      <c r="N421" s="401"/>
      <c r="O421" s="401"/>
      <c r="P421" s="401"/>
      <c r="Q421" s="401"/>
      <c r="R421" s="401"/>
      <c r="S421" s="402"/>
      <c r="T421" s="514"/>
      <c r="U421" s="510"/>
      <c r="V421" s="510"/>
      <c r="W421" s="510"/>
      <c r="X421" s="515"/>
    </row>
  </sheetData>
  <mergeCells count="1884">
    <mergeCell ref="A410:X410"/>
    <mergeCell ref="U411:X411"/>
    <mergeCell ref="A411:C411"/>
    <mergeCell ref="D411:F411"/>
    <mergeCell ref="G411:I411"/>
    <mergeCell ref="J411:L411"/>
    <mergeCell ref="M411:P411"/>
    <mergeCell ref="Q411:T411"/>
    <mergeCell ref="A409:X409"/>
    <mergeCell ref="A412:C412"/>
    <mergeCell ref="D412:F412"/>
    <mergeCell ref="G412:I412"/>
    <mergeCell ref="J412:L412"/>
    <mergeCell ref="M412:P412"/>
    <mergeCell ref="Q412:T412"/>
    <mergeCell ref="U412:X412"/>
    <mergeCell ref="A417:X417"/>
    <mergeCell ref="A416:C416"/>
    <mergeCell ref="D416:F416"/>
    <mergeCell ref="G416:I416"/>
    <mergeCell ref="J416:L416"/>
    <mergeCell ref="M416:P416"/>
    <mergeCell ref="Q416:T416"/>
    <mergeCell ref="U416:X416"/>
    <mergeCell ref="A415:C415"/>
    <mergeCell ref="D415:F415"/>
    <mergeCell ref="G415:I415"/>
    <mergeCell ref="J415:L415"/>
    <mergeCell ref="M415:P415"/>
    <mergeCell ref="Q415:T415"/>
    <mergeCell ref="U415:X415"/>
    <mergeCell ref="A413:C413"/>
    <mergeCell ref="D413:F413"/>
    <mergeCell ref="G413:I413"/>
    <mergeCell ref="J413:L413"/>
    <mergeCell ref="M413:P413"/>
    <mergeCell ref="Q413:T413"/>
    <mergeCell ref="U413:X413"/>
    <mergeCell ref="A414:C414"/>
    <mergeCell ref="D414:F414"/>
    <mergeCell ref="G414:I414"/>
    <mergeCell ref="J414:L414"/>
    <mergeCell ref="M414:P414"/>
    <mergeCell ref="Q414:T414"/>
    <mergeCell ref="U414:X414"/>
    <mergeCell ref="A419:X419"/>
    <mergeCell ref="A420:I421"/>
    <mergeCell ref="T420:X421"/>
    <mergeCell ref="U188:V188"/>
    <mergeCell ref="U189:V189"/>
    <mergeCell ref="W168:X168"/>
    <mergeCell ref="W169:X169"/>
    <mergeCell ref="W170:X170"/>
    <mergeCell ref="W171:X171"/>
    <mergeCell ref="W172:X172"/>
    <mergeCell ref="W173:X173"/>
    <mergeCell ref="W174:X174"/>
    <mergeCell ref="W175:X175"/>
    <mergeCell ref="W176:X176"/>
    <mergeCell ref="W177:X177"/>
    <mergeCell ref="W178:X178"/>
    <mergeCell ref="W179:X179"/>
    <mergeCell ref="W180:X180"/>
    <mergeCell ref="W181:X181"/>
    <mergeCell ref="W182:X182"/>
    <mergeCell ref="W183:X183"/>
    <mergeCell ref="W184:X184"/>
    <mergeCell ref="W185:X185"/>
    <mergeCell ref="W186:X186"/>
    <mergeCell ref="W187:X187"/>
    <mergeCell ref="W188:X188"/>
    <mergeCell ref="W189:X189"/>
    <mergeCell ref="U168:V168"/>
    <mergeCell ref="U169:V169"/>
    <mergeCell ref="U170:V170"/>
    <mergeCell ref="U171:V171"/>
    <mergeCell ref="N174:P174"/>
    <mergeCell ref="U172:V172"/>
    <mergeCell ref="U173:V173"/>
    <mergeCell ref="U174:V174"/>
    <mergeCell ref="U175:V175"/>
    <mergeCell ref="U176:V176"/>
    <mergeCell ref="U177:V177"/>
    <mergeCell ref="U178:V178"/>
    <mergeCell ref="U179:V179"/>
    <mergeCell ref="U180:V180"/>
    <mergeCell ref="U181:V181"/>
    <mergeCell ref="U182:V182"/>
    <mergeCell ref="U183:V183"/>
    <mergeCell ref="U184:V184"/>
    <mergeCell ref="Q187:R187"/>
    <mergeCell ref="U185:V185"/>
    <mergeCell ref="U186:V186"/>
    <mergeCell ref="U187:V187"/>
    <mergeCell ref="Q185:R185"/>
    <mergeCell ref="S170:T170"/>
    <mergeCell ref="S171:T171"/>
    <mergeCell ref="S172:T172"/>
    <mergeCell ref="S173:T173"/>
    <mergeCell ref="S174:T174"/>
    <mergeCell ref="S175:T175"/>
    <mergeCell ref="S176:T176"/>
    <mergeCell ref="S177:T177"/>
    <mergeCell ref="S178:T178"/>
    <mergeCell ref="S179:T179"/>
    <mergeCell ref="S180:T180"/>
    <mergeCell ref="S181:T181"/>
    <mergeCell ref="S182:T182"/>
    <mergeCell ref="S183:T183"/>
    <mergeCell ref="S184:T184"/>
    <mergeCell ref="N172:P172"/>
    <mergeCell ref="N173:P173"/>
    <mergeCell ref="N175:P175"/>
    <mergeCell ref="N176:P176"/>
    <mergeCell ref="N177:P177"/>
    <mergeCell ref="A7:O7"/>
    <mergeCell ref="P7:T7"/>
    <mergeCell ref="U7:X7"/>
    <mergeCell ref="A8:O8"/>
    <mergeCell ref="P8:T8"/>
    <mergeCell ref="U8:X8"/>
    <mergeCell ref="K25:X25"/>
    <mergeCell ref="K14:O14"/>
    <mergeCell ref="P14:T14"/>
    <mergeCell ref="U14:X14"/>
    <mergeCell ref="A11:C11"/>
    <mergeCell ref="D11:E11"/>
    <mergeCell ref="F11:I11"/>
    <mergeCell ref="J11:O11"/>
    <mergeCell ref="P11:X11"/>
    <mergeCell ref="A12:C12"/>
    <mergeCell ref="D12:E12"/>
    <mergeCell ref="F12:I12"/>
    <mergeCell ref="J12:O12"/>
    <mergeCell ref="P12:X12"/>
    <mergeCell ref="K13:O13"/>
    <mergeCell ref="P13:T13"/>
    <mergeCell ref="U13:X13"/>
    <mergeCell ref="A14:J14"/>
    <mergeCell ref="A17:O17"/>
    <mergeCell ref="P17:X17"/>
    <mergeCell ref="A18:O18"/>
    <mergeCell ref="P18:X18"/>
    <mergeCell ref="A20:X20"/>
    <mergeCell ref="A21:J21"/>
    <mergeCell ref="K21:R21"/>
    <mergeCell ref="S21:X21"/>
    <mergeCell ref="A1:X2"/>
    <mergeCell ref="A4:X4"/>
    <mergeCell ref="A5:T5"/>
    <mergeCell ref="U5:X5"/>
    <mergeCell ref="A6:T6"/>
    <mergeCell ref="U6:X6"/>
    <mergeCell ref="L139:N139"/>
    <mergeCell ref="L140:N140"/>
    <mergeCell ref="L141:N141"/>
    <mergeCell ref="L142:N142"/>
    <mergeCell ref="L143:N143"/>
    <mergeCell ref="A9:K9"/>
    <mergeCell ref="L9:O9"/>
    <mergeCell ref="P9:T9"/>
    <mergeCell ref="U9:X9"/>
    <mergeCell ref="A10:K10"/>
    <mergeCell ref="L10:O10"/>
    <mergeCell ref="P10:T10"/>
    <mergeCell ref="U10:X10"/>
    <mergeCell ref="A15:O15"/>
    <mergeCell ref="P15:T15"/>
    <mergeCell ref="U15:X15"/>
    <mergeCell ref="A16:O16"/>
    <mergeCell ref="P16:T16"/>
    <mergeCell ref="U16:X16"/>
    <mergeCell ref="A13:J13"/>
    <mergeCell ref="A22:J22"/>
    <mergeCell ref="K22:R22"/>
    <mergeCell ref="S22:X22"/>
    <mergeCell ref="A24:J24"/>
    <mergeCell ref="K24:X24"/>
    <mergeCell ref="A25:J25"/>
    <mergeCell ref="A53:F53"/>
    <mergeCell ref="G53:L53"/>
    <mergeCell ref="M53:R53"/>
    <mergeCell ref="S53:X53"/>
    <mergeCell ref="A46:X46"/>
    <mergeCell ref="M47:R47"/>
    <mergeCell ref="A49:F49"/>
    <mergeCell ref="G49:L49"/>
    <mergeCell ref="A35:X35"/>
    <mergeCell ref="A37:X37"/>
    <mergeCell ref="A38:X38"/>
    <mergeCell ref="A39:X39"/>
    <mergeCell ref="A40:X40"/>
    <mergeCell ref="A41:X41"/>
    <mergeCell ref="A30:L30"/>
    <mergeCell ref="M30:X30"/>
    <mergeCell ref="A27:F27"/>
    <mergeCell ref="G27:L27"/>
    <mergeCell ref="M27:Q27"/>
    <mergeCell ref="R27:X27"/>
    <mergeCell ref="A28:F28"/>
    <mergeCell ref="G28:L28"/>
    <mergeCell ref="M28:Q28"/>
    <mergeCell ref="R28:X28"/>
    <mergeCell ref="A31:L31"/>
    <mergeCell ref="M31:X31"/>
    <mergeCell ref="A33:X33"/>
    <mergeCell ref="A34:X34"/>
    <mergeCell ref="A51:F51"/>
    <mergeCell ref="G51:L51"/>
    <mergeCell ref="M51:R51"/>
    <mergeCell ref="S51:X51"/>
    <mergeCell ref="A107:X107"/>
    <mergeCell ref="O109:P109"/>
    <mergeCell ref="Q109:R109"/>
    <mergeCell ref="S109:T109"/>
    <mergeCell ref="A52:F52"/>
    <mergeCell ref="G52:L52"/>
    <mergeCell ref="M52:R52"/>
    <mergeCell ref="S52:X52"/>
    <mergeCell ref="M49:R49"/>
    <mergeCell ref="S49:X49"/>
    <mergeCell ref="A50:X50"/>
    <mergeCell ref="A48:F48"/>
    <mergeCell ref="A42:X42"/>
    <mergeCell ref="A43:X43"/>
    <mergeCell ref="A44:X44"/>
    <mergeCell ref="A45:X45"/>
    <mergeCell ref="A47:F47"/>
    <mergeCell ref="S47:X47"/>
    <mergeCell ref="G47:L47"/>
    <mergeCell ref="A103:B103"/>
    <mergeCell ref="C103:D103"/>
    <mergeCell ref="A60:X60"/>
    <mergeCell ref="W68:X68"/>
    <mergeCell ref="B70:C70"/>
    <mergeCell ref="U70:V70"/>
    <mergeCell ref="D70:F70"/>
    <mergeCell ref="Q68:R68"/>
    <mergeCell ref="Q70:R70"/>
    <mergeCell ref="K79:N79"/>
    <mergeCell ref="K80:N80"/>
    <mergeCell ref="K81:N81"/>
    <mergeCell ref="F76:J76"/>
    <mergeCell ref="F77:J77"/>
    <mergeCell ref="F78:J78"/>
    <mergeCell ref="F79:J79"/>
    <mergeCell ref="F80:J80"/>
    <mergeCell ref="F81:J81"/>
    <mergeCell ref="S76:X76"/>
    <mergeCell ref="S77:X77"/>
    <mergeCell ref="S78:X78"/>
    <mergeCell ref="S79:X79"/>
    <mergeCell ref="S80:X80"/>
    <mergeCell ref="A76:E76"/>
    <mergeCell ref="A77:E77"/>
    <mergeCell ref="A78:E78"/>
    <mergeCell ref="S81:X81"/>
    <mergeCell ref="U109:V109"/>
    <mergeCell ref="W109:X109"/>
    <mergeCell ref="A105:I105"/>
    <mergeCell ref="J105:K105"/>
    <mergeCell ref="L105:M105"/>
    <mergeCell ref="N105:O105"/>
    <mergeCell ref="P105:X105"/>
    <mergeCell ref="A106:X106"/>
    <mergeCell ref="A108:X108"/>
    <mergeCell ref="A109:B109"/>
    <mergeCell ref="C109:D109"/>
    <mergeCell ref="S83:X83"/>
    <mergeCell ref="A80:E80"/>
    <mergeCell ref="A81:E81"/>
    <mergeCell ref="A82:E82"/>
    <mergeCell ref="E103:I103"/>
    <mergeCell ref="J103:K103"/>
    <mergeCell ref="L103:M103"/>
    <mergeCell ref="N103:O103"/>
    <mergeCell ref="P103:Q103"/>
    <mergeCell ref="K82:N82"/>
    <mergeCell ref="A94:E94"/>
    <mergeCell ref="F94:J94"/>
    <mergeCell ref="K94:N94"/>
    <mergeCell ref="O94:R94"/>
    <mergeCell ref="A85:E85"/>
    <mergeCell ref="F85:J85"/>
    <mergeCell ref="W110:X110"/>
    <mergeCell ref="W112:X112"/>
    <mergeCell ref="O113:P113"/>
    <mergeCell ref="Q113:R113"/>
    <mergeCell ref="S113:T113"/>
    <mergeCell ref="U113:V113"/>
    <mergeCell ref="W113:X113"/>
    <mergeCell ref="O112:P112"/>
    <mergeCell ref="Q112:R112"/>
    <mergeCell ref="S112:T112"/>
    <mergeCell ref="U112:V112"/>
    <mergeCell ref="A110:B110"/>
    <mergeCell ref="A111:B111"/>
    <mergeCell ref="A112:B112"/>
    <mergeCell ref="A113:B113"/>
    <mergeCell ref="W111:X111"/>
    <mergeCell ref="O110:P110"/>
    <mergeCell ref="Q110:R110"/>
    <mergeCell ref="S110:T110"/>
    <mergeCell ref="U110:V110"/>
    <mergeCell ref="O111:P111"/>
    <mergeCell ref="Q111:R111"/>
    <mergeCell ref="S111:T111"/>
    <mergeCell ref="U111:V111"/>
    <mergeCell ref="A127:B127"/>
    <mergeCell ref="A122:N122"/>
    <mergeCell ref="O122:X122"/>
    <mergeCell ref="A123:X123"/>
    <mergeCell ref="Q124:R124"/>
    <mergeCell ref="C130:D130"/>
    <mergeCell ref="S130:T130"/>
    <mergeCell ref="Q114:R114"/>
    <mergeCell ref="S114:T114"/>
    <mergeCell ref="U114:V114"/>
    <mergeCell ref="W116:X116"/>
    <mergeCell ref="O117:P117"/>
    <mergeCell ref="Q117:R117"/>
    <mergeCell ref="S117:T117"/>
    <mergeCell ref="U117:V117"/>
    <mergeCell ref="W117:X117"/>
    <mergeCell ref="O116:P116"/>
    <mergeCell ref="Q116:R116"/>
    <mergeCell ref="S116:T116"/>
    <mergeCell ref="U116:V116"/>
    <mergeCell ref="O130:P130"/>
    <mergeCell ref="Q130:R130"/>
    <mergeCell ref="W118:X118"/>
    <mergeCell ref="O119:P119"/>
    <mergeCell ref="Q119:R119"/>
    <mergeCell ref="S119:T119"/>
    <mergeCell ref="U119:V119"/>
    <mergeCell ref="W119:X119"/>
    <mergeCell ref="O118:P118"/>
    <mergeCell ref="Q118:R118"/>
    <mergeCell ref="S118:T118"/>
    <mergeCell ref="U118:V118"/>
    <mergeCell ref="W120:X120"/>
    <mergeCell ref="O121:P121"/>
    <mergeCell ref="Q121:R121"/>
    <mergeCell ref="S121:T121"/>
    <mergeCell ref="U121:V121"/>
    <mergeCell ref="W121:X121"/>
    <mergeCell ref="O120:P120"/>
    <mergeCell ref="Q120:R120"/>
    <mergeCell ref="S120:T120"/>
    <mergeCell ref="U120:V120"/>
    <mergeCell ref="U137:X138"/>
    <mergeCell ref="U124:V124"/>
    <mergeCell ref="W124:X124"/>
    <mergeCell ref="A124:B124"/>
    <mergeCell ref="W125:X125"/>
    <mergeCell ref="O126:P126"/>
    <mergeCell ref="W126:X126"/>
    <mergeCell ref="O125:P125"/>
    <mergeCell ref="W132:X132"/>
    <mergeCell ref="O133:P133"/>
    <mergeCell ref="Q133:R133"/>
    <mergeCell ref="S133:T133"/>
    <mergeCell ref="U133:V133"/>
    <mergeCell ref="W133:X133"/>
    <mergeCell ref="O132:P132"/>
    <mergeCell ref="Q132:R132"/>
    <mergeCell ref="S132:T132"/>
    <mergeCell ref="U132:V132"/>
    <mergeCell ref="A132:B132"/>
    <mergeCell ref="A133:B133"/>
    <mergeCell ref="W130:X130"/>
    <mergeCell ref="Q131:R131"/>
    <mergeCell ref="S131:T131"/>
    <mergeCell ref="U131:V131"/>
    <mergeCell ref="O124:P124"/>
    <mergeCell ref="C127:D127"/>
    <mergeCell ref="W127:X127"/>
    <mergeCell ref="A128:N128"/>
    <mergeCell ref="S124:T124"/>
    <mergeCell ref="O128:X128"/>
    <mergeCell ref="A129:X129"/>
    <mergeCell ref="A163:X163"/>
    <mergeCell ref="A164:X164"/>
    <mergeCell ref="A165:X165"/>
    <mergeCell ref="W166:X167"/>
    <mergeCell ref="U166:V167"/>
    <mergeCell ref="S166:T167"/>
    <mergeCell ref="Q166:R167"/>
    <mergeCell ref="N166:P167"/>
    <mergeCell ref="A166:M166"/>
    <mergeCell ref="F167:M167"/>
    <mergeCell ref="O137:Q137"/>
    <mergeCell ref="R137:T137"/>
    <mergeCell ref="L138:N138"/>
    <mergeCell ref="F151:K151"/>
    <mergeCell ref="F152:K152"/>
    <mergeCell ref="F153:K153"/>
    <mergeCell ref="F154:K154"/>
    <mergeCell ref="F155:K155"/>
    <mergeCell ref="L149:N149"/>
    <mergeCell ref="L150:N150"/>
    <mergeCell ref="L146:N146"/>
    <mergeCell ref="L156:N156"/>
    <mergeCell ref="R158:T158"/>
    <mergeCell ref="R159:T159"/>
    <mergeCell ref="O147:Q147"/>
    <mergeCell ref="O148:Q148"/>
    <mergeCell ref="O149:Q149"/>
    <mergeCell ref="A318:X318"/>
    <mergeCell ref="A266:S266"/>
    <mergeCell ref="T264:X264"/>
    <mergeCell ref="T265:X265"/>
    <mergeCell ref="N374:R374"/>
    <mergeCell ref="U374:V374"/>
    <mergeCell ref="W374:X374"/>
    <mergeCell ref="O327:P327"/>
    <mergeCell ref="I265:S265"/>
    <mergeCell ref="A269:H269"/>
    <mergeCell ref="I269:S269"/>
    <mergeCell ref="T268:X269"/>
    <mergeCell ref="A294:H294"/>
    <mergeCell ref="Q178:R178"/>
    <mergeCell ref="Q179:R179"/>
    <mergeCell ref="R155:T155"/>
    <mergeCell ref="R156:T156"/>
    <mergeCell ref="R157:T157"/>
    <mergeCell ref="N178:P178"/>
    <mergeCell ref="N179:P179"/>
    <mergeCell ref="N180:P180"/>
    <mergeCell ref="N181:P181"/>
    <mergeCell ref="N182:P182"/>
    <mergeCell ref="N183:P183"/>
    <mergeCell ref="S168:T168"/>
    <mergeCell ref="N184:P184"/>
    <mergeCell ref="S169:T169"/>
    <mergeCell ref="R142:T142"/>
    <mergeCell ref="U142:X142"/>
    <mergeCell ref="O143:Q143"/>
    <mergeCell ref="R143:T143"/>
    <mergeCell ref="U143:X143"/>
    <mergeCell ref="F168:M168"/>
    <mergeCell ref="F169:M169"/>
    <mergeCell ref="F170:M170"/>
    <mergeCell ref="F171:M171"/>
    <mergeCell ref="F172:M172"/>
    <mergeCell ref="Q175:R175"/>
    <mergeCell ref="Q176:R176"/>
    <mergeCell ref="Q177:R177"/>
    <mergeCell ref="R151:T151"/>
    <mergeCell ref="U149:X149"/>
    <mergeCell ref="U150:X150"/>
    <mergeCell ref="U151:X151"/>
    <mergeCell ref="U152:X152"/>
    <mergeCell ref="U153:X153"/>
    <mergeCell ref="U154:X154"/>
    <mergeCell ref="U155:X155"/>
    <mergeCell ref="U156:X156"/>
    <mergeCell ref="U157:X157"/>
    <mergeCell ref="U158:X158"/>
    <mergeCell ref="U159:X159"/>
    <mergeCell ref="R152:T152"/>
    <mergeCell ref="R153:T153"/>
    <mergeCell ref="R154:T154"/>
    <mergeCell ref="L153:N153"/>
    <mergeCell ref="L154:N154"/>
    <mergeCell ref="L155:N155"/>
    <mergeCell ref="L157:N157"/>
    <mergeCell ref="N193:P193"/>
    <mergeCell ref="Q193:R193"/>
    <mergeCell ref="S193:T193"/>
    <mergeCell ref="F200:M200"/>
    <mergeCell ref="N200:P200"/>
    <mergeCell ref="Q200:R200"/>
    <mergeCell ref="S373:T373"/>
    <mergeCell ref="U373:V373"/>
    <mergeCell ref="W373:X373"/>
    <mergeCell ref="K374:M374"/>
    <mergeCell ref="W371:X371"/>
    <mergeCell ref="K372:M372"/>
    <mergeCell ref="N372:R372"/>
    <mergeCell ref="S372:T372"/>
    <mergeCell ref="U372:V372"/>
    <mergeCell ref="W372:X372"/>
    <mergeCell ref="K373:M373"/>
    <mergeCell ref="N373:R373"/>
    <mergeCell ref="K371:M371"/>
    <mergeCell ref="N371:R371"/>
    <mergeCell ref="O326:P326"/>
    <mergeCell ref="O329:P329"/>
    <mergeCell ref="U371:V371"/>
    <mergeCell ref="W346:X346"/>
    <mergeCell ref="W347:X347"/>
    <mergeCell ref="W348:X348"/>
    <mergeCell ref="W349:X349"/>
    <mergeCell ref="W350:X350"/>
    <mergeCell ref="W351:X351"/>
    <mergeCell ref="W352:X352"/>
    <mergeCell ref="W353:X353"/>
    <mergeCell ref="W354:X354"/>
    <mergeCell ref="I259:S259"/>
    <mergeCell ref="I260:S260"/>
    <mergeCell ref="I261:S261"/>
    <mergeCell ref="I262:S262"/>
    <mergeCell ref="A241:X241"/>
    <mergeCell ref="S380:T380"/>
    <mergeCell ref="U380:V380"/>
    <mergeCell ref="W380:X380"/>
    <mergeCell ref="A245:H252"/>
    <mergeCell ref="A253:H259"/>
    <mergeCell ref="A260:H265"/>
    <mergeCell ref="A244:H244"/>
    <mergeCell ref="I244:S244"/>
    <mergeCell ref="I245:S245"/>
    <mergeCell ref="I246:S246"/>
    <mergeCell ref="I247:S247"/>
    <mergeCell ref="I248:S248"/>
    <mergeCell ref="W355:X355"/>
    <mergeCell ref="W356:X356"/>
    <mergeCell ref="W357:X357"/>
    <mergeCell ref="W358:X358"/>
    <mergeCell ref="W359:X359"/>
    <mergeCell ref="W360:X360"/>
    <mergeCell ref="S376:T376"/>
    <mergeCell ref="U376:V376"/>
    <mergeCell ref="W376:X376"/>
    <mergeCell ref="K375:M375"/>
    <mergeCell ref="N375:R375"/>
    <mergeCell ref="S375:T375"/>
    <mergeCell ref="U375:V375"/>
    <mergeCell ref="K377:M377"/>
    <mergeCell ref="N377:R377"/>
    <mergeCell ref="S377:T377"/>
    <mergeCell ref="N381:R381"/>
    <mergeCell ref="S381:T381"/>
    <mergeCell ref="U381:V381"/>
    <mergeCell ref="U377:V377"/>
    <mergeCell ref="U382:V382"/>
    <mergeCell ref="W382:X382"/>
    <mergeCell ref="K381:M381"/>
    <mergeCell ref="J421:S421"/>
    <mergeCell ref="A19:X19"/>
    <mergeCell ref="A23:X23"/>
    <mergeCell ref="A26:X26"/>
    <mergeCell ref="A29:X29"/>
    <mergeCell ref="A36:X36"/>
    <mergeCell ref="S403:T403"/>
    <mergeCell ref="U403:V403"/>
    <mergeCell ref="W403:X403"/>
    <mergeCell ref="K404:M404"/>
    <mergeCell ref="N404:R404"/>
    <mergeCell ref="S404:T404"/>
    <mergeCell ref="U404:V404"/>
    <mergeCell ref="W404:X404"/>
    <mergeCell ref="W401:X401"/>
    <mergeCell ref="K402:M402"/>
    <mergeCell ref="N402:R402"/>
    <mergeCell ref="S402:T402"/>
    <mergeCell ref="U402:V402"/>
    <mergeCell ref="W402:X402"/>
    <mergeCell ref="K403:M403"/>
    <mergeCell ref="K393:M393"/>
    <mergeCell ref="N393:R393"/>
    <mergeCell ref="S393:T393"/>
    <mergeCell ref="U393:V393"/>
    <mergeCell ref="K395:M395"/>
    <mergeCell ref="N395:R395"/>
    <mergeCell ref="S395:T395"/>
    <mergeCell ref="S387:T387"/>
    <mergeCell ref="U387:V387"/>
    <mergeCell ref="K389:M389"/>
    <mergeCell ref="N389:R389"/>
    <mergeCell ref="G48:L48"/>
    <mergeCell ref="M48:R48"/>
    <mergeCell ref="S48:X48"/>
    <mergeCell ref="W70:X70"/>
    <mergeCell ref="A72:X72"/>
    <mergeCell ref="A74:X74"/>
    <mergeCell ref="A75:E75"/>
    <mergeCell ref="F75:J75"/>
    <mergeCell ref="K75:N75"/>
    <mergeCell ref="O75:R75"/>
    <mergeCell ref="S75:X75"/>
    <mergeCell ref="I70:J70"/>
    <mergeCell ref="K68:L68"/>
    <mergeCell ref="K70:L70"/>
    <mergeCell ref="O68:P68"/>
    <mergeCell ref="O70:P70"/>
    <mergeCell ref="J420:S420"/>
    <mergeCell ref="U395:V395"/>
    <mergeCell ref="N396:R396"/>
    <mergeCell ref="S396:T396"/>
    <mergeCell ref="U396:V396"/>
    <mergeCell ref="W396:X396"/>
    <mergeCell ref="K397:M397"/>
    <mergeCell ref="N397:R397"/>
    <mergeCell ref="W393:X393"/>
    <mergeCell ref="K394:M394"/>
    <mergeCell ref="N394:R394"/>
    <mergeCell ref="S394:T394"/>
    <mergeCell ref="U394:V394"/>
    <mergeCell ref="W394:X394"/>
    <mergeCell ref="S389:T389"/>
    <mergeCell ref="U389:V389"/>
    <mergeCell ref="A66:X66"/>
    <mergeCell ref="B68:C68"/>
    <mergeCell ref="A73:X73"/>
    <mergeCell ref="U68:V68"/>
    <mergeCell ref="W399:X399"/>
    <mergeCell ref="K400:M400"/>
    <mergeCell ref="N400:R400"/>
    <mergeCell ref="S400:T400"/>
    <mergeCell ref="U400:V400"/>
    <mergeCell ref="W400:X400"/>
    <mergeCell ref="K390:M390"/>
    <mergeCell ref="N390:R390"/>
    <mergeCell ref="S390:T390"/>
    <mergeCell ref="U390:V390"/>
    <mergeCell ref="W390:X390"/>
    <mergeCell ref="K391:M391"/>
    <mergeCell ref="N391:R391"/>
    <mergeCell ref="S391:T391"/>
    <mergeCell ref="U391:V391"/>
    <mergeCell ref="O78:R78"/>
    <mergeCell ref="S385:T385"/>
    <mergeCell ref="U385:V385"/>
    <mergeCell ref="W385:X385"/>
    <mergeCell ref="K386:M386"/>
    <mergeCell ref="N386:R386"/>
    <mergeCell ref="S386:T386"/>
    <mergeCell ref="U386:V386"/>
    <mergeCell ref="W386:X386"/>
    <mergeCell ref="K378:M378"/>
    <mergeCell ref="N378:R378"/>
    <mergeCell ref="S378:T378"/>
    <mergeCell ref="U378:V378"/>
    <mergeCell ref="A88:E88"/>
    <mergeCell ref="F88:J88"/>
    <mergeCell ref="K88:N88"/>
    <mergeCell ref="O88:R88"/>
    <mergeCell ref="A54:X54"/>
    <mergeCell ref="A59:X59"/>
    <mergeCell ref="A62:X62"/>
    <mergeCell ref="A65:X65"/>
    <mergeCell ref="D68:F68"/>
    <mergeCell ref="I68:J68"/>
    <mergeCell ref="A55:X55"/>
    <mergeCell ref="A56:X56"/>
    <mergeCell ref="A57:X57"/>
    <mergeCell ref="A58:X58"/>
    <mergeCell ref="O77:R77"/>
    <mergeCell ref="F83:J83"/>
    <mergeCell ref="F84:J84"/>
    <mergeCell ref="K76:N76"/>
    <mergeCell ref="K77:N77"/>
    <mergeCell ref="S84:X84"/>
    <mergeCell ref="O80:R80"/>
    <mergeCell ref="O79:R79"/>
    <mergeCell ref="K78:N78"/>
    <mergeCell ref="A79:E79"/>
    <mergeCell ref="S82:X82"/>
    <mergeCell ref="O76:R76"/>
    <mergeCell ref="O82:R82"/>
    <mergeCell ref="O81:R81"/>
    <mergeCell ref="F82:J82"/>
    <mergeCell ref="A61:X61"/>
    <mergeCell ref="A63:X63"/>
    <mergeCell ref="A64:X64"/>
    <mergeCell ref="F95:J95"/>
    <mergeCell ref="T102:U102"/>
    <mergeCell ref="J97:K97"/>
    <mergeCell ref="L97:M97"/>
    <mergeCell ref="N99:O99"/>
    <mergeCell ref="A102:B102"/>
    <mergeCell ref="C102:D102"/>
    <mergeCell ref="E102:I102"/>
    <mergeCell ref="J102:K102"/>
    <mergeCell ref="L102:M102"/>
    <mergeCell ref="A100:B100"/>
    <mergeCell ref="A83:E83"/>
    <mergeCell ref="A84:E84"/>
    <mergeCell ref="K83:N83"/>
    <mergeCell ref="K84:N84"/>
    <mergeCell ref="O84:R84"/>
    <mergeCell ref="O83:R83"/>
    <mergeCell ref="O87:R87"/>
    <mergeCell ref="S87:X87"/>
    <mergeCell ref="S85:X85"/>
    <mergeCell ref="A86:X86"/>
    <mergeCell ref="A87:E87"/>
    <mergeCell ref="F87:J87"/>
    <mergeCell ref="K87:N87"/>
    <mergeCell ref="S88:X88"/>
    <mergeCell ref="A89:E89"/>
    <mergeCell ref="F89:J89"/>
    <mergeCell ref="K89:N89"/>
    <mergeCell ref="O89:R89"/>
    <mergeCell ref="S89:X89"/>
    <mergeCell ref="K85:N85"/>
    <mergeCell ref="O85:R85"/>
    <mergeCell ref="R99:S99"/>
    <mergeCell ref="T99:U99"/>
    <mergeCell ref="R100:S100"/>
    <mergeCell ref="A101:B101"/>
    <mergeCell ref="C101:D101"/>
    <mergeCell ref="E101:I101"/>
    <mergeCell ref="L99:M99"/>
    <mergeCell ref="T103:U103"/>
    <mergeCell ref="V103:X103"/>
    <mergeCell ref="N101:O101"/>
    <mergeCell ref="P101:Q101"/>
    <mergeCell ref="E99:I99"/>
    <mergeCell ref="K91:N91"/>
    <mergeCell ref="O91:R91"/>
    <mergeCell ref="S91:X91"/>
    <mergeCell ref="A92:E92"/>
    <mergeCell ref="F92:J92"/>
    <mergeCell ref="K92:N92"/>
    <mergeCell ref="O92:R92"/>
    <mergeCell ref="S92:X92"/>
    <mergeCell ref="A93:E93"/>
    <mergeCell ref="F93:J93"/>
    <mergeCell ref="K93:N93"/>
    <mergeCell ref="O93:R93"/>
    <mergeCell ref="S93:X93"/>
    <mergeCell ref="V102:X102"/>
    <mergeCell ref="R101:S101"/>
    <mergeCell ref="T101:U101"/>
    <mergeCell ref="J101:K101"/>
    <mergeCell ref="L101:M101"/>
    <mergeCell ref="S94:X94"/>
    <mergeCell ref="A95:E95"/>
    <mergeCell ref="S95:X95"/>
    <mergeCell ref="T100:U100"/>
    <mergeCell ref="V100:X100"/>
    <mergeCell ref="V101:X101"/>
    <mergeCell ref="V99:X99"/>
    <mergeCell ref="J99:K99"/>
    <mergeCell ref="A97:B97"/>
    <mergeCell ref="C97:D97"/>
    <mergeCell ref="E97:I97"/>
    <mergeCell ref="A99:B99"/>
    <mergeCell ref="C99:D99"/>
    <mergeCell ref="T104:U104"/>
    <mergeCell ref="V104:X104"/>
    <mergeCell ref="A98:B98"/>
    <mergeCell ref="C98:D98"/>
    <mergeCell ref="E98:I98"/>
    <mergeCell ref="J98:K98"/>
    <mergeCell ref="L98:M98"/>
    <mergeCell ref="R103:S103"/>
    <mergeCell ref="A104:B104"/>
    <mergeCell ref="C104:D104"/>
    <mergeCell ref="E104:I104"/>
    <mergeCell ref="J104:K104"/>
    <mergeCell ref="L104:M104"/>
    <mergeCell ref="N104:O104"/>
    <mergeCell ref="P104:Q104"/>
    <mergeCell ref="R104:S104"/>
    <mergeCell ref="P98:Q98"/>
    <mergeCell ref="R98:S98"/>
    <mergeCell ref="T98:U98"/>
    <mergeCell ref="V98:X98"/>
    <mergeCell ref="P99:Q99"/>
    <mergeCell ref="A90:E90"/>
    <mergeCell ref="F90:J90"/>
    <mergeCell ref="K90:N90"/>
    <mergeCell ref="O90:R90"/>
    <mergeCell ref="S90:X90"/>
    <mergeCell ref="A91:E91"/>
    <mergeCell ref="F91:J91"/>
    <mergeCell ref="A96:X96"/>
    <mergeCell ref="T97:U97"/>
    <mergeCell ref="V97:X97"/>
    <mergeCell ref="N97:O97"/>
    <mergeCell ref="P97:Q97"/>
    <mergeCell ref="R97:S97"/>
    <mergeCell ref="N102:O102"/>
    <mergeCell ref="P102:Q102"/>
    <mergeCell ref="R102:S102"/>
    <mergeCell ref="R146:T146"/>
    <mergeCell ref="U146:X146"/>
    <mergeCell ref="L144:N144"/>
    <mergeCell ref="O144:Q144"/>
    <mergeCell ref="R144:T144"/>
    <mergeCell ref="U144:X144"/>
    <mergeCell ref="L145:N145"/>
    <mergeCell ref="N98:O98"/>
    <mergeCell ref="C100:D100"/>
    <mergeCell ref="E100:I100"/>
    <mergeCell ref="J100:K100"/>
    <mergeCell ref="L100:M100"/>
    <mergeCell ref="N100:O100"/>
    <mergeCell ref="P100:Q100"/>
    <mergeCell ref="K95:N95"/>
    <mergeCell ref="O95:R95"/>
    <mergeCell ref="A418:X418"/>
    <mergeCell ref="A370:X370"/>
    <mergeCell ref="A321:C321"/>
    <mergeCell ref="H321:K321"/>
    <mergeCell ref="A292:X292"/>
    <mergeCell ref="A293:S293"/>
    <mergeCell ref="T295:X295"/>
    <mergeCell ref="A408:U408"/>
    <mergeCell ref="V408:X408"/>
    <mergeCell ref="K399:M399"/>
    <mergeCell ref="N399:R399"/>
    <mergeCell ref="S399:T399"/>
    <mergeCell ref="W397:X397"/>
    <mergeCell ref="K398:M398"/>
    <mergeCell ref="K392:M392"/>
    <mergeCell ref="N392:R392"/>
    <mergeCell ref="S392:T392"/>
    <mergeCell ref="U392:V392"/>
    <mergeCell ref="W392:X392"/>
    <mergeCell ref="W389:X389"/>
    <mergeCell ref="W391:X391"/>
    <mergeCell ref="W381:X381"/>
    <mergeCell ref="U384:V384"/>
    <mergeCell ref="K396:M396"/>
    <mergeCell ref="O324:P324"/>
    <mergeCell ref="W387:X387"/>
    <mergeCell ref="K388:M388"/>
    <mergeCell ref="W378:X378"/>
    <mergeCell ref="K379:M379"/>
    <mergeCell ref="N379:R379"/>
    <mergeCell ref="W379:X379"/>
    <mergeCell ref="K383:M383"/>
    <mergeCell ref="S379:T379"/>
    <mergeCell ref="U379:V379"/>
    <mergeCell ref="K382:M382"/>
    <mergeCell ref="N382:R382"/>
    <mergeCell ref="S382:T382"/>
    <mergeCell ref="C118:D118"/>
    <mergeCell ref="C119:D119"/>
    <mergeCell ref="S401:T401"/>
    <mergeCell ref="U401:V401"/>
    <mergeCell ref="S397:T397"/>
    <mergeCell ref="U397:V397"/>
    <mergeCell ref="O323:P323"/>
    <mergeCell ref="O322:P322"/>
    <mergeCell ref="N388:R388"/>
    <mergeCell ref="S388:T388"/>
    <mergeCell ref="U388:V388"/>
    <mergeCell ref="W388:X388"/>
    <mergeCell ref="K387:M387"/>
    <mergeCell ref="U398:V398"/>
    <mergeCell ref="L151:N151"/>
    <mergeCell ref="N383:R383"/>
    <mergeCell ref="S383:T383"/>
    <mergeCell ref="U383:V383"/>
    <mergeCell ref="W383:X383"/>
    <mergeCell ref="K384:M384"/>
    <mergeCell ref="N384:R384"/>
    <mergeCell ref="S384:T384"/>
    <mergeCell ref="W384:X384"/>
    <mergeCell ref="W377:X377"/>
    <mergeCell ref="W375:X375"/>
    <mergeCell ref="K376:M376"/>
    <mergeCell ref="N376:R376"/>
    <mergeCell ref="A114:B114"/>
    <mergeCell ref="A115:B115"/>
    <mergeCell ref="A116:B116"/>
    <mergeCell ref="A117:B117"/>
    <mergeCell ref="A118:B118"/>
    <mergeCell ref="C110:D110"/>
    <mergeCell ref="C111:D111"/>
    <mergeCell ref="C112:D112"/>
    <mergeCell ref="O321:P321"/>
    <mergeCell ref="A267:X267"/>
    <mergeCell ref="T266:X266"/>
    <mergeCell ref="A268:S268"/>
    <mergeCell ref="C113:D113"/>
    <mergeCell ref="C114:D114"/>
    <mergeCell ref="C115:D115"/>
    <mergeCell ref="A317:X317"/>
    <mergeCell ref="A319:X319"/>
    <mergeCell ref="A320:X320"/>
    <mergeCell ref="A242:X242"/>
    <mergeCell ref="A243:S243"/>
    <mergeCell ref="Q168:R168"/>
    <mergeCell ref="C116:D116"/>
    <mergeCell ref="C117:D117"/>
    <mergeCell ref="O155:Q155"/>
    <mergeCell ref="O156:Q156"/>
    <mergeCell ref="O157:Q157"/>
    <mergeCell ref="O158:Q158"/>
    <mergeCell ref="O159:Q159"/>
    <mergeCell ref="I263:S263"/>
    <mergeCell ref="S191:T192"/>
    <mergeCell ref="U191:V192"/>
    <mergeCell ref="W191:X192"/>
    <mergeCell ref="L152:N152"/>
    <mergeCell ref="C120:D120"/>
    <mergeCell ref="C121:D121"/>
    <mergeCell ref="A119:B119"/>
    <mergeCell ref="A120:B120"/>
    <mergeCell ref="A121:B121"/>
    <mergeCell ref="A125:B125"/>
    <mergeCell ref="A126:B126"/>
    <mergeCell ref="E126:N126"/>
    <mergeCell ref="E127:N127"/>
    <mergeCell ref="U125:V125"/>
    <mergeCell ref="S125:T125"/>
    <mergeCell ref="Q125:R125"/>
    <mergeCell ref="Q126:R126"/>
    <mergeCell ref="Q127:R127"/>
    <mergeCell ref="S127:T127"/>
    <mergeCell ref="S126:T126"/>
    <mergeCell ref="U126:V126"/>
    <mergeCell ref="U127:V127"/>
    <mergeCell ref="C124:D124"/>
    <mergeCell ref="C125:D125"/>
    <mergeCell ref="C126:D126"/>
    <mergeCell ref="E124:N124"/>
    <mergeCell ref="E125:N125"/>
    <mergeCell ref="C131:D131"/>
    <mergeCell ref="C132:D132"/>
    <mergeCell ref="C133:D133"/>
    <mergeCell ref="E130:N130"/>
    <mergeCell ref="E131:N131"/>
    <mergeCell ref="E132:N132"/>
    <mergeCell ref="E133:N133"/>
    <mergeCell ref="R147:T147"/>
    <mergeCell ref="R148:T148"/>
    <mergeCell ref="L147:N147"/>
    <mergeCell ref="L148:N148"/>
    <mergeCell ref="O141:Q141"/>
    <mergeCell ref="R141:T141"/>
    <mergeCell ref="A134:N134"/>
    <mergeCell ref="O134:X134"/>
    <mergeCell ref="A136:X136"/>
    <mergeCell ref="A137:K137"/>
    <mergeCell ref="L137:N137"/>
    <mergeCell ref="U130:V130"/>
    <mergeCell ref="O139:Q139"/>
    <mergeCell ref="R139:T139"/>
    <mergeCell ref="U139:X139"/>
    <mergeCell ref="O140:Q140"/>
    <mergeCell ref="R140:T140"/>
    <mergeCell ref="U140:X140"/>
    <mergeCell ref="W131:X131"/>
    <mergeCell ref="U141:X141"/>
    <mergeCell ref="A135:X135"/>
    <mergeCell ref="A131:B131"/>
    <mergeCell ref="A130:B130"/>
    <mergeCell ref="O138:Q138"/>
    <mergeCell ref="R138:T138"/>
    <mergeCell ref="U147:X147"/>
    <mergeCell ref="U148:X148"/>
    <mergeCell ref="O145:Q145"/>
    <mergeCell ref="R145:T145"/>
    <mergeCell ref="U145:X145"/>
    <mergeCell ref="O146:Q146"/>
    <mergeCell ref="O131:P131"/>
    <mergeCell ref="O142:Q142"/>
    <mergeCell ref="O127:P127"/>
    <mergeCell ref="W114:X114"/>
    <mergeCell ref="O115:P115"/>
    <mergeCell ref="Q115:R115"/>
    <mergeCell ref="S115:T115"/>
    <mergeCell ref="U115:V115"/>
    <mergeCell ref="W115:X115"/>
    <mergeCell ref="O114:P114"/>
    <mergeCell ref="L158:N158"/>
    <mergeCell ref="L159:N159"/>
    <mergeCell ref="A138:E138"/>
    <mergeCell ref="F138:K138"/>
    <mergeCell ref="A139:E146"/>
    <mergeCell ref="A147:E153"/>
    <mergeCell ref="A154:E159"/>
    <mergeCell ref="F139:K139"/>
    <mergeCell ref="F140:K140"/>
    <mergeCell ref="F141:K141"/>
    <mergeCell ref="F142:K142"/>
    <mergeCell ref="F143:K143"/>
    <mergeCell ref="F144:K144"/>
    <mergeCell ref="F145:K145"/>
    <mergeCell ref="F146:K146"/>
    <mergeCell ref="F147:K147"/>
    <mergeCell ref="F148:K148"/>
    <mergeCell ref="F149:K149"/>
    <mergeCell ref="F150:K150"/>
    <mergeCell ref="O150:Q150"/>
    <mergeCell ref="O151:Q151"/>
    <mergeCell ref="O152:Q152"/>
    <mergeCell ref="O153:Q153"/>
    <mergeCell ref="O154:Q154"/>
    <mergeCell ref="R149:T149"/>
    <mergeCell ref="R150:T150"/>
    <mergeCell ref="A162:X162"/>
    <mergeCell ref="F173:M173"/>
    <mergeCell ref="F188:M188"/>
    <mergeCell ref="Q169:R169"/>
    <mergeCell ref="Q170:R170"/>
    <mergeCell ref="Q171:R171"/>
    <mergeCell ref="Q172:R172"/>
    <mergeCell ref="Q173:R173"/>
    <mergeCell ref="Q174:R174"/>
    <mergeCell ref="A167:E167"/>
    <mergeCell ref="A176:E182"/>
    <mergeCell ref="A183:E188"/>
    <mergeCell ref="A168:E175"/>
    <mergeCell ref="F174:M174"/>
    <mergeCell ref="F175:M175"/>
    <mergeCell ref="F176:M176"/>
    <mergeCell ref="F177:M177"/>
    <mergeCell ref="F178:M178"/>
    <mergeCell ref="F179:M179"/>
    <mergeCell ref="F180:M180"/>
    <mergeCell ref="F181:M181"/>
    <mergeCell ref="F182:M182"/>
    <mergeCell ref="F183:M183"/>
    <mergeCell ref="F184:M184"/>
    <mergeCell ref="F186:M186"/>
    <mergeCell ref="F156:K156"/>
    <mergeCell ref="F157:K157"/>
    <mergeCell ref="F158:K158"/>
    <mergeCell ref="F159:K159"/>
    <mergeCell ref="A160:K160"/>
    <mergeCell ref="S200:T200"/>
    <mergeCell ref="F213:M213"/>
    <mergeCell ref="F211:M211"/>
    <mergeCell ref="N211:P211"/>
    <mergeCell ref="T243:X244"/>
    <mergeCell ref="T245:X245"/>
    <mergeCell ref="T246:X246"/>
    <mergeCell ref="T247:X247"/>
    <mergeCell ref="T248:X248"/>
    <mergeCell ref="I251:S251"/>
    <mergeCell ref="I252:S252"/>
    <mergeCell ref="I253:S253"/>
    <mergeCell ref="I254:S254"/>
    <mergeCell ref="I255:S255"/>
    <mergeCell ref="I256:S256"/>
    <mergeCell ref="I257:S257"/>
    <mergeCell ref="I258:S258"/>
    <mergeCell ref="A215:X215"/>
    <mergeCell ref="T255:X255"/>
    <mergeCell ref="T256:X256"/>
    <mergeCell ref="T257:X257"/>
    <mergeCell ref="T258:X258"/>
    <mergeCell ref="Q201:R201"/>
    <mergeCell ref="S201:T201"/>
    <mergeCell ref="U201:V201"/>
    <mergeCell ref="W201:X201"/>
    <mergeCell ref="F202:M202"/>
    <mergeCell ref="N202:P202"/>
    <mergeCell ref="Q202:R202"/>
    <mergeCell ref="S202:T202"/>
    <mergeCell ref="U202:V202"/>
    <mergeCell ref="W202:X202"/>
    <mergeCell ref="A192:E192"/>
    <mergeCell ref="F192:M192"/>
    <mergeCell ref="A193:E200"/>
    <mergeCell ref="F193:M193"/>
    <mergeCell ref="Q195:R195"/>
    <mergeCell ref="S195:T195"/>
    <mergeCell ref="U195:V195"/>
    <mergeCell ref="W195:X195"/>
    <mergeCell ref="F196:M196"/>
    <mergeCell ref="F185:M185"/>
    <mergeCell ref="F187:M187"/>
    <mergeCell ref="Q180:R180"/>
    <mergeCell ref="Q181:R181"/>
    <mergeCell ref="Q182:R182"/>
    <mergeCell ref="Q183:R183"/>
    <mergeCell ref="Q184:R184"/>
    <mergeCell ref="N185:P185"/>
    <mergeCell ref="N186:P186"/>
    <mergeCell ref="Q188:R188"/>
    <mergeCell ref="N189:P189"/>
    <mergeCell ref="Q189:R189"/>
    <mergeCell ref="S185:T185"/>
    <mergeCell ref="S186:T186"/>
    <mergeCell ref="S187:T187"/>
    <mergeCell ref="S188:T188"/>
    <mergeCell ref="S189:T189"/>
    <mergeCell ref="N187:P187"/>
    <mergeCell ref="N188:P188"/>
    <mergeCell ref="Q186:R186"/>
    <mergeCell ref="A190:X190"/>
    <mergeCell ref="F195:M195"/>
    <mergeCell ref="N195:P195"/>
    <mergeCell ref="A189:M189"/>
    <mergeCell ref="N168:P168"/>
    <mergeCell ref="N169:P169"/>
    <mergeCell ref="N170:P170"/>
    <mergeCell ref="N171:P171"/>
    <mergeCell ref="L160:N160"/>
    <mergeCell ref="O160:Q160"/>
    <mergeCell ref="R160:T160"/>
    <mergeCell ref="U160:X160"/>
    <mergeCell ref="A191:M191"/>
    <mergeCell ref="N191:P192"/>
    <mergeCell ref="Q191:R192"/>
    <mergeCell ref="S398:T398"/>
    <mergeCell ref="S374:T374"/>
    <mergeCell ref="A371:B371"/>
    <mergeCell ref="C371:D371"/>
    <mergeCell ref="S371:T371"/>
    <mergeCell ref="K385:M385"/>
    <mergeCell ref="N385:R385"/>
    <mergeCell ref="A334:C337"/>
    <mergeCell ref="O334:P334"/>
    <mergeCell ref="O335:P335"/>
    <mergeCell ref="O325:P325"/>
    <mergeCell ref="O328:P328"/>
    <mergeCell ref="A326:C329"/>
    <mergeCell ref="O333:P333"/>
    <mergeCell ref="T249:X249"/>
    <mergeCell ref="T250:X250"/>
    <mergeCell ref="T251:X251"/>
    <mergeCell ref="T252:X252"/>
    <mergeCell ref="T253:X253"/>
    <mergeCell ref="T254:X254"/>
    <mergeCell ref="T261:X261"/>
    <mergeCell ref="T262:X262"/>
    <mergeCell ref="T263:X263"/>
    <mergeCell ref="I264:S264"/>
    <mergeCell ref="I249:S249"/>
    <mergeCell ref="I250:S250"/>
    <mergeCell ref="A390:B392"/>
    <mergeCell ref="A393:B395"/>
    <mergeCell ref="A396:B398"/>
    <mergeCell ref="A399:B401"/>
    <mergeCell ref="U399:V399"/>
    <mergeCell ref="O348:P348"/>
    <mergeCell ref="O349:P349"/>
    <mergeCell ref="A342:C345"/>
    <mergeCell ref="O342:P342"/>
    <mergeCell ref="O343:P343"/>
    <mergeCell ref="O344:P344"/>
    <mergeCell ref="O345:P345"/>
    <mergeCell ref="W342:X342"/>
    <mergeCell ref="W343:X343"/>
    <mergeCell ref="W344:X344"/>
    <mergeCell ref="W345:X345"/>
    <mergeCell ref="S345:T345"/>
    <mergeCell ref="O339:P339"/>
    <mergeCell ref="O340:P340"/>
    <mergeCell ref="O336:P336"/>
    <mergeCell ref="O337:P337"/>
    <mergeCell ref="A270:H277"/>
    <mergeCell ref="I270:S270"/>
    <mergeCell ref="T270:X270"/>
    <mergeCell ref="W398:X398"/>
    <mergeCell ref="W395:X395"/>
    <mergeCell ref="A402:B404"/>
    <mergeCell ref="C375:D377"/>
    <mergeCell ref="C378:D380"/>
    <mergeCell ref="C381:D383"/>
    <mergeCell ref="C384:D386"/>
    <mergeCell ref="C387:D389"/>
    <mergeCell ref="C390:D392"/>
    <mergeCell ref="C393:D395"/>
    <mergeCell ref="C396:D398"/>
    <mergeCell ref="C399:D401"/>
    <mergeCell ref="C402:D404"/>
    <mergeCell ref="N387:R387"/>
    <mergeCell ref="N398:R398"/>
    <mergeCell ref="N403:R403"/>
    <mergeCell ref="K380:M380"/>
    <mergeCell ref="N380:R380"/>
    <mergeCell ref="O330:P330"/>
    <mergeCell ref="O331:P331"/>
    <mergeCell ref="O332:P332"/>
    <mergeCell ref="O338:P338"/>
    <mergeCell ref="O341:P341"/>
    <mergeCell ref="K401:M401"/>
    <mergeCell ref="N401:R401"/>
    <mergeCell ref="A372:B374"/>
    <mergeCell ref="C372:D374"/>
    <mergeCell ref="A375:B377"/>
    <mergeCell ref="A378:B380"/>
    <mergeCell ref="A381:B383"/>
    <mergeCell ref="A384:B386"/>
    <mergeCell ref="A387:B389"/>
    <mergeCell ref="O346:P346"/>
    <mergeCell ref="O347:P347"/>
    <mergeCell ref="A405:B407"/>
    <mergeCell ref="C405:D407"/>
    <mergeCell ref="K405:M405"/>
    <mergeCell ref="N405:R405"/>
    <mergeCell ref="S405:T405"/>
    <mergeCell ref="U405:V405"/>
    <mergeCell ref="W405:X405"/>
    <mergeCell ref="K406:M406"/>
    <mergeCell ref="N406:R406"/>
    <mergeCell ref="S406:T406"/>
    <mergeCell ref="U406:V406"/>
    <mergeCell ref="W406:X406"/>
    <mergeCell ref="K407:M407"/>
    <mergeCell ref="N407:R407"/>
    <mergeCell ref="S407:T407"/>
    <mergeCell ref="U407:V407"/>
    <mergeCell ref="W407:X407"/>
    <mergeCell ref="A366:C369"/>
    <mergeCell ref="O366:P366"/>
    <mergeCell ref="O367:P367"/>
    <mergeCell ref="O368:P368"/>
    <mergeCell ref="O369:P369"/>
    <mergeCell ref="U200:V200"/>
    <mergeCell ref="W200:X200"/>
    <mergeCell ref="A201:E207"/>
    <mergeCell ref="F201:M201"/>
    <mergeCell ref="N201:P201"/>
    <mergeCell ref="O362:P362"/>
    <mergeCell ref="O363:P363"/>
    <mergeCell ref="O364:P364"/>
    <mergeCell ref="O365:P365"/>
    <mergeCell ref="W321:X321"/>
    <mergeCell ref="W322:X322"/>
    <mergeCell ref="W323:X323"/>
    <mergeCell ref="W324:X324"/>
    <mergeCell ref="O358:P358"/>
    <mergeCell ref="O359:P359"/>
    <mergeCell ref="O360:P360"/>
    <mergeCell ref="O361:P361"/>
    <mergeCell ref="O354:P354"/>
    <mergeCell ref="O355:P355"/>
    <mergeCell ref="O356:P356"/>
    <mergeCell ref="O357:P357"/>
    <mergeCell ref="O350:P350"/>
    <mergeCell ref="O351:P351"/>
    <mergeCell ref="O352:P352"/>
    <mergeCell ref="O353:P353"/>
    <mergeCell ref="T259:X259"/>
    <mergeCell ref="T260:X260"/>
    <mergeCell ref="A161:X161"/>
    <mergeCell ref="S196:T196"/>
    <mergeCell ref="U196:V196"/>
    <mergeCell ref="W196:X196"/>
    <mergeCell ref="F197:M197"/>
    <mergeCell ref="N197:P197"/>
    <mergeCell ref="Q197:R197"/>
    <mergeCell ref="S197:T197"/>
    <mergeCell ref="U197:V197"/>
    <mergeCell ref="W197:X197"/>
    <mergeCell ref="F198:M198"/>
    <mergeCell ref="N198:P198"/>
    <mergeCell ref="Q198:R198"/>
    <mergeCell ref="S198:T198"/>
    <mergeCell ref="U198:V198"/>
    <mergeCell ref="W198:X198"/>
    <mergeCell ref="F199:M199"/>
    <mergeCell ref="N199:P199"/>
    <mergeCell ref="Q199:R199"/>
    <mergeCell ref="S199:T199"/>
    <mergeCell ref="U199:V199"/>
    <mergeCell ref="W199:X199"/>
    <mergeCell ref="U193:V193"/>
    <mergeCell ref="W193:X193"/>
    <mergeCell ref="F194:M194"/>
    <mergeCell ref="N194:P194"/>
    <mergeCell ref="Q194:R194"/>
    <mergeCell ref="S194:T194"/>
    <mergeCell ref="U194:V194"/>
    <mergeCell ref="W194:X194"/>
    <mergeCell ref="N196:P196"/>
    <mergeCell ref="Q196:R196"/>
    <mergeCell ref="F203:M203"/>
    <mergeCell ref="N203:P203"/>
    <mergeCell ref="Q203:R203"/>
    <mergeCell ref="S203:T203"/>
    <mergeCell ref="U203:V203"/>
    <mergeCell ref="W203:X203"/>
    <mergeCell ref="F204:M204"/>
    <mergeCell ref="N204:P204"/>
    <mergeCell ref="Q204:R204"/>
    <mergeCell ref="S204:T204"/>
    <mergeCell ref="U204:V204"/>
    <mergeCell ref="W204:X204"/>
    <mergeCell ref="F205:M205"/>
    <mergeCell ref="N205:P205"/>
    <mergeCell ref="Q205:R205"/>
    <mergeCell ref="S205:T205"/>
    <mergeCell ref="U205:V205"/>
    <mergeCell ref="Q213:R213"/>
    <mergeCell ref="S213:T213"/>
    <mergeCell ref="U213:V213"/>
    <mergeCell ref="W213:X213"/>
    <mergeCell ref="A214:M214"/>
    <mergeCell ref="N214:P214"/>
    <mergeCell ref="Q214:R214"/>
    <mergeCell ref="S214:T214"/>
    <mergeCell ref="U214:V214"/>
    <mergeCell ref="W214:X214"/>
    <mergeCell ref="W205:X205"/>
    <mergeCell ref="F206:M206"/>
    <mergeCell ref="N206:P206"/>
    <mergeCell ref="Q206:R206"/>
    <mergeCell ref="S206:T206"/>
    <mergeCell ref="U206:V206"/>
    <mergeCell ref="W206:X206"/>
    <mergeCell ref="F207:M207"/>
    <mergeCell ref="N207:P207"/>
    <mergeCell ref="Q207:R207"/>
    <mergeCell ref="S207:T207"/>
    <mergeCell ref="U207:V207"/>
    <mergeCell ref="W207:X207"/>
    <mergeCell ref="F210:M210"/>
    <mergeCell ref="N210:P210"/>
    <mergeCell ref="Q210:R210"/>
    <mergeCell ref="S210:T210"/>
    <mergeCell ref="U210:V210"/>
    <mergeCell ref="W210:X210"/>
    <mergeCell ref="A216:M216"/>
    <mergeCell ref="N216:P217"/>
    <mergeCell ref="Q216:R217"/>
    <mergeCell ref="S216:T217"/>
    <mergeCell ref="U216:V217"/>
    <mergeCell ref="W216:X217"/>
    <mergeCell ref="A217:E217"/>
    <mergeCell ref="F217:M217"/>
    <mergeCell ref="A208:E213"/>
    <mergeCell ref="F208:M208"/>
    <mergeCell ref="N208:P208"/>
    <mergeCell ref="Q208:R208"/>
    <mergeCell ref="S208:T208"/>
    <mergeCell ref="U208:V208"/>
    <mergeCell ref="W208:X208"/>
    <mergeCell ref="F209:M209"/>
    <mergeCell ref="N209:P209"/>
    <mergeCell ref="Q209:R209"/>
    <mergeCell ref="S209:T209"/>
    <mergeCell ref="U209:V209"/>
    <mergeCell ref="W209:X209"/>
    <mergeCell ref="Q211:R211"/>
    <mergeCell ref="S211:T211"/>
    <mergeCell ref="U211:V211"/>
    <mergeCell ref="W211:X211"/>
    <mergeCell ref="F212:M212"/>
    <mergeCell ref="N212:P212"/>
    <mergeCell ref="Q212:R212"/>
    <mergeCell ref="S212:T212"/>
    <mergeCell ref="U212:V212"/>
    <mergeCell ref="W212:X212"/>
    <mergeCell ref="N213:P213"/>
    <mergeCell ref="A218:E225"/>
    <mergeCell ref="F218:M218"/>
    <mergeCell ref="N218:P218"/>
    <mergeCell ref="Q218:R218"/>
    <mergeCell ref="S218:T218"/>
    <mergeCell ref="U218:V218"/>
    <mergeCell ref="W218:X218"/>
    <mergeCell ref="F219:M219"/>
    <mergeCell ref="N219:P219"/>
    <mergeCell ref="Q219:R219"/>
    <mergeCell ref="S219:T219"/>
    <mergeCell ref="U219:V219"/>
    <mergeCell ref="W219:X219"/>
    <mergeCell ref="F220:M220"/>
    <mergeCell ref="N220:P220"/>
    <mergeCell ref="Q220:R220"/>
    <mergeCell ref="S220:T220"/>
    <mergeCell ref="U220:V220"/>
    <mergeCell ref="W220:X220"/>
    <mergeCell ref="F221:M221"/>
    <mergeCell ref="N221:P221"/>
    <mergeCell ref="Q221:R221"/>
    <mergeCell ref="S221:T221"/>
    <mergeCell ref="U221:V221"/>
    <mergeCell ref="W221:X221"/>
    <mergeCell ref="F222:M222"/>
    <mergeCell ref="N222:P222"/>
    <mergeCell ref="Q222:R222"/>
    <mergeCell ref="S222:T222"/>
    <mergeCell ref="U222:V222"/>
    <mergeCell ref="W222:X222"/>
    <mergeCell ref="F223:M223"/>
    <mergeCell ref="N223:P223"/>
    <mergeCell ref="Q223:R223"/>
    <mergeCell ref="S223:T223"/>
    <mergeCell ref="U223:V223"/>
    <mergeCell ref="W223:X223"/>
    <mergeCell ref="F224:M224"/>
    <mergeCell ref="N224:P224"/>
    <mergeCell ref="Q224:R224"/>
    <mergeCell ref="S224:T224"/>
    <mergeCell ref="U224:V224"/>
    <mergeCell ref="W224:X224"/>
    <mergeCell ref="F225:M225"/>
    <mergeCell ref="N225:P225"/>
    <mergeCell ref="Q225:R225"/>
    <mergeCell ref="S225:T225"/>
    <mergeCell ref="U225:V225"/>
    <mergeCell ref="W225:X225"/>
    <mergeCell ref="A226:E232"/>
    <mergeCell ref="F226:M226"/>
    <mergeCell ref="N226:P226"/>
    <mergeCell ref="Q226:R226"/>
    <mergeCell ref="S226:T226"/>
    <mergeCell ref="U226:V226"/>
    <mergeCell ref="W226:X226"/>
    <mergeCell ref="F227:M227"/>
    <mergeCell ref="N227:P227"/>
    <mergeCell ref="Q227:R227"/>
    <mergeCell ref="S227:T227"/>
    <mergeCell ref="U227:V227"/>
    <mergeCell ref="W227:X227"/>
    <mergeCell ref="F228:M228"/>
    <mergeCell ref="N228:P228"/>
    <mergeCell ref="Q228:R228"/>
    <mergeCell ref="S228:T228"/>
    <mergeCell ref="U228:V228"/>
    <mergeCell ref="W228:X228"/>
    <mergeCell ref="F229:M229"/>
    <mergeCell ref="N229:P229"/>
    <mergeCell ref="Q229:R229"/>
    <mergeCell ref="S229:T229"/>
    <mergeCell ref="U229:V229"/>
    <mergeCell ref="W229:X229"/>
    <mergeCell ref="F230:M230"/>
    <mergeCell ref="N230:P230"/>
    <mergeCell ref="Q230:R230"/>
    <mergeCell ref="S230:T230"/>
    <mergeCell ref="U230:V230"/>
    <mergeCell ref="W230:X230"/>
    <mergeCell ref="F231:M231"/>
    <mergeCell ref="N231:P231"/>
    <mergeCell ref="Q231:R231"/>
    <mergeCell ref="S231:T231"/>
    <mergeCell ref="U231:V231"/>
    <mergeCell ref="W231:X231"/>
    <mergeCell ref="F232:M232"/>
    <mergeCell ref="N232:P232"/>
    <mergeCell ref="Q232:R232"/>
    <mergeCell ref="S232:T232"/>
    <mergeCell ref="U232:V232"/>
    <mergeCell ref="W232:X232"/>
    <mergeCell ref="A233:E238"/>
    <mergeCell ref="F233:M233"/>
    <mergeCell ref="N233:P233"/>
    <mergeCell ref="Q233:R233"/>
    <mergeCell ref="S233:T233"/>
    <mergeCell ref="U233:V233"/>
    <mergeCell ref="W233:X233"/>
    <mergeCell ref="F234:M234"/>
    <mergeCell ref="N234:P234"/>
    <mergeCell ref="Q234:R234"/>
    <mergeCell ref="S234:T234"/>
    <mergeCell ref="U234:V234"/>
    <mergeCell ref="W234:X234"/>
    <mergeCell ref="F235:M235"/>
    <mergeCell ref="N235:P235"/>
    <mergeCell ref="Q235:R235"/>
    <mergeCell ref="S235:T235"/>
    <mergeCell ref="U235:V235"/>
    <mergeCell ref="W235:X235"/>
    <mergeCell ref="F236:M236"/>
    <mergeCell ref="N236:P236"/>
    <mergeCell ref="Q236:R236"/>
    <mergeCell ref="S236:T236"/>
    <mergeCell ref="U236:V236"/>
    <mergeCell ref="W236:X236"/>
    <mergeCell ref="F237:M237"/>
    <mergeCell ref="N237:P237"/>
    <mergeCell ref="Q237:R237"/>
    <mergeCell ref="S237:T237"/>
    <mergeCell ref="U237:V237"/>
    <mergeCell ref="W237:X237"/>
    <mergeCell ref="F238:M238"/>
    <mergeCell ref="N238:P238"/>
    <mergeCell ref="Q238:R238"/>
    <mergeCell ref="S238:T238"/>
    <mergeCell ref="U238:V238"/>
    <mergeCell ref="W238:X238"/>
    <mergeCell ref="A239:M239"/>
    <mergeCell ref="N239:P239"/>
    <mergeCell ref="Q239:R239"/>
    <mergeCell ref="S239:T239"/>
    <mergeCell ref="U239:V239"/>
    <mergeCell ref="W239:X239"/>
    <mergeCell ref="I271:S271"/>
    <mergeCell ref="T271:X271"/>
    <mergeCell ref="I272:S272"/>
    <mergeCell ref="T272:X272"/>
    <mergeCell ref="I273:S273"/>
    <mergeCell ref="T273:X273"/>
    <mergeCell ref="I274:S274"/>
    <mergeCell ref="T274:X274"/>
    <mergeCell ref="I275:S275"/>
    <mergeCell ref="T275:X275"/>
    <mergeCell ref="I276:S276"/>
    <mergeCell ref="T276:X276"/>
    <mergeCell ref="I277:S277"/>
    <mergeCell ref="T277:X277"/>
    <mergeCell ref="A278:H284"/>
    <mergeCell ref="I278:S278"/>
    <mergeCell ref="T278:X278"/>
    <mergeCell ref="I279:S279"/>
    <mergeCell ref="T279:X279"/>
    <mergeCell ref="I280:S280"/>
    <mergeCell ref="T280:X280"/>
    <mergeCell ref="I281:S281"/>
    <mergeCell ref="T281:X281"/>
    <mergeCell ref="I282:S282"/>
    <mergeCell ref="T282:X282"/>
    <mergeCell ref="I283:S283"/>
    <mergeCell ref="T283:X283"/>
    <mergeCell ref="I284:S284"/>
    <mergeCell ref="T284:X284"/>
    <mergeCell ref="A285:H290"/>
    <mergeCell ref="I285:S285"/>
    <mergeCell ref="T285:X285"/>
    <mergeCell ref="I286:S286"/>
    <mergeCell ref="T286:X286"/>
    <mergeCell ref="I287:S287"/>
    <mergeCell ref="T287:X287"/>
    <mergeCell ref="I288:S288"/>
    <mergeCell ref="T288:X288"/>
    <mergeCell ref="I289:S289"/>
    <mergeCell ref="T289:X289"/>
    <mergeCell ref="I290:S290"/>
    <mergeCell ref="T290:X290"/>
    <mergeCell ref="A291:S291"/>
    <mergeCell ref="T291:X291"/>
    <mergeCell ref="A295:H302"/>
    <mergeCell ref="I295:S295"/>
    <mergeCell ref="I296:S296"/>
    <mergeCell ref="T296:X296"/>
    <mergeCell ref="I297:S297"/>
    <mergeCell ref="T297:X297"/>
    <mergeCell ref="I298:S298"/>
    <mergeCell ref="T298:X298"/>
    <mergeCell ref="I299:S299"/>
    <mergeCell ref="T299:X299"/>
    <mergeCell ref="I300:S300"/>
    <mergeCell ref="T300:X300"/>
    <mergeCell ref="I301:S301"/>
    <mergeCell ref="T301:X301"/>
    <mergeCell ref="I302:S302"/>
    <mergeCell ref="T302:X302"/>
    <mergeCell ref="I294:S294"/>
    <mergeCell ref="T293:X294"/>
    <mergeCell ref="A316:S316"/>
    <mergeCell ref="T316:X316"/>
    <mergeCell ref="A303:H309"/>
    <mergeCell ref="I303:S303"/>
    <mergeCell ref="T303:X303"/>
    <mergeCell ref="I304:S304"/>
    <mergeCell ref="T304:X304"/>
    <mergeCell ref="I305:S305"/>
    <mergeCell ref="T305:X305"/>
    <mergeCell ref="I306:S306"/>
    <mergeCell ref="T306:X306"/>
    <mergeCell ref="I307:S307"/>
    <mergeCell ref="T307:X307"/>
    <mergeCell ref="I308:S308"/>
    <mergeCell ref="T308:X308"/>
    <mergeCell ref="I309:S309"/>
    <mergeCell ref="T309:X309"/>
    <mergeCell ref="A310:H315"/>
    <mergeCell ref="I310:S310"/>
    <mergeCell ref="T310:X310"/>
    <mergeCell ref="I311:S311"/>
    <mergeCell ref="T311:X311"/>
    <mergeCell ref="I312:S312"/>
    <mergeCell ref="T312:X312"/>
    <mergeCell ref="I313:S313"/>
    <mergeCell ref="T313:X313"/>
    <mergeCell ref="I314:S314"/>
    <mergeCell ref="T314:X314"/>
    <mergeCell ref="I315:S315"/>
    <mergeCell ref="T315:X315"/>
    <mergeCell ref="E115:F115"/>
    <mergeCell ref="E116:F116"/>
    <mergeCell ref="E117:F117"/>
    <mergeCell ref="E118:F118"/>
    <mergeCell ref="E119:F119"/>
    <mergeCell ref="E120:F120"/>
    <mergeCell ref="E121:F121"/>
    <mergeCell ref="E109:F109"/>
    <mergeCell ref="G109:N109"/>
    <mergeCell ref="E110:F110"/>
    <mergeCell ref="G110:N110"/>
    <mergeCell ref="G111:N111"/>
    <mergeCell ref="G112:N112"/>
    <mergeCell ref="G113:N113"/>
    <mergeCell ref="G114:N114"/>
    <mergeCell ref="G115:N115"/>
    <mergeCell ref="G116:N116"/>
    <mergeCell ref="G117:N117"/>
    <mergeCell ref="G118:N118"/>
    <mergeCell ref="G119:N119"/>
    <mergeCell ref="G120:N120"/>
    <mergeCell ref="G121:N121"/>
    <mergeCell ref="E111:F111"/>
    <mergeCell ref="E112:F112"/>
    <mergeCell ref="E113:F113"/>
    <mergeCell ref="E114:F114"/>
    <mergeCell ref="W325:X325"/>
    <mergeCell ref="W326:X326"/>
    <mergeCell ref="W327:X327"/>
    <mergeCell ref="W328:X328"/>
    <mergeCell ref="W329:X329"/>
    <mergeCell ref="W330:X330"/>
    <mergeCell ref="W331:X331"/>
    <mergeCell ref="W332:X332"/>
    <mergeCell ref="W333:X333"/>
    <mergeCell ref="W334:X334"/>
    <mergeCell ref="W335:X335"/>
    <mergeCell ref="W336:X336"/>
    <mergeCell ref="W337:X337"/>
    <mergeCell ref="W338:X338"/>
    <mergeCell ref="W339:X339"/>
    <mergeCell ref="W340:X340"/>
    <mergeCell ref="W341:X341"/>
    <mergeCell ref="W361:X361"/>
    <mergeCell ref="W362:X362"/>
    <mergeCell ref="W363:X363"/>
    <mergeCell ref="W364:X364"/>
    <mergeCell ref="W365:X365"/>
    <mergeCell ref="W366:X366"/>
    <mergeCell ref="W367:X367"/>
    <mergeCell ref="W368:X368"/>
    <mergeCell ref="W369:X369"/>
    <mergeCell ref="U321:V321"/>
    <mergeCell ref="U322:V322"/>
    <mergeCell ref="U323:V323"/>
    <mergeCell ref="U324:V324"/>
    <mergeCell ref="U325:V325"/>
    <mergeCell ref="U326:V326"/>
    <mergeCell ref="U327:V327"/>
    <mergeCell ref="U328:V328"/>
    <mergeCell ref="U329:V329"/>
    <mergeCell ref="U330:V330"/>
    <mergeCell ref="U331:V331"/>
    <mergeCell ref="U332:V332"/>
    <mergeCell ref="U333:V333"/>
    <mergeCell ref="U334:V334"/>
    <mergeCell ref="U335:V335"/>
    <mergeCell ref="U336:V336"/>
    <mergeCell ref="U337:V337"/>
    <mergeCell ref="U338:V338"/>
    <mergeCell ref="U339:V339"/>
    <mergeCell ref="U340:V340"/>
    <mergeCell ref="U341:V341"/>
    <mergeCell ref="U342:V342"/>
    <mergeCell ref="U343:V343"/>
    <mergeCell ref="U344:V344"/>
    <mergeCell ref="U345:V345"/>
    <mergeCell ref="U346:V346"/>
    <mergeCell ref="U347:V347"/>
    <mergeCell ref="U348:V348"/>
    <mergeCell ref="U349:V349"/>
    <mergeCell ref="U350:V350"/>
    <mergeCell ref="U351:V351"/>
    <mergeCell ref="U352:V352"/>
    <mergeCell ref="U353:V353"/>
    <mergeCell ref="U354:V354"/>
    <mergeCell ref="U355:V355"/>
    <mergeCell ref="U356:V356"/>
    <mergeCell ref="U357:V357"/>
    <mergeCell ref="U358:V358"/>
    <mergeCell ref="U359:V359"/>
    <mergeCell ref="U360:V360"/>
    <mergeCell ref="U361:V361"/>
    <mergeCell ref="U362:V362"/>
    <mergeCell ref="U363:V363"/>
    <mergeCell ref="U364:V364"/>
    <mergeCell ref="U365:V365"/>
    <mergeCell ref="U366:V366"/>
    <mergeCell ref="U367:V367"/>
    <mergeCell ref="U368:V368"/>
    <mergeCell ref="U369:V369"/>
    <mergeCell ref="S321:T321"/>
    <mergeCell ref="Q321:R321"/>
    <mergeCell ref="S322:T322"/>
    <mergeCell ref="S323:T323"/>
    <mergeCell ref="S324:T324"/>
    <mergeCell ref="S325:T325"/>
    <mergeCell ref="S326:T326"/>
    <mergeCell ref="S327:T327"/>
    <mergeCell ref="S328:T328"/>
    <mergeCell ref="S329:T329"/>
    <mergeCell ref="S330:T330"/>
    <mergeCell ref="S331:T331"/>
    <mergeCell ref="S332:T332"/>
    <mergeCell ref="S333:T333"/>
    <mergeCell ref="S334:T334"/>
    <mergeCell ref="S335:T335"/>
    <mergeCell ref="S336:T336"/>
    <mergeCell ref="S337:T337"/>
    <mergeCell ref="S338:T338"/>
    <mergeCell ref="S339:T339"/>
    <mergeCell ref="S340:T340"/>
    <mergeCell ref="S341:T341"/>
    <mergeCell ref="S342:T342"/>
    <mergeCell ref="S343:T343"/>
    <mergeCell ref="S344:T344"/>
    <mergeCell ref="S346:T346"/>
    <mergeCell ref="S347:T347"/>
    <mergeCell ref="S348:T348"/>
    <mergeCell ref="S349:T349"/>
    <mergeCell ref="S350:T350"/>
    <mergeCell ref="S351:T351"/>
    <mergeCell ref="S352:T352"/>
    <mergeCell ref="S353:T353"/>
    <mergeCell ref="S354:T354"/>
    <mergeCell ref="S355:T355"/>
    <mergeCell ref="S356:T356"/>
    <mergeCell ref="S357:T357"/>
    <mergeCell ref="S358:T358"/>
    <mergeCell ref="S359:T359"/>
    <mergeCell ref="S360:T360"/>
    <mergeCell ref="S361:T361"/>
    <mergeCell ref="S362:T362"/>
    <mergeCell ref="S363:T363"/>
    <mergeCell ref="S364:T364"/>
    <mergeCell ref="S365:T365"/>
    <mergeCell ref="S366:T366"/>
    <mergeCell ref="S367:T367"/>
    <mergeCell ref="S368:T368"/>
    <mergeCell ref="S369:T369"/>
    <mergeCell ref="Q322:R322"/>
    <mergeCell ref="Q323:R323"/>
    <mergeCell ref="Q324:R324"/>
    <mergeCell ref="Q325:R325"/>
    <mergeCell ref="Q326:R326"/>
    <mergeCell ref="Q327:R327"/>
    <mergeCell ref="Q328:R328"/>
    <mergeCell ref="Q329:R329"/>
    <mergeCell ref="Q330:R330"/>
    <mergeCell ref="Q331:R331"/>
    <mergeCell ref="Q332:R332"/>
    <mergeCell ref="Q333:R333"/>
    <mergeCell ref="Q334:R334"/>
    <mergeCell ref="Q335:R335"/>
    <mergeCell ref="Q336:R336"/>
    <mergeCell ref="Q337:R337"/>
    <mergeCell ref="Q338:R338"/>
    <mergeCell ref="Q339:R339"/>
    <mergeCell ref="Q340:R340"/>
    <mergeCell ref="Q341:R341"/>
    <mergeCell ref="Q342:R342"/>
    <mergeCell ref="Q343:R343"/>
    <mergeCell ref="Q344:R344"/>
    <mergeCell ref="Q345:R345"/>
    <mergeCell ref="Q346:R346"/>
    <mergeCell ref="Q347:R347"/>
    <mergeCell ref="Q348:R348"/>
    <mergeCell ref="Q349:R349"/>
    <mergeCell ref="Q350:R350"/>
    <mergeCell ref="Q351:R351"/>
    <mergeCell ref="Q352:R352"/>
    <mergeCell ref="Q353:R353"/>
    <mergeCell ref="Q354:R354"/>
    <mergeCell ref="Q355:R355"/>
    <mergeCell ref="Q356:R356"/>
    <mergeCell ref="Q357:R357"/>
    <mergeCell ref="Q358:R358"/>
    <mergeCell ref="Q359:R359"/>
    <mergeCell ref="Q360:R360"/>
    <mergeCell ref="Q361:R361"/>
    <mergeCell ref="Q362:R362"/>
    <mergeCell ref="Q363:R363"/>
    <mergeCell ref="Q364:R364"/>
    <mergeCell ref="Q365:R365"/>
    <mergeCell ref="Q366:R366"/>
    <mergeCell ref="Q367:R367"/>
    <mergeCell ref="Q368:R368"/>
    <mergeCell ref="Q369:R369"/>
    <mergeCell ref="L321:N321"/>
    <mergeCell ref="L322:N322"/>
    <mergeCell ref="L323:N323"/>
    <mergeCell ref="L324:N324"/>
    <mergeCell ref="L325:N325"/>
    <mergeCell ref="L326:N326"/>
    <mergeCell ref="L327:N327"/>
    <mergeCell ref="L328:N328"/>
    <mergeCell ref="L329:N329"/>
    <mergeCell ref="L330:N330"/>
    <mergeCell ref="L331:N331"/>
    <mergeCell ref="L332:N332"/>
    <mergeCell ref="L333:N333"/>
    <mergeCell ref="L334:N334"/>
    <mergeCell ref="L335:N335"/>
    <mergeCell ref="L336:N336"/>
    <mergeCell ref="L337:N337"/>
    <mergeCell ref="L338:N338"/>
    <mergeCell ref="L339:N339"/>
    <mergeCell ref="L340:N340"/>
    <mergeCell ref="L341:N341"/>
    <mergeCell ref="L342:N342"/>
    <mergeCell ref="L343:N343"/>
    <mergeCell ref="L344:N344"/>
    <mergeCell ref="L345:N345"/>
    <mergeCell ref="L346:N346"/>
    <mergeCell ref="D321:E321"/>
    <mergeCell ref="L364:N364"/>
    <mergeCell ref="L365:N365"/>
    <mergeCell ref="L366:N366"/>
    <mergeCell ref="L367:N367"/>
    <mergeCell ref="L368:N368"/>
    <mergeCell ref="L369:N369"/>
    <mergeCell ref="F321:G321"/>
    <mergeCell ref="L347:N347"/>
    <mergeCell ref="L348:N348"/>
    <mergeCell ref="L349:N349"/>
    <mergeCell ref="L350:N350"/>
    <mergeCell ref="L351:N351"/>
    <mergeCell ref="L352:N352"/>
    <mergeCell ref="L353:N353"/>
    <mergeCell ref="L354:N354"/>
    <mergeCell ref="L355:N355"/>
    <mergeCell ref="L356:N356"/>
    <mergeCell ref="L357:N357"/>
    <mergeCell ref="L358:N358"/>
    <mergeCell ref="L359:N359"/>
    <mergeCell ref="L360:N360"/>
    <mergeCell ref="L361:N361"/>
    <mergeCell ref="L362:N362"/>
    <mergeCell ref="L363:N363"/>
    <mergeCell ref="A322:C325"/>
    <mergeCell ref="D322:E325"/>
    <mergeCell ref="D326:E329"/>
    <mergeCell ref="D330:E333"/>
    <mergeCell ref="D334:E337"/>
    <mergeCell ref="D338:E341"/>
    <mergeCell ref="D342:E345"/>
    <mergeCell ref="A346:C349"/>
    <mergeCell ref="D346:E349"/>
    <mergeCell ref="A350:C353"/>
    <mergeCell ref="D350:E353"/>
    <mergeCell ref="A354:C357"/>
    <mergeCell ref="D354:E357"/>
    <mergeCell ref="A358:C361"/>
    <mergeCell ref="A362:C365"/>
    <mergeCell ref="D358:E361"/>
    <mergeCell ref="D362:E365"/>
    <mergeCell ref="A338:C341"/>
    <mergeCell ref="A330:C333"/>
    <mergeCell ref="E371:F371"/>
    <mergeCell ref="G371:J371"/>
    <mergeCell ref="F322:G325"/>
    <mergeCell ref="F326:G329"/>
    <mergeCell ref="F330:G333"/>
    <mergeCell ref="F334:G337"/>
    <mergeCell ref="F338:G341"/>
    <mergeCell ref="F342:G345"/>
    <mergeCell ref="F346:G349"/>
    <mergeCell ref="F350:G353"/>
    <mergeCell ref="F354:G357"/>
    <mergeCell ref="F358:G361"/>
    <mergeCell ref="F362:G365"/>
    <mergeCell ref="F366:G369"/>
    <mergeCell ref="H322:K325"/>
    <mergeCell ref="H326:K329"/>
    <mergeCell ref="H330:K333"/>
    <mergeCell ref="H334:K337"/>
    <mergeCell ref="H338:K341"/>
    <mergeCell ref="H342:K345"/>
    <mergeCell ref="H346:K349"/>
    <mergeCell ref="H350:K353"/>
    <mergeCell ref="H354:K357"/>
    <mergeCell ref="H358:K361"/>
    <mergeCell ref="H362:K365"/>
    <mergeCell ref="H366:K369"/>
    <mergeCell ref="D366:E369"/>
    <mergeCell ref="E372:F374"/>
    <mergeCell ref="G372:J374"/>
    <mergeCell ref="E375:F377"/>
    <mergeCell ref="E378:F380"/>
    <mergeCell ref="E381:F383"/>
    <mergeCell ref="E384:F386"/>
    <mergeCell ref="E387:F389"/>
    <mergeCell ref="E390:F392"/>
    <mergeCell ref="E393:F395"/>
    <mergeCell ref="E396:F398"/>
    <mergeCell ref="E399:F401"/>
    <mergeCell ref="E402:F404"/>
    <mergeCell ref="E405:F407"/>
    <mergeCell ref="G375:J377"/>
    <mergeCell ref="G378:J380"/>
    <mergeCell ref="G381:J383"/>
    <mergeCell ref="G384:J386"/>
    <mergeCell ref="G387:J389"/>
    <mergeCell ref="G390:J392"/>
    <mergeCell ref="G393:J395"/>
    <mergeCell ref="G396:J398"/>
    <mergeCell ref="G399:J401"/>
    <mergeCell ref="G402:J404"/>
    <mergeCell ref="G405:J407"/>
  </mergeCells>
  <dataValidations count="6">
    <dataValidation type="list" allowBlank="1" showInputMessage="1" showErrorMessage="1" sqref="O131:P133 O125:P127 O110:P121" xr:uid="{E09273AC-84ED-41DF-A4AE-2E51529A41FA}">
      <formula1>"Diária, Unidade, Mensal, M.Linear, Escolher unidade"</formula1>
    </dataValidation>
    <dataValidation type="list" allowBlank="1" showInputMessage="1" showErrorMessage="1" sqref="W110:X121 W125:X127 W131:X133" xr:uid="{28F4F8C4-C220-445E-9649-7AEDCDBF584E}">
      <formula1>"Janeiro, Fevereiro, Março, Abril, Maio, Junho, Julho, Agosto, Setembro, Outubro, Novembro, Dezembro, 12 meses, 11 meses, 10 meses, 9 meses, 8 meses, 7 meses, 6 meses, 5 meses, 4 meses, 3 meses, 2 meses, 1 mês, Escolher Mês"</formula1>
    </dataValidation>
    <dataValidation type="list" allowBlank="1" showInputMessage="1" showErrorMessage="1" sqref="T268 T243 T293" xr:uid="{29C5D33D-E521-42B7-A561-445B40D70A65}">
      <formula1>"Janeiro, Fevereiro, Março, Abril, Maio, Junho, Julho, Agosto, Setembro, Outubro, Novembro, Dezembro, Escolher Mês"</formula1>
    </dataValidation>
    <dataValidation type="list" allowBlank="1" showInputMessage="1" showErrorMessage="1" sqref="O322:P369" xr:uid="{5AF7EB3A-8E1F-48E1-9DCE-B7E5F2EFE3DF}">
      <formula1>"Sim, Não, Escolher"</formula1>
    </dataValidation>
    <dataValidation type="list" allowBlank="1" showInputMessage="1" showErrorMessage="1" sqref="A131:B133 A125:A127 A110:A121" xr:uid="{B79CA603-337F-4771-A639-351ADBD2BE02}">
      <formula1>"Direto, Indireto, Divulgação, Escolher Ação"</formula1>
    </dataValidation>
    <dataValidation allowBlank="1" showInputMessage="1" showErrorMessage="1" sqref="Z114 T270:X290 T295:X315 T245:X265" xr:uid="{24A869D0-065F-47BD-B9FC-C9BCE32B8137}"/>
  </dataValidations>
  <hyperlinks>
    <hyperlink ref="J12" r:id="rId1" xr:uid="{F2DE51DF-DD9D-4458-8501-84865707FCC3}"/>
    <hyperlink ref="P12" r:id="rId2" xr:uid="{E85A28CA-D566-4EB0-B777-DFFACFA4EB07}"/>
    <hyperlink ref="P18" r:id="rId3" xr:uid="{B5C9BA49-4482-41A6-A40B-05835A62BDFA}"/>
  </hyperlinks>
  <pageMargins left="0.7" right="0.7" top="0.75" bottom="0.75" header="0.3" footer="0.3"/>
  <pageSetup paperSize="9" orientation="portrait" horizontalDpi="300" verticalDpi="300" r:id="rId4"/>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3C854679-6414-4F66-8CB7-193F36C5A7A3}">
          <x14:formula1>
            <xm:f>Planilha2!$B$2:$B$11</xm:f>
          </x14:formula1>
          <xm:sqref>C125:C127 C131:C133 C110:C121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678B2-590C-4EDB-A491-807BE5002492}">
  <dimension ref="A1:C24"/>
  <sheetViews>
    <sheetView workbookViewId="0">
      <selection activeCell="A4" sqref="A4:C15"/>
    </sheetView>
  </sheetViews>
  <sheetFormatPr defaultRowHeight="15" x14ac:dyDescent="0.25"/>
  <cols>
    <col min="1" max="1" width="45.85546875" customWidth="1"/>
    <col min="2" max="2" width="46.42578125" bestFit="1" customWidth="1"/>
    <col min="3" max="3" width="43.7109375" bestFit="1" customWidth="1"/>
  </cols>
  <sheetData>
    <row r="1" spans="1:3" x14ac:dyDescent="0.25">
      <c r="A1" s="46" t="s">
        <v>170</v>
      </c>
      <c r="B1" s="43" t="s">
        <v>170</v>
      </c>
      <c r="C1" s="49"/>
    </row>
    <row r="2" spans="1:3" ht="44.25" customHeight="1" x14ac:dyDescent="0.25">
      <c r="A2" s="47" t="s">
        <v>171</v>
      </c>
      <c r="B2" s="44" t="s">
        <v>125</v>
      </c>
    </row>
    <row r="3" spans="1:3" x14ac:dyDescent="0.25">
      <c r="A3" s="47" t="s">
        <v>172</v>
      </c>
      <c r="B3" s="44" t="s">
        <v>127</v>
      </c>
    </row>
    <row r="4" spans="1:3" x14ac:dyDescent="0.25">
      <c r="A4" s="47" t="s">
        <v>173</v>
      </c>
      <c r="B4" s="44" t="s">
        <v>122</v>
      </c>
    </row>
    <row r="5" spans="1:3" x14ac:dyDescent="0.25">
      <c r="A5" s="48" t="s">
        <v>174</v>
      </c>
      <c r="B5" s="44" t="s">
        <v>102</v>
      </c>
    </row>
    <row r="6" spans="1:3" x14ac:dyDescent="0.25">
      <c r="A6" s="47" t="s">
        <v>175</v>
      </c>
      <c r="B6" s="44" t="s">
        <v>120</v>
      </c>
    </row>
    <row r="7" spans="1:3" x14ac:dyDescent="0.25">
      <c r="A7" s="47" t="s">
        <v>176</v>
      </c>
      <c r="B7" s="45" t="s">
        <v>123</v>
      </c>
    </row>
    <row r="8" spans="1:3" x14ac:dyDescent="0.25">
      <c r="A8" s="47" t="s">
        <v>177</v>
      </c>
      <c r="B8" s="44" t="s">
        <v>128</v>
      </c>
    </row>
    <row r="9" spans="1:3" x14ac:dyDescent="0.25">
      <c r="A9" s="47" t="s">
        <v>178</v>
      </c>
      <c r="B9" s="44" t="s">
        <v>116</v>
      </c>
    </row>
    <row r="10" spans="1:3" x14ac:dyDescent="0.25">
      <c r="A10" s="48" t="s">
        <v>179</v>
      </c>
      <c r="B10" s="44" t="s">
        <v>119</v>
      </c>
    </row>
    <row r="11" spans="1:3" x14ac:dyDescent="0.25">
      <c r="A11" s="47" t="s">
        <v>180</v>
      </c>
      <c r="B11" s="44" t="s">
        <v>118</v>
      </c>
    </row>
    <row r="12" spans="1:3" x14ac:dyDescent="0.25">
      <c r="A12" s="36" t="s">
        <v>102</v>
      </c>
    </row>
    <row r="13" spans="1:3" x14ac:dyDescent="0.25">
      <c r="A13" s="36" t="s">
        <v>181</v>
      </c>
    </row>
    <row r="14" spans="1:3" x14ac:dyDescent="0.25">
      <c r="A14" s="36" t="s">
        <v>182</v>
      </c>
    </row>
    <row r="15" spans="1:3" x14ac:dyDescent="0.25">
      <c r="A15" s="39" t="s">
        <v>183</v>
      </c>
    </row>
    <row r="16" spans="1:3" x14ac:dyDescent="0.25">
      <c r="A16" s="36" t="s">
        <v>184</v>
      </c>
    </row>
    <row r="17" spans="1:2" x14ac:dyDescent="0.25">
      <c r="A17" s="36" t="s">
        <v>185</v>
      </c>
    </row>
    <row r="18" spans="1:2" x14ac:dyDescent="0.25">
      <c r="A18" s="39" t="s">
        <v>186</v>
      </c>
    </row>
    <row r="19" spans="1:2" x14ac:dyDescent="0.25">
      <c r="A19" s="36" t="s">
        <v>187</v>
      </c>
    </row>
    <row r="20" spans="1:2" x14ac:dyDescent="0.25">
      <c r="A20" s="36" t="s">
        <v>188</v>
      </c>
    </row>
    <row r="21" spans="1:2" x14ac:dyDescent="0.25">
      <c r="A21" s="40" t="s">
        <v>189</v>
      </c>
      <c r="B21" s="37"/>
    </row>
    <row r="22" spans="1:2" x14ac:dyDescent="0.25">
      <c r="A22" s="41" t="s">
        <v>190</v>
      </c>
      <c r="B22" s="38"/>
    </row>
    <row r="23" spans="1:2" x14ac:dyDescent="0.25">
      <c r="A23" s="41" t="s">
        <v>191</v>
      </c>
    </row>
    <row r="24" spans="1:2" x14ac:dyDescent="0.25">
      <c r="A24" s="41" t="s">
        <v>192</v>
      </c>
    </row>
  </sheetData>
  <sortState xmlns:xlrd2="http://schemas.microsoft.com/office/spreadsheetml/2017/richdata2" ref="A2:B24">
    <sortCondition ref="B2:B24"/>
  </sortState>
  <dataValidations count="2">
    <dataValidation type="textLength" allowBlank="1" showInputMessage="1" showErrorMessage="1" sqref="A2 A4:A20 A25:A1048576" xr:uid="{B1FB38E1-2C1E-46C3-86B6-61F132CE2D90}">
      <formula1>$A$2</formula1>
      <formula2>$A$20</formula2>
    </dataValidation>
    <dataValidation allowBlank="1" showInputMessage="1" showErrorMessage="1" sqref="A3 A1:C1" xr:uid="{FED2D3B3-F144-413D-9569-8FF7008FFC0E}"/>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DC2A-9CDF-4A56-B452-29B7D3E53A70}">
  <dimension ref="A1:E11"/>
  <sheetViews>
    <sheetView workbookViewId="0">
      <selection activeCell="I10" sqref="A1:I10"/>
    </sheetView>
  </sheetViews>
  <sheetFormatPr defaultRowHeight="15" x14ac:dyDescent="0.25"/>
  <cols>
    <col min="1" max="3" width="34.7109375" customWidth="1"/>
  </cols>
  <sheetData>
    <row r="1" spans="1:5" x14ac:dyDescent="0.25">
      <c r="A1" t="s">
        <v>193</v>
      </c>
      <c r="B1" t="s">
        <v>194</v>
      </c>
      <c r="C1" t="s">
        <v>195</v>
      </c>
    </row>
    <row r="2" spans="1:5" x14ac:dyDescent="0.25">
      <c r="A2" t="s">
        <v>196</v>
      </c>
      <c r="B2" s="35" t="s">
        <v>197</v>
      </c>
      <c r="E2" t="s">
        <v>198</v>
      </c>
    </row>
    <row r="3" spans="1:5" x14ac:dyDescent="0.25">
      <c r="A3" t="s">
        <v>199</v>
      </c>
      <c r="B3" t="s">
        <v>199</v>
      </c>
      <c r="C3" t="s">
        <v>199</v>
      </c>
      <c r="E3" t="s">
        <v>199</v>
      </c>
    </row>
    <row r="4" spans="1:5" x14ac:dyDescent="0.25">
      <c r="A4" t="s">
        <v>200</v>
      </c>
      <c r="B4" t="s">
        <v>196</v>
      </c>
      <c r="C4" t="s">
        <v>196</v>
      </c>
      <c r="E4" t="s">
        <v>201</v>
      </c>
    </row>
    <row r="5" spans="1:5" x14ac:dyDescent="0.25">
      <c r="A5" t="s">
        <v>202</v>
      </c>
      <c r="B5" t="s">
        <v>121</v>
      </c>
      <c r="C5" t="s">
        <v>202</v>
      </c>
      <c r="E5" t="s">
        <v>203</v>
      </c>
    </row>
    <row r="6" spans="1:5" x14ac:dyDescent="0.25">
      <c r="A6" t="s">
        <v>198</v>
      </c>
      <c r="B6" t="s">
        <v>198</v>
      </c>
      <c r="C6" t="s">
        <v>198</v>
      </c>
      <c r="E6" t="s">
        <v>121</v>
      </c>
    </row>
    <row r="7" spans="1:5" x14ac:dyDescent="0.25">
      <c r="A7" t="s">
        <v>201</v>
      </c>
      <c r="B7" t="s">
        <v>201</v>
      </c>
      <c r="C7" t="s">
        <v>201</v>
      </c>
      <c r="E7" t="s">
        <v>196</v>
      </c>
    </row>
    <row r="8" spans="1:5" x14ac:dyDescent="0.25">
      <c r="A8" t="s">
        <v>203</v>
      </c>
      <c r="B8" t="s">
        <v>203</v>
      </c>
      <c r="C8" t="s">
        <v>203</v>
      </c>
      <c r="E8" t="s">
        <v>200</v>
      </c>
    </row>
    <row r="9" spans="1:5" x14ac:dyDescent="0.25">
      <c r="A9" t="s">
        <v>204</v>
      </c>
      <c r="E9" t="s">
        <v>197</v>
      </c>
    </row>
    <row r="10" spans="1:5" x14ac:dyDescent="0.25">
      <c r="E10" s="42" t="s">
        <v>204</v>
      </c>
    </row>
    <row r="11" spans="1:5" x14ac:dyDescent="0.25">
      <c r="E11" t="s">
        <v>102</v>
      </c>
    </row>
  </sheetData>
  <autoFilter ref="A1:C9" xr:uid="{9CD3DC2A-9CDF-4A56-B452-29B7D3E53A70}">
    <sortState xmlns:xlrd2="http://schemas.microsoft.com/office/spreadsheetml/2017/richdata2" ref="A2:C9">
      <sortCondition ref="B1:B9"/>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Planilha1</vt:lpstr>
      <vt:lpstr>Planilha2</vt:lpstr>
      <vt:lpstr>Plan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secretpower99</dc:creator>
  <cp:keywords/>
  <dc:description/>
  <cp:lastModifiedBy>JIN</cp:lastModifiedBy>
  <cp:revision/>
  <cp:lastPrinted>2024-05-15T20:48:45Z</cp:lastPrinted>
  <dcterms:created xsi:type="dcterms:W3CDTF">2023-05-10T17:05:04Z</dcterms:created>
  <dcterms:modified xsi:type="dcterms:W3CDTF">2024-05-15T20:50:42Z</dcterms:modified>
  <cp:category/>
  <cp:contentStatus/>
</cp:coreProperties>
</file>