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UMCAD\BALANÇOS DO FUMCAD\2022\01.2022\Balanço Publicado\"/>
    </mc:Choice>
  </mc:AlternateContent>
  <xr:revisionPtr revIDLastSave="0" documentId="13_ncr:1_{57712C60-C5C1-4C04-8A75-60EB4DFC6751}" xr6:coauthVersionLast="47" xr6:coauthVersionMax="47" xr10:uidLastSave="{00000000-0000-0000-0000-000000000000}"/>
  <bookViews>
    <workbookView xWindow="-120" yWindow="-120" windowWidth="29040" windowHeight="15840" xr2:uid="{0E3A2B26-63EA-46AF-AE3A-BE5EC8B4F56D}"/>
  </bookViews>
  <sheets>
    <sheet name="Balanço Financeiro " sheetId="1" r:id="rId1"/>
    <sheet name="Balanço Orçamentário MCASP" sheetId="2" r:id="rId2"/>
    <sheet name="Anexos do BO " sheetId="3" r:id="rId3"/>
  </sheets>
  <externalReferences>
    <externalReference r:id="rId4"/>
  </externalReferences>
  <definedNames>
    <definedName name="_xlnm.Print_Area" localSheetId="2">'Anexos do BO '!$A$2:$G$46</definedName>
    <definedName name="_xlnm.Print_Area" localSheetId="0">'Balanço Financeiro '!$A$1:$O$70</definedName>
    <definedName name="_xlnm.Print_Area" localSheetId="1">'Balanço Orçamentário MCASP'!$A$2:$G$84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3" l="1"/>
  <c r="A34" i="3"/>
  <c r="F24" i="3"/>
  <c r="F23" i="3"/>
  <c r="G16" i="3"/>
  <c r="G15" i="3"/>
  <c r="G11" i="3"/>
  <c r="G10" i="3"/>
  <c r="F82" i="2"/>
  <c r="F80" i="2"/>
  <c r="F42" i="3" s="1"/>
  <c r="A66" i="2"/>
  <c r="F52" i="2"/>
  <c r="E52" i="2"/>
  <c r="D52" i="2"/>
  <c r="C52" i="2"/>
  <c r="G52" i="2" s="1"/>
  <c r="B52" i="2"/>
  <c r="G35" i="2"/>
  <c r="F35" i="2"/>
  <c r="D35" i="2"/>
  <c r="B35" i="2"/>
  <c r="F25" i="2"/>
  <c r="G25" i="2" s="1"/>
  <c r="D25" i="2"/>
  <c r="B25" i="2"/>
  <c r="G22" i="2"/>
  <c r="G21" i="2"/>
  <c r="G20" i="2"/>
  <c r="G19" i="2"/>
  <c r="G18" i="2"/>
  <c r="F17" i="2"/>
  <c r="G17" i="2" s="1"/>
  <c r="D17" i="2"/>
  <c r="B17" i="2"/>
  <c r="F16" i="2"/>
  <c r="F15" i="2"/>
  <c r="G14" i="2"/>
  <c r="D14" i="2"/>
  <c r="D13" i="2"/>
  <c r="G13" i="2" s="1"/>
  <c r="D12" i="2"/>
  <c r="G12" i="2" s="1"/>
  <c r="G10" i="2"/>
  <c r="G9" i="2"/>
  <c r="A1" i="2"/>
  <c r="A1" i="3" s="1"/>
  <c r="N31" i="1"/>
  <c r="N30" i="1" s="1"/>
  <c r="G31" i="1"/>
  <c r="G30" i="1" s="1"/>
  <c r="N29" i="1"/>
  <c r="G29" i="1"/>
  <c r="N28" i="1"/>
  <c r="G28" i="1"/>
  <c r="N27" i="1"/>
  <c r="G27" i="1"/>
  <c r="N26" i="1"/>
  <c r="G26" i="1"/>
  <c r="G25" i="1" s="1"/>
  <c r="N25" i="1"/>
  <c r="N24" i="1"/>
  <c r="G24" i="1"/>
  <c r="N23" i="1"/>
  <c r="G23" i="1"/>
  <c r="N22" i="1"/>
  <c r="G22" i="1"/>
  <c r="N21" i="1"/>
  <c r="G21" i="1"/>
  <c r="G20" i="1"/>
  <c r="N19" i="1"/>
  <c r="G19" i="1"/>
  <c r="N18" i="1"/>
  <c r="G18" i="1"/>
  <c r="N17" i="1"/>
  <c r="G17" i="1"/>
  <c r="N16" i="1"/>
  <c r="G16" i="1"/>
  <c r="N15" i="1"/>
  <c r="G15" i="1"/>
  <c r="N14" i="1"/>
  <c r="G14" i="1"/>
  <c r="N13" i="1"/>
  <c r="N12" i="1" s="1"/>
  <c r="G13" i="1"/>
  <c r="G12" i="1" s="1"/>
  <c r="N11" i="1"/>
  <c r="G11" i="1"/>
  <c r="N10" i="1"/>
  <c r="G10" i="1"/>
  <c r="N9" i="1"/>
  <c r="N8" i="1" s="1"/>
  <c r="N7" i="1" s="1"/>
  <c r="G9" i="1"/>
  <c r="G8" i="1" s="1"/>
  <c r="G7" i="1" s="1"/>
  <c r="N33" i="1" l="1"/>
  <c r="N20" i="1"/>
  <c r="B44" i="2"/>
  <c r="B41" i="2" s="1"/>
  <c r="B51" i="2" s="1"/>
  <c r="B59" i="2" s="1"/>
  <c r="B15" i="2"/>
  <c r="D15" i="2" s="1"/>
  <c r="G15" i="2" s="1"/>
  <c r="C46" i="2"/>
  <c r="C45" i="2" s="1"/>
  <c r="G45" i="2" s="1"/>
  <c r="C44" i="2"/>
  <c r="B46" i="2"/>
  <c r="B45" i="2" s="1"/>
  <c r="G16" i="2"/>
  <c r="G33" i="1"/>
  <c r="D27" i="3"/>
  <c r="D26" i="3" s="1"/>
  <c r="B25" i="3"/>
  <c r="F14" i="3"/>
  <c r="F13" i="3" s="1"/>
  <c r="F12" i="3"/>
  <c r="F9" i="3" s="1"/>
  <c r="F17" i="3" s="1"/>
  <c r="C25" i="3"/>
  <c r="C22" i="3" s="1"/>
  <c r="C27" i="3"/>
  <c r="C26" i="3" s="1"/>
  <c r="E14" i="3"/>
  <c r="E12" i="3"/>
  <c r="B27" i="3"/>
  <c r="E27" i="3"/>
  <c r="E26" i="3" s="1"/>
  <c r="E25" i="3"/>
  <c r="E22" i="3" s="1"/>
  <c r="E30" i="3" s="1"/>
  <c r="C14" i="3"/>
  <c r="C13" i="3" s="1"/>
  <c r="C12" i="3"/>
  <c r="C9" i="3" s="1"/>
  <c r="D25" i="3"/>
  <c r="D22" i="3" s="1"/>
  <c r="D30" i="3" s="1"/>
  <c r="B14" i="3"/>
  <c r="B12" i="3"/>
  <c r="C41" i="2"/>
  <c r="D44" i="2"/>
  <c r="D41" i="2" s="1"/>
  <c r="D46" i="2"/>
  <c r="D45" i="2" s="1"/>
  <c r="B11" i="2"/>
  <c r="E44" i="2"/>
  <c r="E41" i="2" s="1"/>
  <c r="E46" i="2"/>
  <c r="E45" i="2" s="1"/>
  <c r="F44" i="2"/>
  <c r="F41" i="2" s="1"/>
  <c r="F46" i="2"/>
  <c r="F45" i="2" s="1"/>
  <c r="F11" i="2"/>
  <c r="B16" i="2"/>
  <c r="D16" i="2" s="1"/>
  <c r="C17" i="3" l="1"/>
  <c r="D51" i="2"/>
  <c r="D59" i="2" s="1"/>
  <c r="F51" i="2"/>
  <c r="F59" i="2" s="1"/>
  <c r="F61" i="2" s="1"/>
  <c r="G41" i="2"/>
  <c r="C51" i="2"/>
  <c r="C30" i="3"/>
  <c r="E51" i="2"/>
  <c r="E59" i="2" s="1"/>
  <c r="B9" i="3"/>
  <c r="G12" i="3"/>
  <c r="F8" i="2"/>
  <c r="D11" i="2"/>
  <c r="D8" i="2" s="1"/>
  <c r="D24" i="2" s="1"/>
  <c r="D32" i="2" s="1"/>
  <c r="B8" i="2"/>
  <c r="B24" i="2" s="1"/>
  <c r="B32" i="2" s="1"/>
  <c r="G14" i="3"/>
  <c r="B13" i="3"/>
  <c r="B26" i="3"/>
  <c r="F26" i="3" s="1"/>
  <c r="F27" i="3"/>
  <c r="G44" i="2"/>
  <c r="B22" i="3"/>
  <c r="F25" i="3"/>
  <c r="G46" i="2"/>
  <c r="E13" i="3"/>
  <c r="D14" i="3"/>
  <c r="D13" i="3" s="1"/>
  <c r="D12" i="3"/>
  <c r="D9" i="3" s="1"/>
  <c r="D17" i="3" s="1"/>
  <c r="E9" i="3"/>
  <c r="G11" i="2" l="1"/>
  <c r="E17" i="3"/>
  <c r="G9" i="3"/>
  <c r="B17" i="3"/>
  <c r="B60" i="2"/>
  <c r="B61" i="2" s="1"/>
  <c r="B33" i="2"/>
  <c r="B34" i="2" s="1"/>
  <c r="E60" i="2"/>
  <c r="E61" i="2" s="1"/>
  <c r="G8" i="2"/>
  <c r="F24" i="2"/>
  <c r="G51" i="2"/>
  <c r="C59" i="2"/>
  <c r="D33" i="2" s="1"/>
  <c r="D34" i="2" s="1"/>
  <c r="B30" i="3"/>
  <c r="F22" i="3"/>
  <c r="F30" i="3" s="1"/>
  <c r="G13" i="3"/>
  <c r="G59" i="2" l="1"/>
  <c r="C60" i="2"/>
  <c r="G24" i="2"/>
  <c r="F32" i="2"/>
  <c r="G17" i="3"/>
  <c r="G32" i="2" l="1"/>
  <c r="D60" i="2"/>
  <c r="D61" i="2" s="1"/>
  <c r="F33" i="2"/>
  <c r="G33" i="2" s="1"/>
  <c r="C61" i="2"/>
  <c r="F34" i="2" l="1"/>
  <c r="G34" i="2" s="1"/>
  <c r="G61" i="2"/>
  <c r="G60" i="2"/>
</calcChain>
</file>

<file path=xl/sharedStrings.xml><?xml version="1.0" encoding="utf-8"?>
<sst xmlns="http://schemas.openxmlformats.org/spreadsheetml/2006/main" count="227" uniqueCount="161">
  <si>
    <t>FUMCAD - Fundo Municipal da Criança e do Adolescente</t>
  </si>
  <si>
    <t xml:space="preserve">Balancete Financeiro </t>
  </si>
  <si>
    <t>JANEIRO 2022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</si>
  <si>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</si>
  <si>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</si>
  <si>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</si>
  <si>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</si>
  <si>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</si>
  <si>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</si>
  <si>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</si>
  <si>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</si>
  <si>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</si>
  <si>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</si>
  <si>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</si>
  <si>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</si>
  <si>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</si>
  <si>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</si>
  <si>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</si>
  <si>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</si>
  <si>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</si>
  <si>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</si>
  <si>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</si>
  <si>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</si>
  <si>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</si>
  <si>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</si>
  <si>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</si>
  <si>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</si>
  <si>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</si>
  <si>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</si>
  <si>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</si>
  <si>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</si>
  <si>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</si>
  <si>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</si>
  <si>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</si>
  <si>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</si>
  <si>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</si>
  <si>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</si>
  <si>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</si>
  <si>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</si>
  <si>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</si>
  <si>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</si>
  <si>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</si>
  <si>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</si>
  <si>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</si>
  <si>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</si>
  <si>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</si>
  <si>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</si>
  <si>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6074.2022/0002894-3</t>
  </si>
  <si>
    <t>3. Transferências Financeiras Concedidas:</t>
  </si>
  <si>
    <t>3.1 Rendimentos financeiros, do recurso transferido para o Projeto Mais Escola , repassados para SME (mais o repasse complementar do projeto mais escola Decrerto nº 59.830/2020.)</t>
  </si>
  <si>
    <t>4. Lei Orçamentaria - LOA - nº 17.728, de 27 de Dezembro de 2021, que estima a receita e fixa a despesa para o exercício de 2022.</t>
  </si>
  <si>
    <t>5. CAIXA E EQUIVALENTES DE CAIXA (EXERCÍCIO ANTERIOR)</t>
  </si>
  <si>
    <t>5.1  Desvinculação de receitas efetuado em 27/01/2022, conforme Portaria SF n° 13/2022 de 24/01/2022 - Processo 6017.2022/0004067-5, no valor de R$ 8.843.123,10</t>
  </si>
  <si>
    <t>5.2 Arrecadação efetuado em Dezembro/2021 e liberado no Disponível em Janeiro/2022, no valor de R$ 696.246,00</t>
  </si>
  <si>
    <t>(+) Saldo Fumcad C/C Extrato Conta 8.946...........................11.656.246,61</t>
  </si>
  <si>
    <t>(+) Saldo Fumcad C/C Extrato Conta 18114-X6......................5.463.289,86</t>
  </si>
  <si>
    <t>(+) Saldo FUMCAD Aplicações Conta 8.946.......................223.924.169,60</t>
  </si>
  <si>
    <t>(=) Caixa e Equivalentes de Caixa .................................. 241.043.706,07</t>
  </si>
  <si>
    <t>(-) 5.1 Transferência Concedidas (Desvinculação) .................8.843.123,10</t>
  </si>
  <si>
    <t>(+) 5.2 Arrecadação...................................................................696.246,00</t>
  </si>
  <si>
    <t>(=) Caixa e Equivalentes de Caixa Ajustado .................. 232.896.828,97</t>
  </si>
  <si>
    <t>6.  Caixa e Equivalente de Caixa (EXERCÍCIO SEGUINTE)</t>
  </si>
  <si>
    <t>6.1 Estorno da desvincução de receita efetuada a maior em 27/01/22, conforme Portaria SF n° 13/2022 de 24/01/2022, no valor de R$ 1.384.917,32</t>
  </si>
  <si>
    <t>(+) Saldo Fumcad C/C Extrato Conta 8.946.................................87.854,52</t>
  </si>
  <si>
    <t>(+) Saldo Fumcad C/C Extrato Conta 18114-X6.............................1.120,00</t>
  </si>
  <si>
    <t>(+) Saldo FUMCAD Aplicações Conta 8.946.......................233.760.610,06</t>
  </si>
  <si>
    <t>(=) Caixa e Equivalentes de Caixa .................................. 233.849.584,58</t>
  </si>
  <si>
    <t>(+) 6.1 Transferência Concedidas (Desvinculação) ................1.384.917,32</t>
  </si>
  <si>
    <t>(=) Caixa e Equivalentes de Caixa Ajustado .................. 235.234.501,90</t>
  </si>
  <si>
    <t>Denise de Cássia Santos Rodrigues</t>
  </si>
  <si>
    <t>Sonia Francine Gaspar Marmo</t>
  </si>
  <si>
    <t>Assessor Técnico I</t>
  </si>
  <si>
    <t xml:space="preserve">Sec.Munic.de Direitos Humanos e Cidadania </t>
  </si>
  <si>
    <t>CRC: 1SP243327/O-8</t>
  </si>
  <si>
    <t>CPF: 083.794.008-79</t>
  </si>
  <si>
    <t>SMDHC</t>
  </si>
  <si>
    <t>BALANÇO ORÇAMENTÁRIO</t>
  </si>
  <si>
    <t>ORÇAMENTOS FISCAL E DA SEGURIDADE SOCIAL</t>
  </si>
  <si>
    <t>COMPETÊNCIA: JANEIRO 2022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</si>
  <si>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</si>
  <si>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</si>
  <si>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</si>
  <si>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</si>
  <si>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</si>
  <si>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</si>
  <si>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</si>
  <si>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</si>
  <si>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</si>
  <si>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</si>
  <si>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</si>
  <si>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</si>
  <si>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</si>
  <si>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</si>
  <si>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</si>
  <si>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</si>
  <si>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</si>
  <si>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</si>
  <si>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</si>
  <si>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</si>
  <si>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</si>
  <si>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</si>
  <si>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</si>
  <si>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</si>
  <si>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</si>
  <si>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</si>
  <si>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</si>
  <si>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</si>
  <si>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</si>
  <si>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</si>
  <si>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</si>
  <si>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</si>
  <si>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</si>
  <si>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</si>
  <si>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</si>
  <si>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</si>
  <si>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</si>
  <si>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</si>
  <si>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</si>
  <si>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</si>
  <si>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</si>
  <si>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</si>
  <si>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</si>
  <si>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</si>
  <si>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</si>
  <si>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</si>
  <si>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</si>
  <si>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</si>
  <si>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</si>
  <si>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</si>
  <si>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</si>
  <si>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</si>
  <si>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</si>
  <si>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</si>
  <si>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</si>
  <si>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</si>
  <si>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</si>
  <si>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</si>
  <si>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</si>
  <si>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</si>
  <si>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</si>
  <si>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3. Receita Patrimonial - Rendimentos Financeiros.</t>
  </si>
  <si>
    <t>4. Outras Receitas Correntes - Imposto de Renda, Devoluções, Apropriação sem identificação do doador, Multas de Sentenças Judiciais.</t>
  </si>
  <si>
    <t>5. Lei Orçamentaria - LOA - nº 17.728 de 27 de Dezembro de 2021, que estima a receita e fixa a despesa para o exercício de 2022.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</si>
  <si>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</si>
  <si>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</si>
  <si>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</si>
  <si>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</si>
  <si>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</si>
  <si>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</si>
  <si>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</si>
  <si>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</si>
  <si>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</si>
  <si>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</si>
  <si>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</si>
  <si>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</si>
  <si>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</si>
  <si>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</si>
  <si>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</si>
  <si>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</si>
  <si>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2022.</t>
  </si>
  <si>
    <t>4.  Lei Orçamentaria - LOA - nº 17.728 de 27 de Dezembro de 2021, que estima a receita e fixa a despesa para o exercício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</si>
</sst>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);\(#,##0.00\);\-"/>
    <numFmt numFmtId="167" formatCode="_(* #,##0.00_);_(* \(#,##0.00\);_(* \-??_);_(@_)"/>
  </numFmts>
  <fonts count="2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232">
    <xf numFmtId="0" fontId="0" fillId="0" borderId="0" xfId="0">
      <alignment vertical="top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3" fillId="2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9" fillId="3" borderId="5" xfId="0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 vertical="top"/>
    </xf>
    <xf numFmtId="43" fontId="6" fillId="0" borderId="5" xfId="1" applyFont="1" applyFill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164" fontId="6" fillId="4" borderId="5" xfId="0" applyNumberFormat="1" applyFont="1" applyFill="1" applyBorder="1" applyAlignment="1">
      <alignment horizontal="right" vertical="center"/>
    </xf>
    <xf numFmtId="164" fontId="6" fillId="4" borderId="15" xfId="0" applyNumberFormat="1" applyFont="1" applyFill="1" applyBorder="1" applyAlignment="1">
      <alignment horizontal="right" vertical="center"/>
    </xf>
    <xf numFmtId="164" fontId="6" fillId="0" borderId="1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 readingOrder="1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readingOrder="1"/>
    </xf>
    <xf numFmtId="0" fontId="12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vertical="center" wrapText="1" readingOrder="1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 readingOrder="1"/>
    </xf>
    <xf numFmtId="0" fontId="18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readingOrder="1"/>
    </xf>
    <xf numFmtId="9" fontId="18" fillId="0" borderId="0" xfId="2" applyFont="1" applyFill="1" applyAlignment="1">
      <alignment vertical="center"/>
    </xf>
    <xf numFmtId="9" fontId="18" fillId="0" borderId="0" xfId="2" applyFont="1" applyFill="1" applyAlignment="1">
      <alignment horizontal="center" vertical="center"/>
    </xf>
    <xf numFmtId="9" fontId="19" fillId="0" borderId="0" xfId="2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3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4" fontId="20" fillId="5" borderId="0" xfId="3" applyNumberFormat="1" applyFill="1"/>
    <xf numFmtId="49" fontId="20" fillId="0" borderId="0" xfId="3" applyNumberFormat="1"/>
    <xf numFmtId="0" fontId="24" fillId="0" borderId="0" xfId="3" applyFont="1" applyAlignment="1">
      <alignment horizontal="center"/>
    </xf>
    <xf numFmtId="0" fontId="24" fillId="6" borderId="4" xfId="3" applyFont="1" applyFill="1" applyBorder="1"/>
    <xf numFmtId="0" fontId="24" fillId="6" borderId="4" xfId="3" applyFont="1" applyFill="1" applyBorder="1" applyAlignment="1">
      <alignment horizontal="center"/>
    </xf>
    <xf numFmtId="0" fontId="23" fillId="6" borderId="15" xfId="3" applyFont="1" applyFill="1" applyBorder="1"/>
    <xf numFmtId="167" fontId="23" fillId="6" borderId="15" xfId="1" applyNumberFormat="1" applyFont="1" applyFill="1" applyBorder="1" applyAlignment="1">
      <alignment horizontal="right"/>
    </xf>
    <xf numFmtId="0" fontId="25" fillId="0" borderId="5" xfId="3" applyFont="1" applyBorder="1"/>
    <xf numFmtId="167" fontId="25" fillId="0" borderId="5" xfId="1" applyNumberFormat="1" applyFont="1" applyBorder="1" applyAlignment="1">
      <alignment horizontal="right"/>
    </xf>
    <xf numFmtId="167" fontId="25" fillId="0" borderId="5" xfId="1" applyNumberFormat="1" applyFont="1" applyFill="1" applyBorder="1" applyAlignment="1">
      <alignment horizontal="right"/>
    </xf>
    <xf numFmtId="0" fontId="23" fillId="6" borderId="4" xfId="3" applyFont="1" applyFill="1" applyBorder="1"/>
    <xf numFmtId="167" fontId="24" fillId="6" borderId="4" xfId="1" applyNumberFormat="1" applyFont="1" applyFill="1" applyBorder="1" applyAlignment="1">
      <alignment horizontal="right"/>
    </xf>
    <xf numFmtId="167" fontId="20" fillId="0" borderId="5" xfId="3" applyNumberFormat="1" applyBorder="1" applyAlignment="1">
      <alignment horizontal="right"/>
    </xf>
    <xf numFmtId="167" fontId="20" fillId="0" borderId="5" xfId="1" applyNumberFormat="1" applyFont="1" applyBorder="1" applyAlignment="1">
      <alignment horizontal="right"/>
    </xf>
    <xf numFmtId="0" fontId="23" fillId="6" borderId="6" xfId="3" applyFont="1" applyFill="1" applyBorder="1"/>
    <xf numFmtId="167" fontId="20" fillId="6" borderId="6" xfId="3" applyNumberFormat="1" applyFill="1" applyBorder="1" applyAlignment="1">
      <alignment horizontal="right"/>
    </xf>
    <xf numFmtId="167" fontId="23" fillId="6" borderId="4" xfId="3" applyNumberFormat="1" applyFont="1" applyFill="1" applyBorder="1" applyAlignment="1">
      <alignment horizontal="right"/>
    </xf>
    <xf numFmtId="0" fontId="24" fillId="0" borderId="0" xfId="3" applyFont="1"/>
    <xf numFmtId="167" fontId="20" fillId="6" borderId="15" xfId="1" applyNumberFormat="1" applyFont="1" applyFill="1" applyBorder="1" applyAlignment="1">
      <alignment horizontal="right"/>
    </xf>
    <xf numFmtId="167" fontId="23" fillId="6" borderId="6" xfId="3" applyNumberFormat="1" applyFont="1" applyFill="1" applyBorder="1" applyAlignment="1">
      <alignment horizontal="right"/>
    </xf>
    <xf numFmtId="0" fontId="23" fillId="6" borderId="4" xfId="3" applyFont="1" applyFill="1" applyBorder="1" applyAlignment="1">
      <alignment horizontal="left" wrapText="1"/>
    </xf>
    <xf numFmtId="43" fontId="25" fillId="6" borderId="15" xfId="1" applyFont="1" applyFill="1" applyBorder="1" applyAlignment="1">
      <alignment horizontal="right"/>
    </xf>
    <xf numFmtId="0" fontId="24" fillId="0" borderId="5" xfId="3" applyFont="1" applyBorder="1"/>
    <xf numFmtId="0" fontId="20" fillId="0" borderId="6" xfId="3" applyBorder="1"/>
    <xf numFmtId="0" fontId="23" fillId="0" borderId="10" xfId="3" applyFont="1" applyBorder="1"/>
    <xf numFmtId="0" fontId="20" fillId="0" borderId="10" xfId="3" applyBorder="1"/>
    <xf numFmtId="0" fontId="20" fillId="0" borderId="5" xfId="3" applyBorder="1"/>
    <xf numFmtId="0" fontId="23" fillId="0" borderId="15" xfId="3" applyFont="1" applyBorder="1"/>
    <xf numFmtId="0" fontId="20" fillId="0" borderId="12" xfId="3" applyBorder="1"/>
    <xf numFmtId="0" fontId="20" fillId="0" borderId="13" xfId="3" applyBorder="1"/>
    <xf numFmtId="0" fontId="20" fillId="0" borderId="15" xfId="3" applyBorder="1"/>
    <xf numFmtId="0" fontId="23" fillId="6" borderId="4" xfId="3" applyFont="1" applyFill="1" applyBorder="1" applyAlignment="1">
      <alignment horizontal="center" vertical="center" wrapText="1"/>
    </xf>
    <xf numFmtId="0" fontId="24" fillId="6" borderId="4" xfId="3" applyFont="1" applyFill="1" applyBorder="1" applyAlignment="1">
      <alignment horizontal="center" vertical="center" wrapText="1"/>
    </xf>
    <xf numFmtId="0" fontId="20" fillId="0" borderId="0" xfId="3" applyAlignment="1">
      <alignment horizontal="center" vertical="center" wrapText="1"/>
    </xf>
    <xf numFmtId="43" fontId="23" fillId="6" borderId="15" xfId="1" applyFont="1" applyFill="1" applyBorder="1" applyAlignment="1">
      <alignment horizontal="right"/>
    </xf>
    <xf numFmtId="0" fontId="25" fillId="0" borderId="5" xfId="3" applyFont="1" applyBorder="1" applyAlignment="1">
      <alignment horizontal="right"/>
    </xf>
    <xf numFmtId="43" fontId="25" fillId="0" borderId="5" xfId="1" applyFont="1" applyFill="1" applyBorder="1" applyAlignment="1">
      <alignment horizontal="right"/>
    </xf>
    <xf numFmtId="43" fontId="25" fillId="0" borderId="5" xfId="3" applyNumberFormat="1" applyFont="1" applyBorder="1" applyAlignment="1">
      <alignment horizontal="right"/>
    </xf>
    <xf numFmtId="43" fontId="23" fillId="6" borderId="4" xfId="1" applyFont="1" applyFill="1" applyBorder="1" applyAlignment="1">
      <alignment horizontal="right"/>
    </xf>
    <xf numFmtId="43" fontId="23" fillId="6" borderId="4" xfId="3" applyNumberFormat="1" applyFont="1" applyFill="1" applyBorder="1" applyAlignment="1">
      <alignment horizontal="right"/>
    </xf>
    <xf numFmtId="0" fontId="23" fillId="0" borderId="5" xfId="3" applyFont="1" applyBorder="1"/>
    <xf numFmtId="0" fontId="23" fillId="0" borderId="5" xfId="3" applyFont="1" applyBorder="1" applyAlignment="1">
      <alignment horizontal="right"/>
    </xf>
    <xf numFmtId="0" fontId="23" fillId="6" borderId="1" xfId="3" applyFont="1" applyFill="1" applyBorder="1"/>
    <xf numFmtId="43" fontId="23" fillId="6" borderId="4" xfId="3" applyNumberFormat="1" applyFont="1" applyFill="1" applyBorder="1"/>
    <xf numFmtId="43" fontId="23" fillId="6" borderId="4" xfId="1" applyFont="1" applyFill="1" applyBorder="1"/>
    <xf numFmtId="0" fontId="2" fillId="0" borderId="0" xfId="0" applyFont="1" applyAlignment="1">
      <alignment vertical="center" readingOrder="1"/>
    </xf>
    <xf numFmtId="164" fontId="13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43" fontId="12" fillId="0" borderId="0" xfId="1" applyFont="1" applyFill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readingOrder="1"/>
    </xf>
    <xf numFmtId="0" fontId="19" fillId="0" borderId="0" xfId="0" applyFont="1" applyAlignment="1">
      <alignment vertical="center" readingOrder="1"/>
    </xf>
    <xf numFmtId="0" fontId="26" fillId="0" borderId="0" xfId="0" applyFont="1" applyAlignment="1">
      <alignment horizontal="left" vertical="center" readingOrder="1"/>
    </xf>
    <xf numFmtId="0" fontId="4" fillId="2" borderId="0" xfId="0" applyFont="1" applyFill="1" applyAlignment="1">
      <alignment horizontal="left" vertical="center" readingOrder="1"/>
    </xf>
    <xf numFmtId="0" fontId="19" fillId="2" borderId="0" xfId="0" applyFont="1" applyFill="1" applyAlignment="1">
      <alignment horizontal="left" vertical="center" readingOrder="1"/>
    </xf>
    <xf numFmtId="0" fontId="17" fillId="0" borderId="0" xfId="0" applyFont="1" applyAlignment="1">
      <alignment vertical="center" readingOrder="1"/>
    </xf>
    <xf numFmtId="0" fontId="1" fillId="0" borderId="0" xfId="3" applyFont="1"/>
    <xf numFmtId="0" fontId="3" fillId="0" borderId="0" xfId="3" applyFont="1"/>
    <xf numFmtId="43" fontId="24" fillId="0" borderId="0" xfId="3" applyNumberFormat="1" applyFont="1" applyAlignment="1">
      <alignment horizontal="center"/>
    </xf>
    <xf numFmtId="0" fontId="24" fillId="6" borderId="22" xfId="3" applyFont="1" applyFill="1" applyBorder="1" applyAlignment="1">
      <alignment horizontal="center" vertical="center" wrapText="1"/>
    </xf>
    <xf numFmtId="0" fontId="24" fillId="6" borderId="23" xfId="3" applyFont="1" applyFill="1" applyBorder="1" applyAlignment="1">
      <alignment horizontal="center" wrapText="1"/>
    </xf>
    <xf numFmtId="0" fontId="24" fillId="6" borderId="23" xfId="3" applyFont="1" applyFill="1" applyBorder="1"/>
    <xf numFmtId="167" fontId="23" fillId="6" borderId="22" xfId="1" applyNumberFormat="1" applyFont="1" applyFill="1" applyBorder="1" applyAlignment="1">
      <alignment horizontal="right"/>
    </xf>
    <xf numFmtId="167" fontId="23" fillId="6" borderId="23" xfId="1" applyNumberFormat="1" applyFont="1" applyFill="1" applyBorder="1" applyAlignment="1">
      <alignment horizontal="right"/>
    </xf>
    <xf numFmtId="167" fontId="23" fillId="6" borderId="26" xfId="1" applyNumberFormat="1" applyFont="1" applyFill="1" applyBorder="1" applyAlignment="1">
      <alignment horizontal="right"/>
    </xf>
    <xf numFmtId="0" fontId="25" fillId="0" borderId="27" xfId="3" applyFont="1" applyBorder="1"/>
    <xf numFmtId="167" fontId="20" fillId="0" borderId="28" xfId="3" applyNumberFormat="1" applyBorder="1" applyAlignment="1">
      <alignment horizontal="right"/>
    </xf>
    <xf numFmtId="167" fontId="20" fillId="0" borderId="27" xfId="3" applyNumberFormat="1" applyBorder="1" applyAlignment="1">
      <alignment horizontal="right"/>
    </xf>
    <xf numFmtId="167" fontId="20" fillId="0" borderId="29" xfId="3" applyNumberFormat="1" applyBorder="1" applyAlignment="1">
      <alignment horizontal="right"/>
    </xf>
    <xf numFmtId="167" fontId="20" fillId="0" borderId="27" xfId="1" applyNumberFormat="1" applyFont="1" applyBorder="1" applyAlignment="1">
      <alignment horizontal="right"/>
    </xf>
    <xf numFmtId="167" fontId="20" fillId="0" borderId="28" xfId="1" applyNumberFormat="1" applyFont="1" applyBorder="1" applyAlignment="1">
      <alignment horizontal="right"/>
    </xf>
    <xf numFmtId="167" fontId="25" fillId="0" borderId="28" xfId="3" applyNumberFormat="1" applyFont="1" applyBorder="1" applyAlignment="1">
      <alignment horizontal="right"/>
    </xf>
    <xf numFmtId="167" fontId="25" fillId="0" borderId="27" xfId="1" applyNumberFormat="1" applyFont="1" applyFill="1" applyBorder="1" applyAlignment="1">
      <alignment horizontal="right"/>
    </xf>
    <xf numFmtId="167" fontId="25" fillId="0" borderId="27" xfId="1" applyNumberFormat="1" applyFont="1" applyBorder="1" applyAlignment="1">
      <alignment horizontal="right"/>
    </xf>
    <xf numFmtId="167" fontId="25" fillId="0" borderId="28" xfId="1" applyNumberFormat="1" applyFont="1" applyFill="1" applyBorder="1" applyAlignment="1">
      <alignment horizontal="right"/>
    </xf>
    <xf numFmtId="167" fontId="25" fillId="0" borderId="27" xfId="3" applyNumberFormat="1" applyFont="1" applyBorder="1" applyAlignment="1">
      <alignment horizontal="right"/>
    </xf>
    <xf numFmtId="167" fontId="25" fillId="0" borderId="29" xfId="3" applyNumberFormat="1" applyFont="1" applyBorder="1" applyAlignment="1">
      <alignment horizontal="right"/>
    </xf>
    <xf numFmtId="167" fontId="24" fillId="6" borderId="22" xfId="1" applyNumberFormat="1" applyFont="1" applyFill="1" applyBorder="1" applyAlignment="1">
      <alignment horizontal="right"/>
    </xf>
    <xf numFmtId="0" fontId="25" fillId="0" borderId="30" xfId="3" applyFont="1" applyBorder="1"/>
    <xf numFmtId="167" fontId="20" fillId="0" borderId="31" xfId="3" applyNumberFormat="1" applyBorder="1" applyAlignment="1">
      <alignment horizontal="right"/>
    </xf>
    <xf numFmtId="0" fontId="24" fillId="6" borderId="22" xfId="3" applyFont="1" applyFill="1" applyBorder="1"/>
    <xf numFmtId="167" fontId="23" fillId="6" borderId="23" xfId="3" applyNumberFormat="1" applyFont="1" applyFill="1" applyBorder="1" applyAlignment="1">
      <alignment horizontal="right"/>
    </xf>
    <xf numFmtId="0" fontId="25" fillId="0" borderId="10" xfId="3" applyFont="1" applyBorder="1"/>
    <xf numFmtId="167" fontId="24" fillId="6" borderId="23" xfId="1" applyNumberFormat="1" applyFont="1" applyFill="1" applyBorder="1" applyAlignment="1">
      <alignment horizontal="right"/>
    </xf>
    <xf numFmtId="167" fontId="20" fillId="0" borderId="27" xfId="1" applyNumberFormat="1" applyFont="1" applyFill="1" applyBorder="1" applyAlignment="1">
      <alignment horizontal="right"/>
    </xf>
    <xf numFmtId="0" fontId="27" fillId="0" borderId="0" xfId="3" applyFont="1"/>
    <xf numFmtId="0" fontId="13" fillId="0" borderId="0" xfId="0" applyFont="1" applyAlignment="1">
      <alignment horizontal="left" vertical="center" readingOrder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readingOrder="1"/>
    </xf>
    <xf numFmtId="0" fontId="22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2" fillId="0" borderId="0" xfId="0" applyFont="1" applyAlignment="1">
      <alignment horizontal="left" vertical="center" readingOrder="1"/>
    </xf>
    <xf numFmtId="0" fontId="2" fillId="0" borderId="0" xfId="0" applyFont="1" applyAlignment="1">
      <alignment vertical="center" wrapText="1" readingOrder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49" fontId="4" fillId="0" borderId="0" xfId="0" applyNumberFormat="1" applyFont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3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167" fontId="23" fillId="6" borderId="15" xfId="3" applyNumberFormat="1" applyFont="1" applyFill="1" applyBorder="1" applyAlignment="1">
      <alignment horizontal="right" wrapText="1"/>
    </xf>
    <xf numFmtId="0" fontId="23" fillId="6" borderId="15" xfId="3" applyFont="1" applyFill="1" applyBorder="1" applyAlignment="1">
      <alignment horizontal="right" wrapText="1"/>
    </xf>
    <xf numFmtId="43" fontId="20" fillId="0" borderId="7" xfId="3" applyNumberFormat="1" applyBorder="1" applyAlignment="1">
      <alignment horizontal="center"/>
    </xf>
    <xf numFmtId="43" fontId="20" fillId="0" borderId="9" xfId="3" applyNumberFormat="1" applyBorder="1" applyAlignment="1">
      <alignment horizontal="center"/>
    </xf>
    <xf numFmtId="167" fontId="20" fillId="0" borderId="6" xfId="3" applyNumberFormat="1" applyBorder="1" applyAlignment="1">
      <alignment horizontal="center"/>
    </xf>
    <xf numFmtId="167" fontId="20" fillId="0" borderId="10" xfId="3" applyNumberFormat="1" applyBorder="1" applyAlignment="1">
      <alignment horizontal="center"/>
    </xf>
    <xf numFmtId="167" fontId="20" fillId="0" borderId="0" xfId="3" applyNumberFormat="1" applyAlignment="1">
      <alignment horizontal="center"/>
    </xf>
    <xf numFmtId="167" fontId="23" fillId="6" borderId="4" xfId="3" applyNumberFormat="1" applyFont="1" applyFill="1" applyBorder="1" applyAlignment="1">
      <alignment horizontal="right"/>
    </xf>
    <xf numFmtId="167" fontId="23" fillId="6" borderId="6" xfId="3" applyNumberFormat="1" applyFont="1" applyFill="1" applyBorder="1" applyAlignment="1">
      <alignment horizontal="right"/>
    </xf>
    <xf numFmtId="167" fontId="20" fillId="0" borderId="10" xfId="1" applyNumberFormat="1" applyFont="1" applyBorder="1" applyAlignment="1">
      <alignment horizontal="right"/>
    </xf>
    <xf numFmtId="167" fontId="20" fillId="0" borderId="11" xfId="1" applyNumberFormat="1" applyFont="1" applyBorder="1" applyAlignment="1">
      <alignment horizontal="right"/>
    </xf>
    <xf numFmtId="167" fontId="20" fillId="0" borderId="10" xfId="3" applyNumberFormat="1" applyBorder="1" applyAlignment="1">
      <alignment horizontal="right"/>
    </xf>
    <xf numFmtId="167" fontId="20" fillId="0" borderId="11" xfId="3" applyNumberFormat="1" applyBorder="1" applyAlignment="1">
      <alignment horizontal="right"/>
    </xf>
    <xf numFmtId="167" fontId="20" fillId="6" borderId="1" xfId="3" applyNumberFormat="1" applyFill="1" applyBorder="1" applyAlignment="1">
      <alignment horizontal="right"/>
    </xf>
    <xf numFmtId="167" fontId="20" fillId="6" borderId="3" xfId="3" applyNumberFormat="1" applyFill="1" applyBorder="1" applyAlignment="1">
      <alignment horizontal="right"/>
    </xf>
    <xf numFmtId="167" fontId="20" fillId="6" borderId="15" xfId="1" applyNumberFormat="1" applyFont="1" applyFill="1" applyBorder="1" applyAlignment="1">
      <alignment horizontal="right"/>
    </xf>
    <xf numFmtId="167" fontId="24" fillId="6" borderId="4" xfId="1" applyNumberFormat="1" applyFont="1" applyFill="1" applyBorder="1" applyAlignment="1">
      <alignment horizontal="right"/>
    </xf>
    <xf numFmtId="167" fontId="25" fillId="0" borderId="10" xfId="1" applyNumberFormat="1" applyFont="1" applyBorder="1" applyAlignment="1">
      <alignment horizontal="right"/>
    </xf>
    <xf numFmtId="167" fontId="25" fillId="0" borderId="11" xfId="1" applyNumberFormat="1" applyFont="1" applyBorder="1" applyAlignment="1">
      <alignment horizontal="right"/>
    </xf>
    <xf numFmtId="167" fontId="25" fillId="0" borderId="10" xfId="1" applyNumberFormat="1" applyFont="1" applyFill="1" applyBorder="1" applyAlignment="1">
      <alignment horizontal="right"/>
    </xf>
    <xf numFmtId="167" fontId="25" fillId="0" borderId="11" xfId="1" applyNumberFormat="1" applyFont="1" applyFill="1" applyBorder="1" applyAlignment="1">
      <alignment horizontal="right"/>
    </xf>
    <xf numFmtId="167" fontId="23" fillId="6" borderId="15" xfId="1" applyNumberFormat="1" applyFont="1" applyFill="1" applyBorder="1" applyAlignment="1">
      <alignment horizontal="right"/>
    </xf>
    <xf numFmtId="0" fontId="23" fillId="0" borderId="0" xfId="3" applyFont="1" applyAlignment="1">
      <alignment horizontal="center"/>
    </xf>
    <xf numFmtId="0" fontId="24" fillId="6" borderId="4" xfId="3" applyFont="1" applyFill="1" applyBorder="1" applyAlignment="1">
      <alignment horizontal="center"/>
    </xf>
    <xf numFmtId="0" fontId="23" fillId="6" borderId="16" xfId="3" applyFont="1" applyFill="1" applyBorder="1" applyAlignment="1">
      <alignment horizontal="center" vertical="center"/>
    </xf>
    <xf numFmtId="0" fontId="23" fillId="6" borderId="24" xfId="3" applyFont="1" applyFill="1" applyBorder="1" applyAlignment="1">
      <alignment horizontal="center" vertical="center"/>
    </xf>
    <xf numFmtId="0" fontId="24" fillId="6" borderId="17" xfId="3" applyFont="1" applyFill="1" applyBorder="1" applyAlignment="1">
      <alignment horizontal="center"/>
    </xf>
    <xf numFmtId="0" fontId="24" fillId="6" borderId="18" xfId="3" applyFont="1" applyFill="1" applyBorder="1" applyAlignment="1">
      <alignment horizontal="center"/>
    </xf>
    <xf numFmtId="0" fontId="24" fillId="6" borderId="32" xfId="3" applyFont="1" applyFill="1" applyBorder="1" applyAlignment="1">
      <alignment horizontal="center" vertical="center" wrapText="1"/>
    </xf>
    <xf numFmtId="0" fontId="24" fillId="6" borderId="30" xfId="3" applyFont="1" applyFill="1" applyBorder="1" applyAlignment="1">
      <alignment horizontal="center" vertical="center" wrapText="1"/>
    </xf>
    <xf numFmtId="0" fontId="24" fillId="0" borderId="0" xfId="3" applyFont="1" applyAlignment="1">
      <alignment horizontal="center"/>
    </xf>
    <xf numFmtId="0" fontId="23" fillId="6" borderId="21" xfId="3" applyFont="1" applyFill="1" applyBorder="1" applyAlignment="1">
      <alignment horizontal="center" vertical="center"/>
    </xf>
    <xf numFmtId="0" fontId="24" fillId="6" borderId="16" xfId="3" applyFont="1" applyFill="1" applyBorder="1" applyAlignment="1">
      <alignment horizontal="center" vertical="center" wrapText="1"/>
    </xf>
    <xf numFmtId="0" fontId="24" fillId="6" borderId="21" xfId="3" applyFont="1" applyFill="1" applyBorder="1" applyAlignment="1">
      <alignment horizontal="center" vertical="center" wrapText="1"/>
    </xf>
    <xf numFmtId="0" fontId="24" fillId="6" borderId="19" xfId="3" applyFont="1" applyFill="1" applyBorder="1" applyAlignment="1">
      <alignment horizontal="center" vertical="center" wrapText="1"/>
    </xf>
    <xf numFmtId="0" fontId="24" fillId="6" borderId="24" xfId="3" applyFont="1" applyFill="1" applyBorder="1" applyAlignment="1">
      <alignment horizontal="center" vertical="center" wrapText="1"/>
    </xf>
    <xf numFmtId="0" fontId="24" fillId="6" borderId="20" xfId="3" applyFont="1" applyFill="1" applyBorder="1" applyAlignment="1">
      <alignment horizontal="center" vertical="center" wrapText="1"/>
    </xf>
    <xf numFmtId="0" fontId="24" fillId="6" borderId="25" xfId="3" applyFont="1" applyFill="1" applyBorder="1" applyAlignment="1">
      <alignment horizontal="center" vertical="center" wrapText="1"/>
    </xf>
  </cellXfs>
  <cellStyles count="4">
    <cellStyle name="Normal" xfId="0" builtinId="0"/>
    <cellStyle name="Normal_BALANÇO ORÇAMENTÁRIO MCASP - Nov15" xfId="3" xr:uid="{A9952AD0-79FF-40C6-9FA9-988CF512E7C8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95DD9301-F483-4312-9530-90C9FCA3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B05577EA-623C-4D4D-8CC3-076941CD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580CB842-37CF-465E-A048-06596E429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UMCAD/BALAN&#199;OS%20DO%20FUMCAD/2022/01.2022/Janeir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Orçamentário MCASP (2)"/>
      <sheetName val="Anexos do BO  (2)"/>
      <sheetName val="BAL.Financeiro MOD DEZ (2)"/>
      <sheetName val="DADOS"/>
      <sheetName val="B.F. 05 "/>
      <sheetName val="B.F. 00 "/>
      <sheetName val="B.F. 08"/>
      <sheetName val="Balanço Financeiro "/>
      <sheetName val="Balanço Orçamentário MCASP"/>
      <sheetName val="Anexos do BO "/>
      <sheetName val="BAL.Financeiro MOD DEZ"/>
    </sheetNames>
    <sheetDataSet>
      <sheetData sheetId="0"/>
      <sheetData sheetId="1"/>
      <sheetData sheetId="2"/>
      <sheetData sheetId="3">
        <row r="1">
          <cell r="A1" t="str">
            <v>RELATÓRIOS</v>
          </cell>
          <cell r="C1">
            <v>44562</v>
          </cell>
          <cell r="D1">
            <v>44593</v>
          </cell>
          <cell r="E1">
            <v>44621</v>
          </cell>
          <cell r="F1">
            <v>44652</v>
          </cell>
          <cell r="G1">
            <v>44682</v>
          </cell>
          <cell r="H1">
            <v>44713</v>
          </cell>
          <cell r="I1">
            <v>44743</v>
          </cell>
          <cell r="J1">
            <v>44774</v>
          </cell>
          <cell r="K1">
            <v>44805</v>
          </cell>
          <cell r="L1">
            <v>44835</v>
          </cell>
          <cell r="M1">
            <v>44866</v>
          </cell>
          <cell r="N1">
            <v>44896</v>
          </cell>
        </row>
        <row r="2">
          <cell r="A2" t="str">
            <v>BOLETIM DA RECEITA POR FONTE E ORGÃO</v>
          </cell>
        </row>
        <row r="3">
          <cell r="A3" t="str">
            <v>FONTE 05 - Outras Fontes</v>
          </cell>
        </row>
        <row r="4">
          <cell r="A4" t="str">
            <v>1.3.2.1.05.0.1.01.06.022.001.11.01.000 FUMCAD</v>
          </cell>
          <cell r="B4" t="str">
            <v>Receita Prevista</v>
          </cell>
          <cell r="C4">
            <v>12000000</v>
          </cell>
        </row>
        <row r="5">
          <cell r="B5" t="str">
            <v>Realizada no Mês</v>
          </cell>
          <cell r="C5">
            <v>1906954.85</v>
          </cell>
        </row>
        <row r="6">
          <cell r="B6" t="str">
            <v>Realizada no Mês - CONCILIADO</v>
          </cell>
          <cell r="C6">
            <v>1906954.85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B7" t="str">
            <v>DIFERENÇA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B8" t="str">
            <v>Realizada até o Mês</v>
          </cell>
          <cell r="C8">
            <v>1906954.85</v>
          </cell>
        </row>
        <row r="9">
          <cell r="B9" t="str">
            <v>Realizada até o Mês - CONCILIADO</v>
          </cell>
          <cell r="C9">
            <v>1906954.85</v>
          </cell>
          <cell r="D9">
            <v>1906954.85</v>
          </cell>
          <cell r="E9">
            <v>1906954.85</v>
          </cell>
          <cell r="F9">
            <v>1906954.85</v>
          </cell>
          <cell r="G9">
            <v>1906954.85</v>
          </cell>
          <cell r="H9">
            <v>1906954.85</v>
          </cell>
          <cell r="I9">
            <v>1906954.85</v>
          </cell>
          <cell r="J9">
            <v>1906954.85</v>
          </cell>
          <cell r="K9">
            <v>1906954.85</v>
          </cell>
          <cell r="L9">
            <v>1906954.85</v>
          </cell>
          <cell r="M9">
            <v>1906954.85</v>
          </cell>
          <cell r="N9">
            <v>1906954.85</v>
          </cell>
        </row>
        <row r="10">
          <cell r="B10" t="str">
            <v>TOTAL</v>
          </cell>
          <cell r="C10">
            <v>1906954.85</v>
          </cell>
          <cell r="D10">
            <v>1906954.85</v>
          </cell>
          <cell r="E10">
            <v>1906954.85</v>
          </cell>
          <cell r="F10">
            <v>1906954.85</v>
          </cell>
          <cell r="G10">
            <v>1906954.85</v>
          </cell>
          <cell r="H10">
            <v>1906954.85</v>
          </cell>
          <cell r="I10">
            <v>1906954.85</v>
          </cell>
          <cell r="J10">
            <v>1906954.85</v>
          </cell>
          <cell r="K10">
            <v>1906954.85</v>
          </cell>
          <cell r="L10">
            <v>1906954.85</v>
          </cell>
          <cell r="M10">
            <v>1906954.85</v>
          </cell>
          <cell r="N10">
            <v>1906954.85</v>
          </cell>
        </row>
        <row r="12">
          <cell r="A12" t="str">
            <v>1.7.9.1.99.0.1.01.00.000.000.11.01.000 FUMCAD - Imposto de Renda</v>
          </cell>
          <cell r="B12" t="str">
            <v>Receita Prevista</v>
          </cell>
          <cell r="C12">
            <v>50000000</v>
          </cell>
        </row>
        <row r="13">
          <cell r="B13" t="str">
            <v>Realizada no Mês</v>
          </cell>
          <cell r="C13">
            <v>516025.64</v>
          </cell>
        </row>
        <row r="14">
          <cell r="B14" t="str">
            <v>Realizada no Mês - CONCILIADO</v>
          </cell>
          <cell r="C14">
            <v>516025.64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 t="str">
            <v>DIFERENÇA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 t="str">
            <v>Realizada até o Mês</v>
          </cell>
          <cell r="C16">
            <v>516025.64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B17" t="str">
            <v>Realizada até o Mês - CONCILIADO</v>
          </cell>
          <cell r="C17">
            <v>516025.64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B18" t="str">
            <v>TOTAL</v>
          </cell>
          <cell r="C18">
            <v>516025.64</v>
          </cell>
          <cell r="D18">
            <v>516025.64</v>
          </cell>
          <cell r="E18">
            <v>516025.64</v>
          </cell>
          <cell r="F18">
            <v>516025.64</v>
          </cell>
          <cell r="G18">
            <v>516025.64</v>
          </cell>
          <cell r="H18">
            <v>516025.64</v>
          </cell>
          <cell r="I18">
            <v>516025.64</v>
          </cell>
          <cell r="J18">
            <v>516025.64</v>
          </cell>
          <cell r="K18">
            <v>516025.64</v>
          </cell>
          <cell r="L18">
            <v>516025.64</v>
          </cell>
          <cell r="M18">
            <v>516025.64</v>
          </cell>
          <cell r="N18">
            <v>516025.64</v>
          </cell>
        </row>
        <row r="20">
          <cell r="A20" t="str">
            <v>1.7.9.2.01.0.1.02.00.000.000.11.01.000 Transferências Provenientes de Depósitos Não Identificados - FUMCAD</v>
          </cell>
          <cell r="B20" t="str">
            <v>Receita Prevista</v>
          </cell>
          <cell r="C20">
            <v>17050908</v>
          </cell>
        </row>
        <row r="21">
          <cell r="B21" t="str">
            <v>Realizada no Mês</v>
          </cell>
          <cell r="C21">
            <v>0</v>
          </cell>
        </row>
        <row r="22">
          <cell r="B22" t="str">
            <v>Realizada no Mês - CONCILIADO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 t="str">
            <v>DIFERENÇA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 t="str">
            <v>Realizada até o Mês</v>
          </cell>
          <cell r="C24">
            <v>0</v>
          </cell>
        </row>
        <row r="25">
          <cell r="B25" t="str">
            <v>Realizada até o Mês - CONCILIADO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B26" t="str">
            <v>TOTAL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A28" t="str">
            <v>1.9.2.2.99.0.1.01.00.000.000.11.01.000 Outras Restituições - FUMCAD</v>
          </cell>
          <cell r="B28" t="str">
            <v>Receita Prevista</v>
          </cell>
          <cell r="C28">
            <v>99996</v>
          </cell>
        </row>
        <row r="29">
          <cell r="B29" t="str">
            <v>Realizada no Mês</v>
          </cell>
          <cell r="C29">
            <v>0</v>
          </cell>
        </row>
        <row r="30">
          <cell r="B30" t="str">
            <v>Realizada no Mês - CONCILIADO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 t="str">
            <v>DIFERENÇA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>Realizada até o Mês</v>
          </cell>
          <cell r="C32">
            <v>0</v>
          </cell>
        </row>
        <row r="33">
          <cell r="B33" t="str">
            <v>Realizada até o Mês - CONCILIADO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 t="str">
            <v>TOTAL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A36" t="str">
            <v>1.9.9.9.99.2.1.05.00.000.000.11.01.000 FUMCAD</v>
          </cell>
          <cell r="B36" t="str">
            <v>Receita Prevista</v>
          </cell>
          <cell r="C36">
            <v>69996</v>
          </cell>
        </row>
        <row r="37">
          <cell r="B37" t="str">
            <v>Realizada no Mês</v>
          </cell>
          <cell r="C37">
            <v>12803.49</v>
          </cell>
        </row>
        <row r="38">
          <cell r="B38" t="str">
            <v>Realizada no Mês - CONCILIADO</v>
          </cell>
          <cell r="C38">
            <v>12803.49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DIFERENÇA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B40" t="str">
            <v>Realizada até o Mês</v>
          </cell>
          <cell r="C40">
            <v>12803.49</v>
          </cell>
        </row>
        <row r="41">
          <cell r="B41" t="str">
            <v>Realizada até o Mês - CONCILIADO</v>
          </cell>
          <cell r="C41">
            <v>12803.49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B42" t="str">
            <v>TOTAL</v>
          </cell>
          <cell r="C42">
            <v>12803.49</v>
          </cell>
          <cell r="D42">
            <v>12803.49</v>
          </cell>
          <cell r="E42">
            <v>12803.49</v>
          </cell>
          <cell r="F42">
            <v>12803.49</v>
          </cell>
          <cell r="G42">
            <v>12803.49</v>
          </cell>
          <cell r="H42">
            <v>12803.49</v>
          </cell>
          <cell r="I42">
            <v>12803.49</v>
          </cell>
          <cell r="J42">
            <v>12803.49</v>
          </cell>
          <cell r="K42">
            <v>12803.49</v>
          </cell>
          <cell r="L42">
            <v>12803.49</v>
          </cell>
          <cell r="M42">
            <v>12803.49</v>
          </cell>
          <cell r="N42">
            <v>12803.49</v>
          </cell>
        </row>
        <row r="44">
          <cell r="B44" t="str">
            <v>Receita Prevista</v>
          </cell>
        </row>
        <row r="45">
          <cell r="B45" t="str">
            <v>Realizada no Mês</v>
          </cell>
        </row>
        <row r="46">
          <cell r="B46" t="str">
            <v>Realizada no Mês - CONCILIADO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DIFERENÇA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>Realizada até o Mês</v>
          </cell>
        </row>
        <row r="49">
          <cell r="B49" t="str">
            <v>Realizada até o Mês - CONCILIADO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>TOTAL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B51" t="str">
            <v>TOTAL FONTE 05</v>
          </cell>
          <cell r="C51">
            <v>2435783.98</v>
          </cell>
          <cell r="D51">
            <v>2435783.98</v>
          </cell>
          <cell r="E51">
            <v>2435783.98</v>
          </cell>
          <cell r="F51">
            <v>2435783.98</v>
          </cell>
          <cell r="G51">
            <v>2435783.98</v>
          </cell>
          <cell r="H51">
            <v>2435783.98</v>
          </cell>
          <cell r="I51">
            <v>2435783.98</v>
          </cell>
          <cell r="J51">
            <v>2435783.98</v>
          </cell>
          <cell r="K51">
            <v>2435783.98</v>
          </cell>
          <cell r="L51">
            <v>2435783.98</v>
          </cell>
          <cell r="M51">
            <v>2435783.98</v>
          </cell>
          <cell r="N51">
            <v>2435783.98</v>
          </cell>
        </row>
        <row r="53">
          <cell r="A53" t="str">
            <v>FONTE 08 - Tesouro Municipal - Recursos Vinculados</v>
          </cell>
        </row>
        <row r="54">
          <cell r="A54" t="str">
            <v>1.7.4.1.99.0.1.12.00.000.000.11.01.000 Transferências Instituições Privadas - FUMCAD - Doações Direcionadas</v>
          </cell>
          <cell r="B54" t="str">
            <v>Receita Prevista</v>
          </cell>
          <cell r="C54">
            <v>3000000</v>
          </cell>
        </row>
        <row r="55">
          <cell r="B55" t="str">
            <v>Realizada no Mês</v>
          </cell>
          <cell r="C55">
            <v>0</v>
          </cell>
        </row>
        <row r="56">
          <cell r="B56" t="str">
            <v>Realizada no Mês - CONCILIADO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DIFERENÇA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>Realizada até o Mês</v>
          </cell>
          <cell r="C58">
            <v>0</v>
          </cell>
        </row>
        <row r="59">
          <cell r="B59" t="str">
            <v>Realizada até o Mês - CONCILIADO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>TOTAL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1.7.9.1.99.0.1.10.00.000.000.11.01.000 Transferências de Pessoas Físicas - FUMCAD - Doações Direcionadas</v>
          </cell>
          <cell r="B61" t="str">
            <v>Receita Prevista</v>
          </cell>
          <cell r="C61">
            <v>600000</v>
          </cell>
        </row>
        <row r="62">
          <cell r="B62" t="str">
            <v>Realizada no Mês</v>
          </cell>
          <cell r="C62">
            <v>0</v>
          </cell>
        </row>
        <row r="63">
          <cell r="B63" t="str">
            <v>Realizada no Mês - CONCILIADO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DIFERENÇA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Realizada até o Mês</v>
          </cell>
          <cell r="C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Realizada até o Mês - CONCILIADO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TOTAL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1.9.1.1.01.1.3.02.18.000.000.11.01.000 Multas por Infração ao ECA - Lei 8.069/1990 - FUMCAD - Dívida Ativa</v>
          </cell>
          <cell r="B68" t="str">
            <v>Receita Prevista</v>
          </cell>
          <cell r="C68">
            <v>500004</v>
          </cell>
        </row>
        <row r="69">
          <cell r="B69" t="str">
            <v>Realizada no Mês</v>
          </cell>
          <cell r="C69">
            <v>0</v>
          </cell>
        </row>
        <row r="70">
          <cell r="B70" t="str">
            <v>Realizada no Mês - CONCILIADO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DIFERENÇA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B72" t="str">
            <v>Realizada até o Mês</v>
          </cell>
          <cell r="C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B73" t="str">
            <v>Realizada até o Mês - CONCILIADO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B74" t="str">
            <v>TOTAL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1.9.1.1.01.1.4.02.18.000.000.11.01.000 Multas por Infração ao ECA - Lei 8.069/1990 - FUMCAD - Dívida Ativa -</v>
          </cell>
          <cell r="B75" t="str">
            <v>Receita Prevista</v>
          </cell>
          <cell r="C75">
            <v>500004</v>
          </cell>
        </row>
        <row r="76">
          <cell r="B76" t="str">
            <v>Realizada no Mês</v>
          </cell>
        </row>
        <row r="77">
          <cell r="B77" t="str">
            <v>Realizada no Mês - CONCILIADO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B78" t="str">
            <v>DIFERENÇA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B79" t="str">
            <v>Realizada até o Mês</v>
          </cell>
          <cell r="C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Realizada até o Mês - CONCILIADO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B81" t="str">
            <v>TOTAL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1.9.1.1.08.0.1.02.00.000.000.11.01.000 Multas Decorrentes de Sentenças Judiciais - FUMCAD</v>
          </cell>
          <cell r="B82" t="str">
            <v>Receita Prevista</v>
          </cell>
          <cell r="C82">
            <v>240000</v>
          </cell>
        </row>
        <row r="83">
          <cell r="B83" t="str">
            <v>Realizada no Mês</v>
          </cell>
          <cell r="C83">
            <v>0</v>
          </cell>
        </row>
        <row r="84">
          <cell r="B84" t="str">
            <v>Realizada no Mês - CONCILIADO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B85" t="str">
            <v>DIFERENÇA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98111.05</v>
          </cell>
        </row>
        <row r="86">
          <cell r="B86" t="str">
            <v>Realizada até o Mês</v>
          </cell>
          <cell r="C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B87" t="str">
            <v>Realizada até o Mês - CONCILIADO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B88" t="str">
            <v>TOTAL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 t="str">
            <v>7.9.1.1.08.0.1.01.00.000.000.11.01.000 Multas Decorrentes de Sentenças Judiciais - FUMCAD</v>
          </cell>
          <cell r="B89" t="str">
            <v>Receita Prevista</v>
          </cell>
          <cell r="C89">
            <v>3000000</v>
          </cell>
        </row>
        <row r="90">
          <cell r="B90" t="str">
            <v>Realizada no Mês</v>
          </cell>
          <cell r="C90">
            <v>0</v>
          </cell>
        </row>
        <row r="91">
          <cell r="B91" t="str">
            <v>Realizada no Mês - CONCILIADO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B92" t="str">
            <v>DIFERENÇA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B93" t="str">
            <v>Realizada até o Mês</v>
          </cell>
          <cell r="C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B94" t="str">
            <v>Realizada até o Mês - CONCILIADO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>TOTAL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B96" t="str">
            <v>TOTAL FONTE 08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>TOTAL GERAL</v>
          </cell>
          <cell r="C97">
            <v>2435783.98</v>
          </cell>
          <cell r="D97">
            <v>2435783.98</v>
          </cell>
          <cell r="E97">
            <v>2435783.98</v>
          </cell>
          <cell r="F97">
            <v>2435783.98</v>
          </cell>
          <cell r="G97">
            <v>2435783.98</v>
          </cell>
          <cell r="H97">
            <v>2435783.98</v>
          </cell>
          <cell r="I97">
            <v>2435783.98</v>
          </cell>
          <cell r="J97">
            <v>2435783.98</v>
          </cell>
          <cell r="K97">
            <v>2435783.98</v>
          </cell>
          <cell r="L97">
            <v>2435783.98</v>
          </cell>
          <cell r="M97">
            <v>2435783.98</v>
          </cell>
          <cell r="N97">
            <v>2435783.98</v>
          </cell>
        </row>
        <row r="99">
          <cell r="A99" t="str">
            <v>RAZÃO DE ARRECADAÇÃO</v>
          </cell>
        </row>
        <row r="100">
          <cell r="A100" t="str">
            <v>1.3.2.1.05.0.1.01.06.022.001.11.01.000</v>
          </cell>
          <cell r="B100" t="str">
            <v>FUMCAD</v>
          </cell>
          <cell r="C100">
            <v>1906954.85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98111.05</v>
          </cell>
        </row>
        <row r="102">
          <cell r="A102" t="str">
            <v>1.7.9.1.99.0.1.01.00.000.000.11.01.000</v>
          </cell>
          <cell r="B102" t="str">
            <v>FUMCAD - Imposto de Renda</v>
          </cell>
          <cell r="C102">
            <v>516025.64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516025.64</v>
          </cell>
        </row>
        <row r="104">
          <cell r="A104" t="str">
            <v>1.7.9.2.01.0.1.02.00.000.000.11.01.000</v>
          </cell>
          <cell r="B104" t="str">
            <v>Transferências Provenientes de Depósitos Não Identificados - FUMCAD</v>
          </cell>
          <cell r="C104">
            <v>0</v>
          </cell>
        </row>
        <row r="105">
          <cell r="A105" t="str">
            <v>1.9.2.2.99.0.1.01.00.000.000.11.01.000</v>
          </cell>
          <cell r="B105" t="str">
            <v>Outras Restituições - FUMCAD</v>
          </cell>
          <cell r="C105">
            <v>0</v>
          </cell>
        </row>
        <row r="106">
          <cell r="A106" t="str">
            <v>1.9.9.9.99.2.1.05.00.000.000.11.01.000</v>
          </cell>
          <cell r="B106" t="str">
            <v>FUMCAD</v>
          </cell>
          <cell r="C106">
            <v>12803.49</v>
          </cell>
        </row>
        <row r="107">
          <cell r="A107" t="str">
            <v>1.7.4.1.99.0.1.12.00.000.000.11.01.000</v>
          </cell>
          <cell r="B107" t="str">
            <v>Transferências Instituições Privadas - FUMCAD - Doações Direcionadas</v>
          </cell>
          <cell r="C107">
            <v>0</v>
          </cell>
        </row>
        <row r="108">
          <cell r="A108" t="str">
            <v>1.7.9.1.99.0.1.10.00.000.000.11.01.000</v>
          </cell>
          <cell r="B108" t="str">
            <v>Transferências de Pessoas Físicas - FUMCAD - Doações Direcionadas</v>
          </cell>
          <cell r="C108">
            <v>0</v>
          </cell>
        </row>
        <row r="109">
          <cell r="A109" t="str">
            <v>1.9.1.1.01.1.3.02.18.000.000.11.01.000</v>
          </cell>
          <cell r="B109" t="str">
            <v>Multas por Infração ao ECA - Lei 8.069/1990 - FUMCAD - Dívida Ativa</v>
          </cell>
          <cell r="C109">
            <v>0</v>
          </cell>
        </row>
        <row r="110">
          <cell r="A110" t="str">
            <v>1.9.1.1.01.1.4.02.18.000.000.11.01.000</v>
          </cell>
          <cell r="B110" t="str">
            <v>Multas por Infração ao ECA - Lei 8.069/1990 - FUMCAD - Dívida Ativa -</v>
          </cell>
          <cell r="C110">
            <v>0</v>
          </cell>
        </row>
        <row r="111">
          <cell r="A111" t="str">
            <v>1.9.1.1.08.0.1.02.00.000.000.11.01.000</v>
          </cell>
          <cell r="B111" t="str">
            <v>Multas Decorrentes de Sentenças Judiciais - FUMCAD</v>
          </cell>
          <cell r="C111">
            <v>0</v>
          </cell>
        </row>
        <row r="112">
          <cell r="A112" t="str">
            <v>7.9.1.1.08.0.1.01.00.000.000.11.01.000</v>
          </cell>
          <cell r="B112" t="str">
            <v>Multas Decorrentes de Sentenças Judiciais - FUMCAD</v>
          </cell>
          <cell r="C112">
            <v>0</v>
          </cell>
        </row>
        <row r="113">
          <cell r="B113" t="str">
            <v>TOTAL</v>
          </cell>
          <cell r="C113">
            <v>2435783.9800000004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5">
          <cell r="A115" t="str">
            <v>RAZÃO DE DISPONÍVEIS</v>
          </cell>
        </row>
        <row r="116">
          <cell r="A116" t="str">
            <v>Conta Corrente</v>
          </cell>
          <cell r="B116" t="str">
            <v>Saldo Inicial</v>
          </cell>
        </row>
        <row r="117">
          <cell r="A117" t="str">
            <v>Cód. 100738 - 8946-X</v>
          </cell>
          <cell r="B117">
            <v>11656246.609999999</v>
          </cell>
          <cell r="C117">
            <v>87854.52</v>
          </cell>
        </row>
        <row r="118">
          <cell r="A118" t="str">
            <v>Cód. 100738 - Aplicação</v>
          </cell>
          <cell r="B118">
            <v>223924169.59999999</v>
          </cell>
          <cell r="C118">
            <v>233760610.06</v>
          </cell>
        </row>
        <row r="121">
          <cell r="A121" t="str">
            <v>Arrecadação efetuado em Dezembro/2021 e liberado no Disponível em Janeiro/2022</v>
          </cell>
          <cell r="B121">
            <v>696246</v>
          </cell>
        </row>
        <row r="122">
          <cell r="A122" t="str">
            <v xml:space="preserve">Ajuste - Desvinculação de Receita </v>
          </cell>
          <cell r="B122">
            <v>-8843123.0999999996</v>
          </cell>
          <cell r="C122">
            <v>1384917.32</v>
          </cell>
        </row>
        <row r="123">
          <cell r="A123" t="str">
            <v>Cód. 100991 - 18114-X</v>
          </cell>
          <cell r="B123">
            <v>5463289.8600000003</v>
          </cell>
          <cell r="C123">
            <v>1120</v>
          </cell>
        </row>
        <row r="124">
          <cell r="A124" t="str">
            <v>TOTAL</v>
          </cell>
          <cell r="B124">
            <v>232896828.97</v>
          </cell>
          <cell r="C124">
            <v>235234501.90000001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6">
          <cell r="A126" t="str">
            <v>ACOMPANHAMENTO DE EXECUÇÃO ORÇAMENTÁRIA</v>
          </cell>
        </row>
        <row r="127">
          <cell r="A127" t="str">
            <v>POR FONTE RECURSO</v>
          </cell>
        </row>
        <row r="128">
          <cell r="A128" t="str">
            <v>FONTE 05</v>
          </cell>
          <cell r="B128" t="str">
            <v>Empenhado Até o Mês</v>
          </cell>
          <cell r="C128">
            <v>23979229.07</v>
          </cell>
        </row>
        <row r="129">
          <cell r="B129" t="str">
            <v>Pago Até o Mês</v>
          </cell>
          <cell r="C129">
            <v>0</v>
          </cell>
        </row>
        <row r="130">
          <cell r="B130" t="str">
            <v>Liquidado A Pagar</v>
          </cell>
          <cell r="C130">
            <v>0</v>
          </cell>
        </row>
        <row r="131">
          <cell r="B131" t="str">
            <v xml:space="preserve">     Retenção Extra</v>
          </cell>
          <cell r="C131">
            <v>0</v>
          </cell>
        </row>
        <row r="132">
          <cell r="B132" t="str">
            <v>NÃO Liquidado A Pagar</v>
          </cell>
          <cell r="C132">
            <v>23979229.07</v>
          </cell>
        </row>
        <row r="134">
          <cell r="A134" t="str">
            <v>FONTE 00</v>
          </cell>
          <cell r="B134" t="str">
            <v>Empenhado Até o Mês</v>
          </cell>
          <cell r="C134">
            <v>10000</v>
          </cell>
        </row>
        <row r="135">
          <cell r="B135" t="str">
            <v>Pago Até o Mês</v>
          </cell>
          <cell r="C135">
            <v>0</v>
          </cell>
        </row>
        <row r="136">
          <cell r="B136" t="str">
            <v>Liquidado A Pagar</v>
          </cell>
          <cell r="C136">
            <v>0</v>
          </cell>
        </row>
        <row r="137">
          <cell r="B137" t="str">
            <v xml:space="preserve">     Retenção Extra</v>
          </cell>
          <cell r="C137">
            <v>0</v>
          </cell>
        </row>
        <row r="138">
          <cell r="B138" t="str">
            <v>NÃO Liquidado A Pagar</v>
          </cell>
          <cell r="C138">
            <v>10000</v>
          </cell>
        </row>
        <row r="141">
          <cell r="A141" t="str">
            <v>FONTE 08</v>
          </cell>
          <cell r="B141" t="str">
            <v>Empenhado Até o Mês</v>
          </cell>
          <cell r="C141">
            <v>0</v>
          </cell>
        </row>
        <row r="142">
          <cell r="B142" t="str">
            <v>Pago Até o Mês</v>
          </cell>
          <cell r="C142">
            <v>0</v>
          </cell>
        </row>
        <row r="143">
          <cell r="B143" t="str">
            <v>Liquidado A Pagar</v>
          </cell>
          <cell r="C143">
            <v>0</v>
          </cell>
        </row>
        <row r="144">
          <cell r="B144" t="str">
            <v xml:space="preserve">     Retenção Extra</v>
          </cell>
          <cell r="C144">
            <v>0</v>
          </cell>
        </row>
        <row r="145">
          <cell r="B145" t="str">
            <v>NÃO Liquidado A Pagar</v>
          </cell>
          <cell r="C145">
            <v>0</v>
          </cell>
        </row>
        <row r="147">
          <cell r="A147" t="str">
            <v>POR CONTA DE DESPESA</v>
          </cell>
        </row>
        <row r="148">
          <cell r="A148" t="str">
            <v>DESPESA CORRENTE</v>
          </cell>
          <cell r="B148" t="str">
            <v>Orçamento Inicial</v>
          </cell>
          <cell r="C148">
            <v>68908910</v>
          </cell>
        </row>
        <row r="149">
          <cell r="B149" t="str">
            <v>Orçamento Atualizado</v>
          </cell>
          <cell r="C149">
            <v>68908910</v>
          </cell>
        </row>
        <row r="150">
          <cell r="B150" t="str">
            <v>Empenhado Até o Mês</v>
          </cell>
          <cell r="C150">
            <v>23989229.07</v>
          </cell>
        </row>
        <row r="151">
          <cell r="B151" t="str">
            <v>Liquidado Até o Mês</v>
          </cell>
          <cell r="C151">
            <v>0</v>
          </cell>
        </row>
        <row r="152">
          <cell r="B152" t="str">
            <v>Pago Até o Mês</v>
          </cell>
          <cell r="C152">
            <v>0</v>
          </cell>
        </row>
        <row r="154">
          <cell r="A154" t="str">
            <v>DESPESA CAPITAL</v>
          </cell>
          <cell r="B154" t="str">
            <v>Orçamento Inicial</v>
          </cell>
          <cell r="C154">
            <v>44025</v>
          </cell>
        </row>
        <row r="155">
          <cell r="B155" t="str">
            <v>Orçamento Atualizado</v>
          </cell>
          <cell r="C155">
            <v>44025</v>
          </cell>
        </row>
        <row r="156">
          <cell r="B156" t="str">
            <v>Empenhado Até o Mês</v>
          </cell>
          <cell r="C156">
            <v>0</v>
          </cell>
        </row>
        <row r="157">
          <cell r="B157" t="str">
            <v>Liquidado Até o Mês</v>
          </cell>
          <cell r="C157">
            <v>0</v>
          </cell>
        </row>
        <row r="158">
          <cell r="B158" t="str">
            <v>Pago Até o Mês</v>
          </cell>
          <cell r="C158">
            <v>0</v>
          </cell>
        </row>
        <row r="161">
          <cell r="A161" t="str">
            <v>ACOMPANHAMENTO DE EXECUÇÃO ORÇAMENTÁRIA - RESTO A PAGAR</v>
          </cell>
        </row>
        <row r="162">
          <cell r="A162" t="str">
            <v>POR FONTE RECURSO</v>
          </cell>
        </row>
        <row r="163">
          <cell r="A163" t="str">
            <v>PAGAMENTO</v>
          </cell>
          <cell r="B163" t="str">
            <v>Não Processado - FONTE 05</v>
          </cell>
          <cell r="C163">
            <v>0</v>
          </cell>
        </row>
        <row r="164">
          <cell r="B164" t="str">
            <v>Processado - FONTE 05</v>
          </cell>
          <cell r="C164">
            <v>0</v>
          </cell>
        </row>
        <row r="165">
          <cell r="B165" t="str">
            <v>TOTAL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7">
          <cell r="A167" t="str">
            <v>PAGAMENTO</v>
          </cell>
          <cell r="B167" t="str">
            <v>Não Processado - FONTE 00</v>
          </cell>
          <cell r="C167">
            <v>5859.21</v>
          </cell>
        </row>
        <row r="168">
          <cell r="B168" t="str">
            <v>Processado - FONTE 00</v>
          </cell>
          <cell r="C168">
            <v>0</v>
          </cell>
        </row>
        <row r="169">
          <cell r="B169" t="str">
            <v>TOTAL</v>
          </cell>
          <cell r="C169">
            <v>5859.21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1">
          <cell r="A171" t="str">
            <v>POR CONTA DE DESPESA - DESPESA CORRENTE</v>
          </cell>
        </row>
        <row r="172">
          <cell r="A172" t="str">
            <v>SALDO TRANSFERIDO</v>
          </cell>
          <cell r="B172" t="str">
            <v>Não Processado</v>
          </cell>
          <cell r="C172">
            <v>938864.62</v>
          </cell>
        </row>
        <row r="173">
          <cell r="B173" t="str">
            <v>Processado</v>
          </cell>
          <cell r="C173">
            <v>0</v>
          </cell>
        </row>
        <row r="174">
          <cell r="A174" t="str">
            <v>PAGAMENTO</v>
          </cell>
          <cell r="B174" t="str">
            <v>Não Processado</v>
          </cell>
          <cell r="C174">
            <v>5859.21</v>
          </cell>
        </row>
        <row r="175">
          <cell r="B175" t="str">
            <v>Processado</v>
          </cell>
          <cell r="C175">
            <v>0</v>
          </cell>
        </row>
        <row r="176">
          <cell r="A176" t="str">
            <v>CANCELAMENTO</v>
          </cell>
          <cell r="B176" t="str">
            <v>Não Processado</v>
          </cell>
          <cell r="C176">
            <v>32203.29</v>
          </cell>
        </row>
        <row r="177">
          <cell r="B177" t="str">
            <v>Processado</v>
          </cell>
          <cell r="C177">
            <v>0</v>
          </cell>
        </row>
        <row r="178">
          <cell r="A178" t="str">
            <v>POR CONTA DE DESPESA - DESPESA CAPITAL</v>
          </cell>
        </row>
        <row r="179">
          <cell r="A179" t="str">
            <v>SALDO TRANSFERIDO</v>
          </cell>
          <cell r="B179" t="str">
            <v>Não Processado</v>
          </cell>
          <cell r="C179">
            <v>0</v>
          </cell>
        </row>
        <row r="180">
          <cell r="B180" t="str">
            <v>Processado</v>
          </cell>
          <cell r="C180">
            <v>0</v>
          </cell>
        </row>
        <row r="181">
          <cell r="A181" t="str">
            <v>PAGAMENTO</v>
          </cell>
          <cell r="B181" t="str">
            <v>Não Processado</v>
          </cell>
          <cell r="C181">
            <v>0</v>
          </cell>
        </row>
        <row r="182">
          <cell r="B182" t="str">
            <v>Processado</v>
          </cell>
          <cell r="C182">
            <v>0</v>
          </cell>
        </row>
        <row r="183">
          <cell r="A183" t="str">
            <v>CANCELAMENTO</v>
          </cell>
          <cell r="B183" t="str">
            <v>Não Processado</v>
          </cell>
          <cell r="C183">
            <v>0</v>
          </cell>
        </row>
        <row r="184">
          <cell r="B184" t="str">
            <v>Processado</v>
          </cell>
          <cell r="C184">
            <v>0</v>
          </cell>
        </row>
        <row r="186">
          <cell r="A186" t="str">
            <v>A.E.O. - RESTO A PAGAR - COMPETÊNCIAS ANTERIORES</v>
          </cell>
        </row>
        <row r="187">
          <cell r="A187" t="str">
            <v>POR CONTA DE DESPESA - DESPESA CORRENTE</v>
          </cell>
        </row>
        <row r="188">
          <cell r="A188" t="str">
            <v>SALDO TRANSFERIDO</v>
          </cell>
          <cell r="B188" t="str">
            <v>Não Processado</v>
          </cell>
          <cell r="C188">
            <v>0</v>
          </cell>
        </row>
        <row r="189">
          <cell r="B189" t="str">
            <v>Processado</v>
          </cell>
          <cell r="C189">
            <v>2035</v>
          </cell>
        </row>
        <row r="190">
          <cell r="A190" t="str">
            <v>PAGAMENTO</v>
          </cell>
          <cell r="B190" t="str">
            <v>Não Processado</v>
          </cell>
          <cell r="C190">
            <v>0</v>
          </cell>
        </row>
        <row r="191">
          <cell r="B191" t="str">
            <v>Processado</v>
          </cell>
          <cell r="C191">
            <v>0</v>
          </cell>
        </row>
        <row r="192">
          <cell r="A192" t="str">
            <v>CANCELAMENTO</v>
          </cell>
          <cell r="B192" t="str">
            <v>Não Processado</v>
          </cell>
          <cell r="C192">
            <v>0</v>
          </cell>
        </row>
        <row r="193">
          <cell r="B193" t="str">
            <v>Processado</v>
          </cell>
          <cell r="C193">
            <v>0</v>
          </cell>
        </row>
        <row r="194">
          <cell r="A194" t="str">
            <v>POR CONTA DE DESPESA - DESPESA CAPITAL</v>
          </cell>
        </row>
        <row r="195">
          <cell r="A195" t="str">
            <v>SALDO TRANSFERIDO</v>
          </cell>
          <cell r="B195" t="str">
            <v>Não Processado</v>
          </cell>
          <cell r="C195">
            <v>0</v>
          </cell>
        </row>
        <row r="196">
          <cell r="B196" t="str">
            <v>Processado</v>
          </cell>
          <cell r="C196">
            <v>0</v>
          </cell>
        </row>
        <row r="197">
          <cell r="A197" t="str">
            <v>PAGAMENTO</v>
          </cell>
          <cell r="B197" t="str">
            <v>Não Processado</v>
          </cell>
          <cell r="C197">
            <v>0</v>
          </cell>
        </row>
        <row r="198">
          <cell r="B198" t="str">
            <v>Processado</v>
          </cell>
          <cell r="C198">
            <v>0</v>
          </cell>
        </row>
        <row r="199">
          <cell r="A199" t="str">
            <v>CANCELAMENTO</v>
          </cell>
          <cell r="B199" t="str">
            <v>Não Processado</v>
          </cell>
          <cell r="C199">
            <v>0</v>
          </cell>
        </row>
        <row r="200">
          <cell r="B200" t="str">
            <v>Processado</v>
          </cell>
          <cell r="C200">
            <v>0</v>
          </cell>
        </row>
        <row r="201">
          <cell r="O201">
            <v>98111.05</v>
          </cell>
          <cell r="P201" t="str">
            <v>total de rendimentos transferidos para educação</v>
          </cell>
        </row>
        <row r="203">
          <cell r="A203" t="str">
            <v>TRANSFERÊNCIAS FINANCEIRAS RECEBIDAS (II)</v>
          </cell>
        </row>
        <row r="204">
          <cell r="A204" t="str">
            <v>PARA  EXECUÇÃO ORÇAMENTÁRIA</v>
          </cell>
        </row>
      </sheetData>
      <sheetData sheetId="4">
        <row r="5">
          <cell r="A5">
            <v>44562</v>
          </cell>
        </row>
        <row r="10">
          <cell r="D10">
            <v>0</v>
          </cell>
        </row>
        <row r="18">
          <cell r="D18">
            <v>2435783.98</v>
          </cell>
          <cell r="K18">
            <v>23979229.07</v>
          </cell>
        </row>
        <row r="20">
          <cell r="D20">
            <v>0</v>
          </cell>
        </row>
        <row r="22">
          <cell r="D22">
            <v>0</v>
          </cell>
          <cell r="K22">
            <v>98111.05</v>
          </cell>
        </row>
        <row r="28">
          <cell r="D28">
            <v>23979229.07</v>
          </cell>
          <cell r="K28">
            <v>0</v>
          </cell>
        </row>
        <row r="30">
          <cell r="D30">
            <v>0</v>
          </cell>
          <cell r="K30">
            <v>0</v>
          </cell>
        </row>
        <row r="32">
          <cell r="D32">
            <v>0</v>
          </cell>
          <cell r="K32">
            <v>0</v>
          </cell>
        </row>
        <row r="35">
          <cell r="D35">
            <v>232896828.97</v>
          </cell>
          <cell r="K35">
            <v>235234501.90000001</v>
          </cell>
        </row>
      </sheetData>
      <sheetData sheetId="5">
        <row r="8">
          <cell r="K8">
            <v>10000</v>
          </cell>
        </row>
        <row r="20">
          <cell r="D20">
            <v>5859.21</v>
          </cell>
        </row>
        <row r="25">
          <cell r="D25">
            <v>10000</v>
          </cell>
          <cell r="K25">
            <v>5859.21</v>
          </cell>
        </row>
        <row r="27">
          <cell r="D27">
            <v>0</v>
          </cell>
          <cell r="K27">
            <v>0</v>
          </cell>
        </row>
        <row r="30">
          <cell r="D30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2F720-78D0-4947-9856-2544D0F54BD9}">
  <sheetPr codeName="Plan9">
    <tabColor indexed="42"/>
  </sheetPr>
  <dimension ref="A1:IS81"/>
  <sheetViews>
    <sheetView showGridLines="0" tabSelected="1" showOutlineSymbols="0" topLeftCell="A28" zoomScaleNormal="100" workbookViewId="0">
      <selection activeCell="P1" sqref="P1:R1048576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63" customWidth="1"/>
    <col min="15" max="15" width="16.7109375" style="36" customWidth="1"/>
    <col min="16" max="253" width="6.85546875" style="1"/>
    <col min="254" max="254" width="9.85546875" style="1" customWidth="1"/>
    <col min="255" max="255" width="12.85546875" style="1" bestFit="1" customWidth="1"/>
    <col min="256" max="258" width="7.28515625" style="1" customWidth="1"/>
    <col min="259" max="259" width="10.85546875" style="1" customWidth="1"/>
    <col min="260" max="261" width="16.7109375" style="1" customWidth="1"/>
    <col min="262" max="263" width="9.85546875" style="1" customWidth="1"/>
    <col min="264" max="264" width="15.5703125" style="1" customWidth="1"/>
    <col min="265" max="265" width="9.85546875" style="1" customWidth="1"/>
    <col min="266" max="266" width="10.85546875" style="1" customWidth="1"/>
    <col min="267" max="268" width="16.7109375" style="1" customWidth="1"/>
    <col min="269" max="269" width="14.28515625" style="1" bestFit="1" customWidth="1"/>
    <col min="270" max="270" width="12.140625" style="1" customWidth="1"/>
    <col min="271" max="271" width="12.5703125" style="1" customWidth="1"/>
    <col min="272" max="509" width="6.85546875" style="1"/>
    <col min="510" max="510" width="9.85546875" style="1" customWidth="1"/>
    <col min="511" max="511" width="12.85546875" style="1" bestFit="1" customWidth="1"/>
    <col min="512" max="514" width="7.28515625" style="1" customWidth="1"/>
    <col min="515" max="515" width="10.85546875" style="1" customWidth="1"/>
    <col min="516" max="517" width="16.7109375" style="1" customWidth="1"/>
    <col min="518" max="519" width="9.85546875" style="1" customWidth="1"/>
    <col min="520" max="520" width="15.5703125" style="1" customWidth="1"/>
    <col min="521" max="521" width="9.85546875" style="1" customWidth="1"/>
    <col min="522" max="522" width="10.85546875" style="1" customWidth="1"/>
    <col min="523" max="524" width="16.7109375" style="1" customWidth="1"/>
    <col min="525" max="525" width="14.28515625" style="1" bestFit="1" customWidth="1"/>
    <col min="526" max="526" width="12.140625" style="1" customWidth="1"/>
    <col min="527" max="527" width="12.5703125" style="1" customWidth="1"/>
    <col min="528" max="765" width="6.85546875" style="1"/>
    <col min="766" max="766" width="9.85546875" style="1" customWidth="1"/>
    <col min="767" max="767" width="12.85546875" style="1" bestFit="1" customWidth="1"/>
    <col min="768" max="770" width="7.28515625" style="1" customWidth="1"/>
    <col min="771" max="771" width="10.85546875" style="1" customWidth="1"/>
    <col min="772" max="773" width="16.7109375" style="1" customWidth="1"/>
    <col min="774" max="775" width="9.85546875" style="1" customWidth="1"/>
    <col min="776" max="776" width="15.5703125" style="1" customWidth="1"/>
    <col min="777" max="777" width="9.85546875" style="1" customWidth="1"/>
    <col min="778" max="778" width="10.85546875" style="1" customWidth="1"/>
    <col min="779" max="780" width="16.7109375" style="1" customWidth="1"/>
    <col min="781" max="781" width="14.28515625" style="1" bestFit="1" customWidth="1"/>
    <col min="782" max="782" width="12.140625" style="1" customWidth="1"/>
    <col min="783" max="783" width="12.5703125" style="1" customWidth="1"/>
    <col min="784" max="1021" width="6.85546875" style="1"/>
    <col min="1022" max="1022" width="9.85546875" style="1" customWidth="1"/>
    <col min="1023" max="1023" width="12.85546875" style="1" bestFit="1" customWidth="1"/>
    <col min="1024" max="1026" width="7.28515625" style="1" customWidth="1"/>
    <col min="1027" max="1027" width="10.85546875" style="1" customWidth="1"/>
    <col min="1028" max="1029" width="16.7109375" style="1" customWidth="1"/>
    <col min="1030" max="1031" width="9.85546875" style="1" customWidth="1"/>
    <col min="1032" max="1032" width="15.5703125" style="1" customWidth="1"/>
    <col min="1033" max="1033" width="9.85546875" style="1" customWidth="1"/>
    <col min="1034" max="1034" width="10.85546875" style="1" customWidth="1"/>
    <col min="1035" max="1036" width="16.7109375" style="1" customWidth="1"/>
    <col min="1037" max="1037" width="14.28515625" style="1" bestFit="1" customWidth="1"/>
    <col min="1038" max="1038" width="12.140625" style="1" customWidth="1"/>
    <col min="1039" max="1039" width="12.5703125" style="1" customWidth="1"/>
    <col min="1040" max="1277" width="6.85546875" style="1"/>
    <col min="1278" max="1278" width="9.85546875" style="1" customWidth="1"/>
    <col min="1279" max="1279" width="12.85546875" style="1" bestFit="1" customWidth="1"/>
    <col min="1280" max="1282" width="7.28515625" style="1" customWidth="1"/>
    <col min="1283" max="1283" width="10.85546875" style="1" customWidth="1"/>
    <col min="1284" max="1285" width="16.7109375" style="1" customWidth="1"/>
    <col min="1286" max="1287" width="9.85546875" style="1" customWidth="1"/>
    <col min="1288" max="1288" width="15.5703125" style="1" customWidth="1"/>
    <col min="1289" max="1289" width="9.85546875" style="1" customWidth="1"/>
    <col min="1290" max="1290" width="10.85546875" style="1" customWidth="1"/>
    <col min="1291" max="1292" width="16.7109375" style="1" customWidth="1"/>
    <col min="1293" max="1293" width="14.28515625" style="1" bestFit="1" customWidth="1"/>
    <col min="1294" max="1294" width="12.140625" style="1" customWidth="1"/>
    <col min="1295" max="1295" width="12.5703125" style="1" customWidth="1"/>
    <col min="1296" max="1533" width="6.85546875" style="1"/>
    <col min="1534" max="1534" width="9.85546875" style="1" customWidth="1"/>
    <col min="1535" max="1535" width="12.85546875" style="1" bestFit="1" customWidth="1"/>
    <col min="1536" max="1538" width="7.28515625" style="1" customWidth="1"/>
    <col min="1539" max="1539" width="10.85546875" style="1" customWidth="1"/>
    <col min="1540" max="1541" width="16.7109375" style="1" customWidth="1"/>
    <col min="1542" max="1543" width="9.85546875" style="1" customWidth="1"/>
    <col min="1544" max="1544" width="15.5703125" style="1" customWidth="1"/>
    <col min="1545" max="1545" width="9.85546875" style="1" customWidth="1"/>
    <col min="1546" max="1546" width="10.85546875" style="1" customWidth="1"/>
    <col min="1547" max="1548" width="16.7109375" style="1" customWidth="1"/>
    <col min="1549" max="1549" width="14.28515625" style="1" bestFit="1" customWidth="1"/>
    <col min="1550" max="1550" width="12.140625" style="1" customWidth="1"/>
    <col min="1551" max="1551" width="12.5703125" style="1" customWidth="1"/>
    <col min="1552" max="1789" width="6.85546875" style="1"/>
    <col min="1790" max="1790" width="9.85546875" style="1" customWidth="1"/>
    <col min="1791" max="1791" width="12.85546875" style="1" bestFit="1" customWidth="1"/>
    <col min="1792" max="1794" width="7.28515625" style="1" customWidth="1"/>
    <col min="1795" max="1795" width="10.85546875" style="1" customWidth="1"/>
    <col min="1796" max="1797" width="16.7109375" style="1" customWidth="1"/>
    <col min="1798" max="1799" width="9.85546875" style="1" customWidth="1"/>
    <col min="1800" max="1800" width="15.5703125" style="1" customWidth="1"/>
    <col min="1801" max="1801" width="9.85546875" style="1" customWidth="1"/>
    <col min="1802" max="1802" width="10.85546875" style="1" customWidth="1"/>
    <col min="1803" max="1804" width="16.7109375" style="1" customWidth="1"/>
    <col min="1805" max="1805" width="14.28515625" style="1" bestFit="1" customWidth="1"/>
    <col min="1806" max="1806" width="12.140625" style="1" customWidth="1"/>
    <col min="1807" max="1807" width="12.5703125" style="1" customWidth="1"/>
    <col min="1808" max="2045" width="6.85546875" style="1"/>
    <col min="2046" max="2046" width="9.85546875" style="1" customWidth="1"/>
    <col min="2047" max="2047" width="12.85546875" style="1" bestFit="1" customWidth="1"/>
    <col min="2048" max="2050" width="7.28515625" style="1" customWidth="1"/>
    <col min="2051" max="2051" width="10.85546875" style="1" customWidth="1"/>
    <col min="2052" max="2053" width="16.7109375" style="1" customWidth="1"/>
    <col min="2054" max="2055" width="9.85546875" style="1" customWidth="1"/>
    <col min="2056" max="2056" width="15.5703125" style="1" customWidth="1"/>
    <col min="2057" max="2057" width="9.85546875" style="1" customWidth="1"/>
    <col min="2058" max="2058" width="10.85546875" style="1" customWidth="1"/>
    <col min="2059" max="2060" width="16.7109375" style="1" customWidth="1"/>
    <col min="2061" max="2061" width="14.28515625" style="1" bestFit="1" customWidth="1"/>
    <col min="2062" max="2062" width="12.140625" style="1" customWidth="1"/>
    <col min="2063" max="2063" width="12.5703125" style="1" customWidth="1"/>
    <col min="2064" max="2301" width="6.85546875" style="1"/>
    <col min="2302" max="2302" width="9.85546875" style="1" customWidth="1"/>
    <col min="2303" max="2303" width="12.85546875" style="1" bestFit="1" customWidth="1"/>
    <col min="2304" max="2306" width="7.28515625" style="1" customWidth="1"/>
    <col min="2307" max="2307" width="10.85546875" style="1" customWidth="1"/>
    <col min="2308" max="2309" width="16.7109375" style="1" customWidth="1"/>
    <col min="2310" max="2311" width="9.85546875" style="1" customWidth="1"/>
    <col min="2312" max="2312" width="15.5703125" style="1" customWidth="1"/>
    <col min="2313" max="2313" width="9.85546875" style="1" customWidth="1"/>
    <col min="2314" max="2314" width="10.85546875" style="1" customWidth="1"/>
    <col min="2315" max="2316" width="16.7109375" style="1" customWidth="1"/>
    <col min="2317" max="2317" width="14.28515625" style="1" bestFit="1" customWidth="1"/>
    <col min="2318" max="2318" width="12.140625" style="1" customWidth="1"/>
    <col min="2319" max="2319" width="12.5703125" style="1" customWidth="1"/>
    <col min="2320" max="2557" width="6.85546875" style="1"/>
    <col min="2558" max="2558" width="9.85546875" style="1" customWidth="1"/>
    <col min="2559" max="2559" width="12.85546875" style="1" bestFit="1" customWidth="1"/>
    <col min="2560" max="2562" width="7.28515625" style="1" customWidth="1"/>
    <col min="2563" max="2563" width="10.85546875" style="1" customWidth="1"/>
    <col min="2564" max="2565" width="16.7109375" style="1" customWidth="1"/>
    <col min="2566" max="2567" width="9.85546875" style="1" customWidth="1"/>
    <col min="2568" max="2568" width="15.5703125" style="1" customWidth="1"/>
    <col min="2569" max="2569" width="9.85546875" style="1" customWidth="1"/>
    <col min="2570" max="2570" width="10.85546875" style="1" customWidth="1"/>
    <col min="2571" max="2572" width="16.7109375" style="1" customWidth="1"/>
    <col min="2573" max="2573" width="14.28515625" style="1" bestFit="1" customWidth="1"/>
    <col min="2574" max="2574" width="12.140625" style="1" customWidth="1"/>
    <col min="2575" max="2575" width="12.5703125" style="1" customWidth="1"/>
    <col min="2576" max="2813" width="6.85546875" style="1"/>
    <col min="2814" max="2814" width="9.85546875" style="1" customWidth="1"/>
    <col min="2815" max="2815" width="12.85546875" style="1" bestFit="1" customWidth="1"/>
    <col min="2816" max="2818" width="7.28515625" style="1" customWidth="1"/>
    <col min="2819" max="2819" width="10.85546875" style="1" customWidth="1"/>
    <col min="2820" max="2821" width="16.7109375" style="1" customWidth="1"/>
    <col min="2822" max="2823" width="9.85546875" style="1" customWidth="1"/>
    <col min="2824" max="2824" width="15.5703125" style="1" customWidth="1"/>
    <col min="2825" max="2825" width="9.85546875" style="1" customWidth="1"/>
    <col min="2826" max="2826" width="10.85546875" style="1" customWidth="1"/>
    <col min="2827" max="2828" width="16.7109375" style="1" customWidth="1"/>
    <col min="2829" max="2829" width="14.28515625" style="1" bestFit="1" customWidth="1"/>
    <col min="2830" max="2830" width="12.140625" style="1" customWidth="1"/>
    <col min="2831" max="2831" width="12.5703125" style="1" customWidth="1"/>
    <col min="2832" max="3069" width="6.85546875" style="1"/>
    <col min="3070" max="3070" width="9.85546875" style="1" customWidth="1"/>
    <col min="3071" max="3071" width="12.85546875" style="1" bestFit="1" customWidth="1"/>
    <col min="3072" max="3074" width="7.28515625" style="1" customWidth="1"/>
    <col min="3075" max="3075" width="10.85546875" style="1" customWidth="1"/>
    <col min="3076" max="3077" width="16.7109375" style="1" customWidth="1"/>
    <col min="3078" max="3079" width="9.85546875" style="1" customWidth="1"/>
    <col min="3080" max="3080" width="15.5703125" style="1" customWidth="1"/>
    <col min="3081" max="3081" width="9.85546875" style="1" customWidth="1"/>
    <col min="3082" max="3082" width="10.85546875" style="1" customWidth="1"/>
    <col min="3083" max="3084" width="16.7109375" style="1" customWidth="1"/>
    <col min="3085" max="3085" width="14.28515625" style="1" bestFit="1" customWidth="1"/>
    <col min="3086" max="3086" width="12.140625" style="1" customWidth="1"/>
    <col min="3087" max="3087" width="12.5703125" style="1" customWidth="1"/>
    <col min="3088" max="3325" width="6.85546875" style="1"/>
    <col min="3326" max="3326" width="9.85546875" style="1" customWidth="1"/>
    <col min="3327" max="3327" width="12.85546875" style="1" bestFit="1" customWidth="1"/>
    <col min="3328" max="3330" width="7.28515625" style="1" customWidth="1"/>
    <col min="3331" max="3331" width="10.85546875" style="1" customWidth="1"/>
    <col min="3332" max="3333" width="16.7109375" style="1" customWidth="1"/>
    <col min="3334" max="3335" width="9.85546875" style="1" customWidth="1"/>
    <col min="3336" max="3336" width="15.5703125" style="1" customWidth="1"/>
    <col min="3337" max="3337" width="9.85546875" style="1" customWidth="1"/>
    <col min="3338" max="3338" width="10.85546875" style="1" customWidth="1"/>
    <col min="3339" max="3340" width="16.7109375" style="1" customWidth="1"/>
    <col min="3341" max="3341" width="14.28515625" style="1" bestFit="1" customWidth="1"/>
    <col min="3342" max="3342" width="12.140625" style="1" customWidth="1"/>
    <col min="3343" max="3343" width="12.5703125" style="1" customWidth="1"/>
    <col min="3344" max="3581" width="6.85546875" style="1"/>
    <col min="3582" max="3582" width="9.85546875" style="1" customWidth="1"/>
    <col min="3583" max="3583" width="12.85546875" style="1" bestFit="1" customWidth="1"/>
    <col min="3584" max="3586" width="7.28515625" style="1" customWidth="1"/>
    <col min="3587" max="3587" width="10.85546875" style="1" customWidth="1"/>
    <col min="3588" max="3589" width="16.7109375" style="1" customWidth="1"/>
    <col min="3590" max="3591" width="9.85546875" style="1" customWidth="1"/>
    <col min="3592" max="3592" width="15.5703125" style="1" customWidth="1"/>
    <col min="3593" max="3593" width="9.85546875" style="1" customWidth="1"/>
    <col min="3594" max="3594" width="10.85546875" style="1" customWidth="1"/>
    <col min="3595" max="3596" width="16.7109375" style="1" customWidth="1"/>
    <col min="3597" max="3597" width="14.28515625" style="1" bestFit="1" customWidth="1"/>
    <col min="3598" max="3598" width="12.140625" style="1" customWidth="1"/>
    <col min="3599" max="3599" width="12.5703125" style="1" customWidth="1"/>
    <col min="3600" max="3837" width="6.85546875" style="1"/>
    <col min="3838" max="3838" width="9.85546875" style="1" customWidth="1"/>
    <col min="3839" max="3839" width="12.85546875" style="1" bestFit="1" customWidth="1"/>
    <col min="3840" max="3842" width="7.28515625" style="1" customWidth="1"/>
    <col min="3843" max="3843" width="10.85546875" style="1" customWidth="1"/>
    <col min="3844" max="3845" width="16.7109375" style="1" customWidth="1"/>
    <col min="3846" max="3847" width="9.85546875" style="1" customWidth="1"/>
    <col min="3848" max="3848" width="15.5703125" style="1" customWidth="1"/>
    <col min="3849" max="3849" width="9.85546875" style="1" customWidth="1"/>
    <col min="3850" max="3850" width="10.85546875" style="1" customWidth="1"/>
    <col min="3851" max="3852" width="16.7109375" style="1" customWidth="1"/>
    <col min="3853" max="3853" width="14.28515625" style="1" bestFit="1" customWidth="1"/>
    <col min="3854" max="3854" width="12.140625" style="1" customWidth="1"/>
    <col min="3855" max="3855" width="12.5703125" style="1" customWidth="1"/>
    <col min="3856" max="4093" width="6.85546875" style="1"/>
    <col min="4094" max="4094" width="9.85546875" style="1" customWidth="1"/>
    <col min="4095" max="4095" width="12.85546875" style="1" bestFit="1" customWidth="1"/>
    <col min="4096" max="4098" width="7.28515625" style="1" customWidth="1"/>
    <col min="4099" max="4099" width="10.85546875" style="1" customWidth="1"/>
    <col min="4100" max="4101" width="16.7109375" style="1" customWidth="1"/>
    <col min="4102" max="4103" width="9.85546875" style="1" customWidth="1"/>
    <col min="4104" max="4104" width="15.5703125" style="1" customWidth="1"/>
    <col min="4105" max="4105" width="9.85546875" style="1" customWidth="1"/>
    <col min="4106" max="4106" width="10.85546875" style="1" customWidth="1"/>
    <col min="4107" max="4108" width="16.7109375" style="1" customWidth="1"/>
    <col min="4109" max="4109" width="14.28515625" style="1" bestFit="1" customWidth="1"/>
    <col min="4110" max="4110" width="12.140625" style="1" customWidth="1"/>
    <col min="4111" max="4111" width="12.5703125" style="1" customWidth="1"/>
    <col min="4112" max="4349" width="6.85546875" style="1"/>
    <col min="4350" max="4350" width="9.85546875" style="1" customWidth="1"/>
    <col min="4351" max="4351" width="12.85546875" style="1" bestFit="1" customWidth="1"/>
    <col min="4352" max="4354" width="7.28515625" style="1" customWidth="1"/>
    <col min="4355" max="4355" width="10.85546875" style="1" customWidth="1"/>
    <col min="4356" max="4357" width="16.7109375" style="1" customWidth="1"/>
    <col min="4358" max="4359" width="9.85546875" style="1" customWidth="1"/>
    <col min="4360" max="4360" width="15.5703125" style="1" customWidth="1"/>
    <col min="4361" max="4361" width="9.85546875" style="1" customWidth="1"/>
    <col min="4362" max="4362" width="10.85546875" style="1" customWidth="1"/>
    <col min="4363" max="4364" width="16.7109375" style="1" customWidth="1"/>
    <col min="4365" max="4365" width="14.28515625" style="1" bestFit="1" customWidth="1"/>
    <col min="4366" max="4366" width="12.140625" style="1" customWidth="1"/>
    <col min="4367" max="4367" width="12.5703125" style="1" customWidth="1"/>
    <col min="4368" max="4605" width="6.85546875" style="1"/>
    <col min="4606" max="4606" width="9.85546875" style="1" customWidth="1"/>
    <col min="4607" max="4607" width="12.85546875" style="1" bestFit="1" customWidth="1"/>
    <col min="4608" max="4610" width="7.28515625" style="1" customWidth="1"/>
    <col min="4611" max="4611" width="10.85546875" style="1" customWidth="1"/>
    <col min="4612" max="4613" width="16.7109375" style="1" customWidth="1"/>
    <col min="4614" max="4615" width="9.85546875" style="1" customWidth="1"/>
    <col min="4616" max="4616" width="15.5703125" style="1" customWidth="1"/>
    <col min="4617" max="4617" width="9.85546875" style="1" customWidth="1"/>
    <col min="4618" max="4618" width="10.85546875" style="1" customWidth="1"/>
    <col min="4619" max="4620" width="16.7109375" style="1" customWidth="1"/>
    <col min="4621" max="4621" width="14.28515625" style="1" bestFit="1" customWidth="1"/>
    <col min="4622" max="4622" width="12.140625" style="1" customWidth="1"/>
    <col min="4623" max="4623" width="12.5703125" style="1" customWidth="1"/>
    <col min="4624" max="4861" width="6.85546875" style="1"/>
    <col min="4862" max="4862" width="9.85546875" style="1" customWidth="1"/>
    <col min="4863" max="4863" width="12.85546875" style="1" bestFit="1" customWidth="1"/>
    <col min="4864" max="4866" width="7.28515625" style="1" customWidth="1"/>
    <col min="4867" max="4867" width="10.85546875" style="1" customWidth="1"/>
    <col min="4868" max="4869" width="16.7109375" style="1" customWidth="1"/>
    <col min="4870" max="4871" width="9.85546875" style="1" customWidth="1"/>
    <col min="4872" max="4872" width="15.5703125" style="1" customWidth="1"/>
    <col min="4873" max="4873" width="9.85546875" style="1" customWidth="1"/>
    <col min="4874" max="4874" width="10.85546875" style="1" customWidth="1"/>
    <col min="4875" max="4876" width="16.7109375" style="1" customWidth="1"/>
    <col min="4877" max="4877" width="14.28515625" style="1" bestFit="1" customWidth="1"/>
    <col min="4878" max="4878" width="12.140625" style="1" customWidth="1"/>
    <col min="4879" max="4879" width="12.5703125" style="1" customWidth="1"/>
    <col min="4880" max="5117" width="6.85546875" style="1"/>
    <col min="5118" max="5118" width="9.85546875" style="1" customWidth="1"/>
    <col min="5119" max="5119" width="12.85546875" style="1" bestFit="1" customWidth="1"/>
    <col min="5120" max="5122" width="7.28515625" style="1" customWidth="1"/>
    <col min="5123" max="5123" width="10.85546875" style="1" customWidth="1"/>
    <col min="5124" max="5125" width="16.7109375" style="1" customWidth="1"/>
    <col min="5126" max="5127" width="9.85546875" style="1" customWidth="1"/>
    <col min="5128" max="5128" width="15.5703125" style="1" customWidth="1"/>
    <col min="5129" max="5129" width="9.85546875" style="1" customWidth="1"/>
    <col min="5130" max="5130" width="10.85546875" style="1" customWidth="1"/>
    <col min="5131" max="5132" width="16.7109375" style="1" customWidth="1"/>
    <col min="5133" max="5133" width="14.28515625" style="1" bestFit="1" customWidth="1"/>
    <col min="5134" max="5134" width="12.140625" style="1" customWidth="1"/>
    <col min="5135" max="5135" width="12.5703125" style="1" customWidth="1"/>
    <col min="5136" max="5373" width="6.85546875" style="1"/>
    <col min="5374" max="5374" width="9.85546875" style="1" customWidth="1"/>
    <col min="5375" max="5375" width="12.85546875" style="1" bestFit="1" customWidth="1"/>
    <col min="5376" max="5378" width="7.28515625" style="1" customWidth="1"/>
    <col min="5379" max="5379" width="10.85546875" style="1" customWidth="1"/>
    <col min="5380" max="5381" width="16.7109375" style="1" customWidth="1"/>
    <col min="5382" max="5383" width="9.85546875" style="1" customWidth="1"/>
    <col min="5384" max="5384" width="15.5703125" style="1" customWidth="1"/>
    <col min="5385" max="5385" width="9.85546875" style="1" customWidth="1"/>
    <col min="5386" max="5386" width="10.85546875" style="1" customWidth="1"/>
    <col min="5387" max="5388" width="16.7109375" style="1" customWidth="1"/>
    <col min="5389" max="5389" width="14.28515625" style="1" bestFit="1" customWidth="1"/>
    <col min="5390" max="5390" width="12.140625" style="1" customWidth="1"/>
    <col min="5391" max="5391" width="12.5703125" style="1" customWidth="1"/>
    <col min="5392" max="5629" width="6.85546875" style="1"/>
    <col min="5630" max="5630" width="9.85546875" style="1" customWidth="1"/>
    <col min="5631" max="5631" width="12.85546875" style="1" bestFit="1" customWidth="1"/>
    <col min="5632" max="5634" width="7.28515625" style="1" customWidth="1"/>
    <col min="5635" max="5635" width="10.85546875" style="1" customWidth="1"/>
    <col min="5636" max="5637" width="16.7109375" style="1" customWidth="1"/>
    <col min="5638" max="5639" width="9.85546875" style="1" customWidth="1"/>
    <col min="5640" max="5640" width="15.5703125" style="1" customWidth="1"/>
    <col min="5641" max="5641" width="9.85546875" style="1" customWidth="1"/>
    <col min="5642" max="5642" width="10.85546875" style="1" customWidth="1"/>
    <col min="5643" max="5644" width="16.7109375" style="1" customWidth="1"/>
    <col min="5645" max="5645" width="14.28515625" style="1" bestFit="1" customWidth="1"/>
    <col min="5646" max="5646" width="12.140625" style="1" customWidth="1"/>
    <col min="5647" max="5647" width="12.5703125" style="1" customWidth="1"/>
    <col min="5648" max="5885" width="6.85546875" style="1"/>
    <col min="5886" max="5886" width="9.85546875" style="1" customWidth="1"/>
    <col min="5887" max="5887" width="12.85546875" style="1" bestFit="1" customWidth="1"/>
    <col min="5888" max="5890" width="7.28515625" style="1" customWidth="1"/>
    <col min="5891" max="5891" width="10.85546875" style="1" customWidth="1"/>
    <col min="5892" max="5893" width="16.7109375" style="1" customWidth="1"/>
    <col min="5894" max="5895" width="9.85546875" style="1" customWidth="1"/>
    <col min="5896" max="5896" width="15.5703125" style="1" customWidth="1"/>
    <col min="5897" max="5897" width="9.85546875" style="1" customWidth="1"/>
    <col min="5898" max="5898" width="10.85546875" style="1" customWidth="1"/>
    <col min="5899" max="5900" width="16.7109375" style="1" customWidth="1"/>
    <col min="5901" max="5901" width="14.28515625" style="1" bestFit="1" customWidth="1"/>
    <col min="5902" max="5902" width="12.140625" style="1" customWidth="1"/>
    <col min="5903" max="5903" width="12.5703125" style="1" customWidth="1"/>
    <col min="5904" max="6141" width="6.85546875" style="1"/>
    <col min="6142" max="6142" width="9.85546875" style="1" customWidth="1"/>
    <col min="6143" max="6143" width="12.85546875" style="1" bestFit="1" customWidth="1"/>
    <col min="6144" max="6146" width="7.28515625" style="1" customWidth="1"/>
    <col min="6147" max="6147" width="10.85546875" style="1" customWidth="1"/>
    <col min="6148" max="6149" width="16.7109375" style="1" customWidth="1"/>
    <col min="6150" max="6151" width="9.85546875" style="1" customWidth="1"/>
    <col min="6152" max="6152" width="15.5703125" style="1" customWidth="1"/>
    <col min="6153" max="6153" width="9.85546875" style="1" customWidth="1"/>
    <col min="6154" max="6154" width="10.85546875" style="1" customWidth="1"/>
    <col min="6155" max="6156" width="16.7109375" style="1" customWidth="1"/>
    <col min="6157" max="6157" width="14.28515625" style="1" bestFit="1" customWidth="1"/>
    <col min="6158" max="6158" width="12.140625" style="1" customWidth="1"/>
    <col min="6159" max="6159" width="12.5703125" style="1" customWidth="1"/>
    <col min="6160" max="6397" width="6.85546875" style="1"/>
    <col min="6398" max="6398" width="9.85546875" style="1" customWidth="1"/>
    <col min="6399" max="6399" width="12.85546875" style="1" bestFit="1" customWidth="1"/>
    <col min="6400" max="6402" width="7.28515625" style="1" customWidth="1"/>
    <col min="6403" max="6403" width="10.85546875" style="1" customWidth="1"/>
    <col min="6404" max="6405" width="16.7109375" style="1" customWidth="1"/>
    <col min="6406" max="6407" width="9.85546875" style="1" customWidth="1"/>
    <col min="6408" max="6408" width="15.5703125" style="1" customWidth="1"/>
    <col min="6409" max="6409" width="9.85546875" style="1" customWidth="1"/>
    <col min="6410" max="6410" width="10.85546875" style="1" customWidth="1"/>
    <col min="6411" max="6412" width="16.7109375" style="1" customWidth="1"/>
    <col min="6413" max="6413" width="14.28515625" style="1" bestFit="1" customWidth="1"/>
    <col min="6414" max="6414" width="12.140625" style="1" customWidth="1"/>
    <col min="6415" max="6415" width="12.5703125" style="1" customWidth="1"/>
    <col min="6416" max="6653" width="6.85546875" style="1"/>
    <col min="6654" max="6654" width="9.85546875" style="1" customWidth="1"/>
    <col min="6655" max="6655" width="12.85546875" style="1" bestFit="1" customWidth="1"/>
    <col min="6656" max="6658" width="7.28515625" style="1" customWidth="1"/>
    <col min="6659" max="6659" width="10.85546875" style="1" customWidth="1"/>
    <col min="6660" max="6661" width="16.7109375" style="1" customWidth="1"/>
    <col min="6662" max="6663" width="9.85546875" style="1" customWidth="1"/>
    <col min="6664" max="6664" width="15.5703125" style="1" customWidth="1"/>
    <col min="6665" max="6665" width="9.85546875" style="1" customWidth="1"/>
    <col min="6666" max="6666" width="10.85546875" style="1" customWidth="1"/>
    <col min="6667" max="6668" width="16.7109375" style="1" customWidth="1"/>
    <col min="6669" max="6669" width="14.28515625" style="1" bestFit="1" customWidth="1"/>
    <col min="6670" max="6670" width="12.140625" style="1" customWidth="1"/>
    <col min="6671" max="6671" width="12.5703125" style="1" customWidth="1"/>
    <col min="6672" max="6909" width="6.85546875" style="1"/>
    <col min="6910" max="6910" width="9.85546875" style="1" customWidth="1"/>
    <col min="6911" max="6911" width="12.85546875" style="1" bestFit="1" customWidth="1"/>
    <col min="6912" max="6914" width="7.28515625" style="1" customWidth="1"/>
    <col min="6915" max="6915" width="10.85546875" style="1" customWidth="1"/>
    <col min="6916" max="6917" width="16.7109375" style="1" customWidth="1"/>
    <col min="6918" max="6919" width="9.85546875" style="1" customWidth="1"/>
    <col min="6920" max="6920" width="15.5703125" style="1" customWidth="1"/>
    <col min="6921" max="6921" width="9.85546875" style="1" customWidth="1"/>
    <col min="6922" max="6922" width="10.85546875" style="1" customWidth="1"/>
    <col min="6923" max="6924" width="16.7109375" style="1" customWidth="1"/>
    <col min="6925" max="6925" width="14.28515625" style="1" bestFit="1" customWidth="1"/>
    <col min="6926" max="6926" width="12.140625" style="1" customWidth="1"/>
    <col min="6927" max="6927" width="12.5703125" style="1" customWidth="1"/>
    <col min="6928" max="7165" width="6.85546875" style="1"/>
    <col min="7166" max="7166" width="9.85546875" style="1" customWidth="1"/>
    <col min="7167" max="7167" width="12.85546875" style="1" bestFit="1" customWidth="1"/>
    <col min="7168" max="7170" width="7.28515625" style="1" customWidth="1"/>
    <col min="7171" max="7171" width="10.85546875" style="1" customWidth="1"/>
    <col min="7172" max="7173" width="16.7109375" style="1" customWidth="1"/>
    <col min="7174" max="7175" width="9.85546875" style="1" customWidth="1"/>
    <col min="7176" max="7176" width="15.5703125" style="1" customWidth="1"/>
    <col min="7177" max="7177" width="9.85546875" style="1" customWidth="1"/>
    <col min="7178" max="7178" width="10.85546875" style="1" customWidth="1"/>
    <col min="7179" max="7180" width="16.7109375" style="1" customWidth="1"/>
    <col min="7181" max="7181" width="14.28515625" style="1" bestFit="1" customWidth="1"/>
    <col min="7182" max="7182" width="12.140625" style="1" customWidth="1"/>
    <col min="7183" max="7183" width="12.5703125" style="1" customWidth="1"/>
    <col min="7184" max="7421" width="6.85546875" style="1"/>
    <col min="7422" max="7422" width="9.85546875" style="1" customWidth="1"/>
    <col min="7423" max="7423" width="12.85546875" style="1" bestFit="1" customWidth="1"/>
    <col min="7424" max="7426" width="7.28515625" style="1" customWidth="1"/>
    <col min="7427" max="7427" width="10.85546875" style="1" customWidth="1"/>
    <col min="7428" max="7429" width="16.7109375" style="1" customWidth="1"/>
    <col min="7430" max="7431" width="9.85546875" style="1" customWidth="1"/>
    <col min="7432" max="7432" width="15.5703125" style="1" customWidth="1"/>
    <col min="7433" max="7433" width="9.85546875" style="1" customWidth="1"/>
    <col min="7434" max="7434" width="10.85546875" style="1" customWidth="1"/>
    <col min="7435" max="7436" width="16.7109375" style="1" customWidth="1"/>
    <col min="7437" max="7437" width="14.28515625" style="1" bestFit="1" customWidth="1"/>
    <col min="7438" max="7438" width="12.140625" style="1" customWidth="1"/>
    <col min="7439" max="7439" width="12.5703125" style="1" customWidth="1"/>
    <col min="7440" max="7677" width="6.85546875" style="1"/>
    <col min="7678" max="7678" width="9.85546875" style="1" customWidth="1"/>
    <col min="7679" max="7679" width="12.85546875" style="1" bestFit="1" customWidth="1"/>
    <col min="7680" max="7682" width="7.28515625" style="1" customWidth="1"/>
    <col min="7683" max="7683" width="10.85546875" style="1" customWidth="1"/>
    <col min="7684" max="7685" width="16.7109375" style="1" customWidth="1"/>
    <col min="7686" max="7687" width="9.85546875" style="1" customWidth="1"/>
    <col min="7688" max="7688" width="15.5703125" style="1" customWidth="1"/>
    <col min="7689" max="7689" width="9.85546875" style="1" customWidth="1"/>
    <col min="7690" max="7690" width="10.85546875" style="1" customWidth="1"/>
    <col min="7691" max="7692" width="16.7109375" style="1" customWidth="1"/>
    <col min="7693" max="7693" width="14.28515625" style="1" bestFit="1" customWidth="1"/>
    <col min="7694" max="7694" width="12.140625" style="1" customWidth="1"/>
    <col min="7695" max="7695" width="12.5703125" style="1" customWidth="1"/>
    <col min="7696" max="7933" width="6.85546875" style="1"/>
    <col min="7934" max="7934" width="9.85546875" style="1" customWidth="1"/>
    <col min="7935" max="7935" width="12.85546875" style="1" bestFit="1" customWidth="1"/>
    <col min="7936" max="7938" width="7.28515625" style="1" customWidth="1"/>
    <col min="7939" max="7939" width="10.85546875" style="1" customWidth="1"/>
    <col min="7940" max="7941" width="16.7109375" style="1" customWidth="1"/>
    <col min="7942" max="7943" width="9.85546875" style="1" customWidth="1"/>
    <col min="7944" max="7944" width="15.5703125" style="1" customWidth="1"/>
    <col min="7945" max="7945" width="9.85546875" style="1" customWidth="1"/>
    <col min="7946" max="7946" width="10.85546875" style="1" customWidth="1"/>
    <col min="7947" max="7948" width="16.7109375" style="1" customWidth="1"/>
    <col min="7949" max="7949" width="14.28515625" style="1" bestFit="1" customWidth="1"/>
    <col min="7950" max="7950" width="12.140625" style="1" customWidth="1"/>
    <col min="7951" max="7951" width="12.5703125" style="1" customWidth="1"/>
    <col min="7952" max="8189" width="6.85546875" style="1"/>
    <col min="8190" max="8190" width="9.85546875" style="1" customWidth="1"/>
    <col min="8191" max="8191" width="12.85546875" style="1" bestFit="1" customWidth="1"/>
    <col min="8192" max="8194" width="7.28515625" style="1" customWidth="1"/>
    <col min="8195" max="8195" width="10.85546875" style="1" customWidth="1"/>
    <col min="8196" max="8197" width="16.7109375" style="1" customWidth="1"/>
    <col min="8198" max="8199" width="9.85546875" style="1" customWidth="1"/>
    <col min="8200" max="8200" width="15.5703125" style="1" customWidth="1"/>
    <col min="8201" max="8201" width="9.85546875" style="1" customWidth="1"/>
    <col min="8202" max="8202" width="10.85546875" style="1" customWidth="1"/>
    <col min="8203" max="8204" width="16.7109375" style="1" customWidth="1"/>
    <col min="8205" max="8205" width="14.28515625" style="1" bestFit="1" customWidth="1"/>
    <col min="8206" max="8206" width="12.140625" style="1" customWidth="1"/>
    <col min="8207" max="8207" width="12.5703125" style="1" customWidth="1"/>
    <col min="8208" max="8445" width="6.85546875" style="1"/>
    <col min="8446" max="8446" width="9.85546875" style="1" customWidth="1"/>
    <col min="8447" max="8447" width="12.85546875" style="1" bestFit="1" customWidth="1"/>
    <col min="8448" max="8450" width="7.28515625" style="1" customWidth="1"/>
    <col min="8451" max="8451" width="10.85546875" style="1" customWidth="1"/>
    <col min="8452" max="8453" width="16.7109375" style="1" customWidth="1"/>
    <col min="8454" max="8455" width="9.85546875" style="1" customWidth="1"/>
    <col min="8456" max="8456" width="15.5703125" style="1" customWidth="1"/>
    <col min="8457" max="8457" width="9.85546875" style="1" customWidth="1"/>
    <col min="8458" max="8458" width="10.85546875" style="1" customWidth="1"/>
    <col min="8459" max="8460" width="16.7109375" style="1" customWidth="1"/>
    <col min="8461" max="8461" width="14.28515625" style="1" bestFit="1" customWidth="1"/>
    <col min="8462" max="8462" width="12.140625" style="1" customWidth="1"/>
    <col min="8463" max="8463" width="12.5703125" style="1" customWidth="1"/>
    <col min="8464" max="8701" width="6.85546875" style="1"/>
    <col min="8702" max="8702" width="9.85546875" style="1" customWidth="1"/>
    <col min="8703" max="8703" width="12.85546875" style="1" bestFit="1" customWidth="1"/>
    <col min="8704" max="8706" width="7.28515625" style="1" customWidth="1"/>
    <col min="8707" max="8707" width="10.85546875" style="1" customWidth="1"/>
    <col min="8708" max="8709" width="16.7109375" style="1" customWidth="1"/>
    <col min="8710" max="8711" width="9.85546875" style="1" customWidth="1"/>
    <col min="8712" max="8712" width="15.5703125" style="1" customWidth="1"/>
    <col min="8713" max="8713" width="9.85546875" style="1" customWidth="1"/>
    <col min="8714" max="8714" width="10.85546875" style="1" customWidth="1"/>
    <col min="8715" max="8716" width="16.7109375" style="1" customWidth="1"/>
    <col min="8717" max="8717" width="14.28515625" style="1" bestFit="1" customWidth="1"/>
    <col min="8718" max="8718" width="12.140625" style="1" customWidth="1"/>
    <col min="8719" max="8719" width="12.5703125" style="1" customWidth="1"/>
    <col min="8720" max="8957" width="6.85546875" style="1"/>
    <col min="8958" max="8958" width="9.85546875" style="1" customWidth="1"/>
    <col min="8959" max="8959" width="12.85546875" style="1" bestFit="1" customWidth="1"/>
    <col min="8960" max="8962" width="7.28515625" style="1" customWidth="1"/>
    <col min="8963" max="8963" width="10.85546875" style="1" customWidth="1"/>
    <col min="8964" max="8965" width="16.7109375" style="1" customWidth="1"/>
    <col min="8966" max="8967" width="9.85546875" style="1" customWidth="1"/>
    <col min="8968" max="8968" width="15.5703125" style="1" customWidth="1"/>
    <col min="8969" max="8969" width="9.85546875" style="1" customWidth="1"/>
    <col min="8970" max="8970" width="10.85546875" style="1" customWidth="1"/>
    <col min="8971" max="8972" width="16.7109375" style="1" customWidth="1"/>
    <col min="8973" max="8973" width="14.28515625" style="1" bestFit="1" customWidth="1"/>
    <col min="8974" max="8974" width="12.140625" style="1" customWidth="1"/>
    <col min="8975" max="8975" width="12.5703125" style="1" customWidth="1"/>
    <col min="8976" max="9213" width="6.85546875" style="1"/>
    <col min="9214" max="9214" width="9.85546875" style="1" customWidth="1"/>
    <col min="9215" max="9215" width="12.85546875" style="1" bestFit="1" customWidth="1"/>
    <col min="9216" max="9218" width="7.28515625" style="1" customWidth="1"/>
    <col min="9219" max="9219" width="10.85546875" style="1" customWidth="1"/>
    <col min="9220" max="9221" width="16.7109375" style="1" customWidth="1"/>
    <col min="9222" max="9223" width="9.85546875" style="1" customWidth="1"/>
    <col min="9224" max="9224" width="15.5703125" style="1" customWidth="1"/>
    <col min="9225" max="9225" width="9.85546875" style="1" customWidth="1"/>
    <col min="9226" max="9226" width="10.85546875" style="1" customWidth="1"/>
    <col min="9227" max="9228" width="16.7109375" style="1" customWidth="1"/>
    <col min="9229" max="9229" width="14.28515625" style="1" bestFit="1" customWidth="1"/>
    <col min="9230" max="9230" width="12.140625" style="1" customWidth="1"/>
    <col min="9231" max="9231" width="12.5703125" style="1" customWidth="1"/>
    <col min="9232" max="9469" width="6.85546875" style="1"/>
    <col min="9470" max="9470" width="9.85546875" style="1" customWidth="1"/>
    <col min="9471" max="9471" width="12.85546875" style="1" bestFit="1" customWidth="1"/>
    <col min="9472" max="9474" width="7.28515625" style="1" customWidth="1"/>
    <col min="9475" max="9475" width="10.85546875" style="1" customWidth="1"/>
    <col min="9476" max="9477" width="16.7109375" style="1" customWidth="1"/>
    <col min="9478" max="9479" width="9.85546875" style="1" customWidth="1"/>
    <col min="9480" max="9480" width="15.5703125" style="1" customWidth="1"/>
    <col min="9481" max="9481" width="9.85546875" style="1" customWidth="1"/>
    <col min="9482" max="9482" width="10.85546875" style="1" customWidth="1"/>
    <col min="9483" max="9484" width="16.7109375" style="1" customWidth="1"/>
    <col min="9485" max="9485" width="14.28515625" style="1" bestFit="1" customWidth="1"/>
    <col min="9486" max="9486" width="12.140625" style="1" customWidth="1"/>
    <col min="9487" max="9487" width="12.5703125" style="1" customWidth="1"/>
    <col min="9488" max="9725" width="6.85546875" style="1"/>
    <col min="9726" max="9726" width="9.85546875" style="1" customWidth="1"/>
    <col min="9727" max="9727" width="12.85546875" style="1" bestFit="1" customWidth="1"/>
    <col min="9728" max="9730" width="7.28515625" style="1" customWidth="1"/>
    <col min="9731" max="9731" width="10.85546875" style="1" customWidth="1"/>
    <col min="9732" max="9733" width="16.7109375" style="1" customWidth="1"/>
    <col min="9734" max="9735" width="9.85546875" style="1" customWidth="1"/>
    <col min="9736" max="9736" width="15.5703125" style="1" customWidth="1"/>
    <col min="9737" max="9737" width="9.85546875" style="1" customWidth="1"/>
    <col min="9738" max="9738" width="10.85546875" style="1" customWidth="1"/>
    <col min="9739" max="9740" width="16.7109375" style="1" customWidth="1"/>
    <col min="9741" max="9741" width="14.28515625" style="1" bestFit="1" customWidth="1"/>
    <col min="9742" max="9742" width="12.140625" style="1" customWidth="1"/>
    <col min="9743" max="9743" width="12.5703125" style="1" customWidth="1"/>
    <col min="9744" max="9981" width="6.85546875" style="1"/>
    <col min="9982" max="9982" width="9.85546875" style="1" customWidth="1"/>
    <col min="9983" max="9983" width="12.85546875" style="1" bestFit="1" customWidth="1"/>
    <col min="9984" max="9986" width="7.28515625" style="1" customWidth="1"/>
    <col min="9987" max="9987" width="10.85546875" style="1" customWidth="1"/>
    <col min="9988" max="9989" width="16.7109375" style="1" customWidth="1"/>
    <col min="9990" max="9991" width="9.85546875" style="1" customWidth="1"/>
    <col min="9992" max="9992" width="15.5703125" style="1" customWidth="1"/>
    <col min="9993" max="9993" width="9.85546875" style="1" customWidth="1"/>
    <col min="9994" max="9994" width="10.85546875" style="1" customWidth="1"/>
    <col min="9995" max="9996" width="16.7109375" style="1" customWidth="1"/>
    <col min="9997" max="9997" width="14.28515625" style="1" bestFit="1" customWidth="1"/>
    <col min="9998" max="9998" width="12.140625" style="1" customWidth="1"/>
    <col min="9999" max="9999" width="12.5703125" style="1" customWidth="1"/>
    <col min="10000" max="10237" width="6.85546875" style="1"/>
    <col min="10238" max="10238" width="9.85546875" style="1" customWidth="1"/>
    <col min="10239" max="10239" width="12.85546875" style="1" bestFit="1" customWidth="1"/>
    <col min="10240" max="10242" width="7.28515625" style="1" customWidth="1"/>
    <col min="10243" max="10243" width="10.85546875" style="1" customWidth="1"/>
    <col min="10244" max="10245" width="16.7109375" style="1" customWidth="1"/>
    <col min="10246" max="10247" width="9.85546875" style="1" customWidth="1"/>
    <col min="10248" max="10248" width="15.5703125" style="1" customWidth="1"/>
    <col min="10249" max="10249" width="9.85546875" style="1" customWidth="1"/>
    <col min="10250" max="10250" width="10.85546875" style="1" customWidth="1"/>
    <col min="10251" max="10252" width="16.7109375" style="1" customWidth="1"/>
    <col min="10253" max="10253" width="14.28515625" style="1" bestFit="1" customWidth="1"/>
    <col min="10254" max="10254" width="12.140625" style="1" customWidth="1"/>
    <col min="10255" max="10255" width="12.5703125" style="1" customWidth="1"/>
    <col min="10256" max="10493" width="6.85546875" style="1"/>
    <col min="10494" max="10494" width="9.85546875" style="1" customWidth="1"/>
    <col min="10495" max="10495" width="12.85546875" style="1" bestFit="1" customWidth="1"/>
    <col min="10496" max="10498" width="7.28515625" style="1" customWidth="1"/>
    <col min="10499" max="10499" width="10.85546875" style="1" customWidth="1"/>
    <col min="10500" max="10501" width="16.7109375" style="1" customWidth="1"/>
    <col min="10502" max="10503" width="9.85546875" style="1" customWidth="1"/>
    <col min="10504" max="10504" width="15.5703125" style="1" customWidth="1"/>
    <col min="10505" max="10505" width="9.85546875" style="1" customWidth="1"/>
    <col min="10506" max="10506" width="10.85546875" style="1" customWidth="1"/>
    <col min="10507" max="10508" width="16.7109375" style="1" customWidth="1"/>
    <col min="10509" max="10509" width="14.28515625" style="1" bestFit="1" customWidth="1"/>
    <col min="10510" max="10510" width="12.140625" style="1" customWidth="1"/>
    <col min="10511" max="10511" width="12.5703125" style="1" customWidth="1"/>
    <col min="10512" max="10749" width="6.85546875" style="1"/>
    <col min="10750" max="10750" width="9.85546875" style="1" customWidth="1"/>
    <col min="10751" max="10751" width="12.85546875" style="1" bestFit="1" customWidth="1"/>
    <col min="10752" max="10754" width="7.28515625" style="1" customWidth="1"/>
    <col min="10755" max="10755" width="10.85546875" style="1" customWidth="1"/>
    <col min="10756" max="10757" width="16.7109375" style="1" customWidth="1"/>
    <col min="10758" max="10759" width="9.85546875" style="1" customWidth="1"/>
    <col min="10760" max="10760" width="15.5703125" style="1" customWidth="1"/>
    <col min="10761" max="10761" width="9.85546875" style="1" customWidth="1"/>
    <col min="10762" max="10762" width="10.85546875" style="1" customWidth="1"/>
    <col min="10763" max="10764" width="16.7109375" style="1" customWidth="1"/>
    <col min="10765" max="10765" width="14.28515625" style="1" bestFit="1" customWidth="1"/>
    <col min="10766" max="10766" width="12.140625" style="1" customWidth="1"/>
    <col min="10767" max="10767" width="12.5703125" style="1" customWidth="1"/>
    <col min="10768" max="11005" width="6.85546875" style="1"/>
    <col min="11006" max="11006" width="9.85546875" style="1" customWidth="1"/>
    <col min="11007" max="11007" width="12.85546875" style="1" bestFit="1" customWidth="1"/>
    <col min="11008" max="11010" width="7.28515625" style="1" customWidth="1"/>
    <col min="11011" max="11011" width="10.85546875" style="1" customWidth="1"/>
    <col min="11012" max="11013" width="16.7109375" style="1" customWidth="1"/>
    <col min="11014" max="11015" width="9.85546875" style="1" customWidth="1"/>
    <col min="11016" max="11016" width="15.5703125" style="1" customWidth="1"/>
    <col min="11017" max="11017" width="9.85546875" style="1" customWidth="1"/>
    <col min="11018" max="11018" width="10.85546875" style="1" customWidth="1"/>
    <col min="11019" max="11020" width="16.7109375" style="1" customWidth="1"/>
    <col min="11021" max="11021" width="14.28515625" style="1" bestFit="1" customWidth="1"/>
    <col min="11022" max="11022" width="12.140625" style="1" customWidth="1"/>
    <col min="11023" max="11023" width="12.5703125" style="1" customWidth="1"/>
    <col min="11024" max="11261" width="6.85546875" style="1"/>
    <col min="11262" max="11262" width="9.85546875" style="1" customWidth="1"/>
    <col min="11263" max="11263" width="12.85546875" style="1" bestFit="1" customWidth="1"/>
    <col min="11264" max="11266" width="7.28515625" style="1" customWidth="1"/>
    <col min="11267" max="11267" width="10.85546875" style="1" customWidth="1"/>
    <col min="11268" max="11269" width="16.7109375" style="1" customWidth="1"/>
    <col min="11270" max="11271" width="9.85546875" style="1" customWidth="1"/>
    <col min="11272" max="11272" width="15.5703125" style="1" customWidth="1"/>
    <col min="11273" max="11273" width="9.85546875" style="1" customWidth="1"/>
    <col min="11274" max="11274" width="10.85546875" style="1" customWidth="1"/>
    <col min="11275" max="11276" width="16.7109375" style="1" customWidth="1"/>
    <col min="11277" max="11277" width="14.28515625" style="1" bestFit="1" customWidth="1"/>
    <col min="11278" max="11278" width="12.140625" style="1" customWidth="1"/>
    <col min="11279" max="11279" width="12.5703125" style="1" customWidth="1"/>
    <col min="11280" max="11517" width="6.85546875" style="1"/>
    <col min="11518" max="11518" width="9.85546875" style="1" customWidth="1"/>
    <col min="11519" max="11519" width="12.85546875" style="1" bestFit="1" customWidth="1"/>
    <col min="11520" max="11522" width="7.28515625" style="1" customWidth="1"/>
    <col min="11523" max="11523" width="10.85546875" style="1" customWidth="1"/>
    <col min="11524" max="11525" width="16.7109375" style="1" customWidth="1"/>
    <col min="11526" max="11527" width="9.85546875" style="1" customWidth="1"/>
    <col min="11528" max="11528" width="15.5703125" style="1" customWidth="1"/>
    <col min="11529" max="11529" width="9.85546875" style="1" customWidth="1"/>
    <col min="11530" max="11530" width="10.85546875" style="1" customWidth="1"/>
    <col min="11531" max="11532" width="16.7109375" style="1" customWidth="1"/>
    <col min="11533" max="11533" width="14.28515625" style="1" bestFit="1" customWidth="1"/>
    <col min="11534" max="11534" width="12.140625" style="1" customWidth="1"/>
    <col min="11535" max="11535" width="12.5703125" style="1" customWidth="1"/>
    <col min="11536" max="11773" width="6.85546875" style="1"/>
    <col min="11774" max="11774" width="9.85546875" style="1" customWidth="1"/>
    <col min="11775" max="11775" width="12.85546875" style="1" bestFit="1" customWidth="1"/>
    <col min="11776" max="11778" width="7.28515625" style="1" customWidth="1"/>
    <col min="11779" max="11779" width="10.85546875" style="1" customWidth="1"/>
    <col min="11780" max="11781" width="16.7109375" style="1" customWidth="1"/>
    <col min="11782" max="11783" width="9.85546875" style="1" customWidth="1"/>
    <col min="11784" max="11784" width="15.5703125" style="1" customWidth="1"/>
    <col min="11785" max="11785" width="9.85546875" style="1" customWidth="1"/>
    <col min="11786" max="11786" width="10.85546875" style="1" customWidth="1"/>
    <col min="11787" max="11788" width="16.7109375" style="1" customWidth="1"/>
    <col min="11789" max="11789" width="14.28515625" style="1" bestFit="1" customWidth="1"/>
    <col min="11790" max="11790" width="12.140625" style="1" customWidth="1"/>
    <col min="11791" max="11791" width="12.5703125" style="1" customWidth="1"/>
    <col min="11792" max="12029" width="6.85546875" style="1"/>
    <col min="12030" max="12030" width="9.85546875" style="1" customWidth="1"/>
    <col min="12031" max="12031" width="12.85546875" style="1" bestFit="1" customWidth="1"/>
    <col min="12032" max="12034" width="7.28515625" style="1" customWidth="1"/>
    <col min="12035" max="12035" width="10.85546875" style="1" customWidth="1"/>
    <col min="12036" max="12037" width="16.7109375" style="1" customWidth="1"/>
    <col min="12038" max="12039" width="9.85546875" style="1" customWidth="1"/>
    <col min="12040" max="12040" width="15.5703125" style="1" customWidth="1"/>
    <col min="12041" max="12041" width="9.85546875" style="1" customWidth="1"/>
    <col min="12042" max="12042" width="10.85546875" style="1" customWidth="1"/>
    <col min="12043" max="12044" width="16.7109375" style="1" customWidth="1"/>
    <col min="12045" max="12045" width="14.28515625" style="1" bestFit="1" customWidth="1"/>
    <col min="12046" max="12046" width="12.140625" style="1" customWidth="1"/>
    <col min="12047" max="12047" width="12.5703125" style="1" customWidth="1"/>
    <col min="12048" max="12285" width="6.85546875" style="1"/>
    <col min="12286" max="12286" width="9.85546875" style="1" customWidth="1"/>
    <col min="12287" max="12287" width="12.85546875" style="1" bestFit="1" customWidth="1"/>
    <col min="12288" max="12290" width="7.28515625" style="1" customWidth="1"/>
    <col min="12291" max="12291" width="10.85546875" style="1" customWidth="1"/>
    <col min="12292" max="12293" width="16.7109375" style="1" customWidth="1"/>
    <col min="12294" max="12295" width="9.85546875" style="1" customWidth="1"/>
    <col min="12296" max="12296" width="15.5703125" style="1" customWidth="1"/>
    <col min="12297" max="12297" width="9.85546875" style="1" customWidth="1"/>
    <col min="12298" max="12298" width="10.85546875" style="1" customWidth="1"/>
    <col min="12299" max="12300" width="16.7109375" style="1" customWidth="1"/>
    <col min="12301" max="12301" width="14.28515625" style="1" bestFit="1" customWidth="1"/>
    <col min="12302" max="12302" width="12.140625" style="1" customWidth="1"/>
    <col min="12303" max="12303" width="12.5703125" style="1" customWidth="1"/>
    <col min="12304" max="12541" width="6.85546875" style="1"/>
    <col min="12542" max="12542" width="9.85546875" style="1" customWidth="1"/>
    <col min="12543" max="12543" width="12.85546875" style="1" bestFit="1" customWidth="1"/>
    <col min="12544" max="12546" width="7.28515625" style="1" customWidth="1"/>
    <col min="12547" max="12547" width="10.85546875" style="1" customWidth="1"/>
    <col min="12548" max="12549" width="16.7109375" style="1" customWidth="1"/>
    <col min="12550" max="12551" width="9.85546875" style="1" customWidth="1"/>
    <col min="12552" max="12552" width="15.5703125" style="1" customWidth="1"/>
    <col min="12553" max="12553" width="9.85546875" style="1" customWidth="1"/>
    <col min="12554" max="12554" width="10.85546875" style="1" customWidth="1"/>
    <col min="12555" max="12556" width="16.7109375" style="1" customWidth="1"/>
    <col min="12557" max="12557" width="14.28515625" style="1" bestFit="1" customWidth="1"/>
    <col min="12558" max="12558" width="12.140625" style="1" customWidth="1"/>
    <col min="12559" max="12559" width="12.5703125" style="1" customWidth="1"/>
    <col min="12560" max="12797" width="6.85546875" style="1"/>
    <col min="12798" max="12798" width="9.85546875" style="1" customWidth="1"/>
    <col min="12799" max="12799" width="12.85546875" style="1" bestFit="1" customWidth="1"/>
    <col min="12800" max="12802" width="7.28515625" style="1" customWidth="1"/>
    <col min="12803" max="12803" width="10.85546875" style="1" customWidth="1"/>
    <col min="12804" max="12805" width="16.7109375" style="1" customWidth="1"/>
    <col min="12806" max="12807" width="9.85546875" style="1" customWidth="1"/>
    <col min="12808" max="12808" width="15.5703125" style="1" customWidth="1"/>
    <col min="12809" max="12809" width="9.85546875" style="1" customWidth="1"/>
    <col min="12810" max="12810" width="10.85546875" style="1" customWidth="1"/>
    <col min="12811" max="12812" width="16.7109375" style="1" customWidth="1"/>
    <col min="12813" max="12813" width="14.28515625" style="1" bestFit="1" customWidth="1"/>
    <col min="12814" max="12814" width="12.140625" style="1" customWidth="1"/>
    <col min="12815" max="12815" width="12.5703125" style="1" customWidth="1"/>
    <col min="12816" max="13053" width="6.85546875" style="1"/>
    <col min="13054" max="13054" width="9.85546875" style="1" customWidth="1"/>
    <col min="13055" max="13055" width="12.85546875" style="1" bestFit="1" customWidth="1"/>
    <col min="13056" max="13058" width="7.28515625" style="1" customWidth="1"/>
    <col min="13059" max="13059" width="10.85546875" style="1" customWidth="1"/>
    <col min="13060" max="13061" width="16.7109375" style="1" customWidth="1"/>
    <col min="13062" max="13063" width="9.85546875" style="1" customWidth="1"/>
    <col min="13064" max="13064" width="15.5703125" style="1" customWidth="1"/>
    <col min="13065" max="13065" width="9.85546875" style="1" customWidth="1"/>
    <col min="13066" max="13066" width="10.85546875" style="1" customWidth="1"/>
    <col min="13067" max="13068" width="16.7109375" style="1" customWidth="1"/>
    <col min="13069" max="13069" width="14.28515625" style="1" bestFit="1" customWidth="1"/>
    <col min="13070" max="13070" width="12.140625" style="1" customWidth="1"/>
    <col min="13071" max="13071" width="12.5703125" style="1" customWidth="1"/>
    <col min="13072" max="13309" width="6.85546875" style="1"/>
    <col min="13310" max="13310" width="9.85546875" style="1" customWidth="1"/>
    <col min="13311" max="13311" width="12.85546875" style="1" bestFit="1" customWidth="1"/>
    <col min="13312" max="13314" width="7.28515625" style="1" customWidth="1"/>
    <col min="13315" max="13315" width="10.85546875" style="1" customWidth="1"/>
    <col min="13316" max="13317" width="16.7109375" style="1" customWidth="1"/>
    <col min="13318" max="13319" width="9.85546875" style="1" customWidth="1"/>
    <col min="13320" max="13320" width="15.5703125" style="1" customWidth="1"/>
    <col min="13321" max="13321" width="9.85546875" style="1" customWidth="1"/>
    <col min="13322" max="13322" width="10.85546875" style="1" customWidth="1"/>
    <col min="13323" max="13324" width="16.7109375" style="1" customWidth="1"/>
    <col min="13325" max="13325" width="14.28515625" style="1" bestFit="1" customWidth="1"/>
    <col min="13326" max="13326" width="12.140625" style="1" customWidth="1"/>
    <col min="13327" max="13327" width="12.5703125" style="1" customWidth="1"/>
    <col min="13328" max="13565" width="6.85546875" style="1"/>
    <col min="13566" max="13566" width="9.85546875" style="1" customWidth="1"/>
    <col min="13567" max="13567" width="12.85546875" style="1" bestFit="1" customWidth="1"/>
    <col min="13568" max="13570" width="7.28515625" style="1" customWidth="1"/>
    <col min="13571" max="13571" width="10.85546875" style="1" customWidth="1"/>
    <col min="13572" max="13573" width="16.7109375" style="1" customWidth="1"/>
    <col min="13574" max="13575" width="9.85546875" style="1" customWidth="1"/>
    <col min="13576" max="13576" width="15.5703125" style="1" customWidth="1"/>
    <col min="13577" max="13577" width="9.85546875" style="1" customWidth="1"/>
    <col min="13578" max="13578" width="10.85546875" style="1" customWidth="1"/>
    <col min="13579" max="13580" width="16.7109375" style="1" customWidth="1"/>
    <col min="13581" max="13581" width="14.28515625" style="1" bestFit="1" customWidth="1"/>
    <col min="13582" max="13582" width="12.140625" style="1" customWidth="1"/>
    <col min="13583" max="13583" width="12.5703125" style="1" customWidth="1"/>
    <col min="13584" max="13821" width="6.85546875" style="1"/>
    <col min="13822" max="13822" width="9.85546875" style="1" customWidth="1"/>
    <col min="13823" max="13823" width="12.85546875" style="1" bestFit="1" customWidth="1"/>
    <col min="13824" max="13826" width="7.28515625" style="1" customWidth="1"/>
    <col min="13827" max="13827" width="10.85546875" style="1" customWidth="1"/>
    <col min="13828" max="13829" width="16.7109375" style="1" customWidth="1"/>
    <col min="13830" max="13831" width="9.85546875" style="1" customWidth="1"/>
    <col min="13832" max="13832" width="15.5703125" style="1" customWidth="1"/>
    <col min="13833" max="13833" width="9.85546875" style="1" customWidth="1"/>
    <col min="13834" max="13834" width="10.85546875" style="1" customWidth="1"/>
    <col min="13835" max="13836" width="16.7109375" style="1" customWidth="1"/>
    <col min="13837" max="13837" width="14.28515625" style="1" bestFit="1" customWidth="1"/>
    <col min="13838" max="13838" width="12.140625" style="1" customWidth="1"/>
    <col min="13839" max="13839" width="12.5703125" style="1" customWidth="1"/>
    <col min="13840" max="14077" width="6.85546875" style="1"/>
    <col min="14078" max="14078" width="9.85546875" style="1" customWidth="1"/>
    <col min="14079" max="14079" width="12.85546875" style="1" bestFit="1" customWidth="1"/>
    <col min="14080" max="14082" width="7.28515625" style="1" customWidth="1"/>
    <col min="14083" max="14083" width="10.85546875" style="1" customWidth="1"/>
    <col min="14084" max="14085" width="16.7109375" style="1" customWidth="1"/>
    <col min="14086" max="14087" width="9.85546875" style="1" customWidth="1"/>
    <col min="14088" max="14088" width="15.5703125" style="1" customWidth="1"/>
    <col min="14089" max="14089" width="9.85546875" style="1" customWidth="1"/>
    <col min="14090" max="14090" width="10.85546875" style="1" customWidth="1"/>
    <col min="14091" max="14092" width="16.7109375" style="1" customWidth="1"/>
    <col min="14093" max="14093" width="14.28515625" style="1" bestFit="1" customWidth="1"/>
    <col min="14094" max="14094" width="12.140625" style="1" customWidth="1"/>
    <col min="14095" max="14095" width="12.5703125" style="1" customWidth="1"/>
    <col min="14096" max="14333" width="6.85546875" style="1"/>
    <col min="14334" max="14334" width="9.85546875" style="1" customWidth="1"/>
    <col min="14335" max="14335" width="12.85546875" style="1" bestFit="1" customWidth="1"/>
    <col min="14336" max="14338" width="7.28515625" style="1" customWidth="1"/>
    <col min="14339" max="14339" width="10.85546875" style="1" customWidth="1"/>
    <col min="14340" max="14341" width="16.7109375" style="1" customWidth="1"/>
    <col min="14342" max="14343" width="9.85546875" style="1" customWidth="1"/>
    <col min="14344" max="14344" width="15.5703125" style="1" customWidth="1"/>
    <col min="14345" max="14345" width="9.85546875" style="1" customWidth="1"/>
    <col min="14346" max="14346" width="10.85546875" style="1" customWidth="1"/>
    <col min="14347" max="14348" width="16.7109375" style="1" customWidth="1"/>
    <col min="14349" max="14349" width="14.28515625" style="1" bestFit="1" customWidth="1"/>
    <col min="14350" max="14350" width="12.140625" style="1" customWidth="1"/>
    <col min="14351" max="14351" width="12.5703125" style="1" customWidth="1"/>
    <col min="14352" max="14589" width="6.85546875" style="1"/>
    <col min="14590" max="14590" width="9.85546875" style="1" customWidth="1"/>
    <col min="14591" max="14591" width="12.85546875" style="1" bestFit="1" customWidth="1"/>
    <col min="14592" max="14594" width="7.28515625" style="1" customWidth="1"/>
    <col min="14595" max="14595" width="10.85546875" style="1" customWidth="1"/>
    <col min="14596" max="14597" width="16.7109375" style="1" customWidth="1"/>
    <col min="14598" max="14599" width="9.85546875" style="1" customWidth="1"/>
    <col min="14600" max="14600" width="15.5703125" style="1" customWidth="1"/>
    <col min="14601" max="14601" width="9.85546875" style="1" customWidth="1"/>
    <col min="14602" max="14602" width="10.85546875" style="1" customWidth="1"/>
    <col min="14603" max="14604" width="16.7109375" style="1" customWidth="1"/>
    <col min="14605" max="14605" width="14.28515625" style="1" bestFit="1" customWidth="1"/>
    <col min="14606" max="14606" width="12.140625" style="1" customWidth="1"/>
    <col min="14607" max="14607" width="12.5703125" style="1" customWidth="1"/>
    <col min="14608" max="14845" width="6.85546875" style="1"/>
    <col min="14846" max="14846" width="9.85546875" style="1" customWidth="1"/>
    <col min="14847" max="14847" width="12.85546875" style="1" bestFit="1" customWidth="1"/>
    <col min="14848" max="14850" width="7.28515625" style="1" customWidth="1"/>
    <col min="14851" max="14851" width="10.85546875" style="1" customWidth="1"/>
    <col min="14852" max="14853" width="16.7109375" style="1" customWidth="1"/>
    <col min="14854" max="14855" width="9.85546875" style="1" customWidth="1"/>
    <col min="14856" max="14856" width="15.5703125" style="1" customWidth="1"/>
    <col min="14857" max="14857" width="9.85546875" style="1" customWidth="1"/>
    <col min="14858" max="14858" width="10.85546875" style="1" customWidth="1"/>
    <col min="14859" max="14860" width="16.7109375" style="1" customWidth="1"/>
    <col min="14861" max="14861" width="14.28515625" style="1" bestFit="1" customWidth="1"/>
    <col min="14862" max="14862" width="12.140625" style="1" customWidth="1"/>
    <col min="14863" max="14863" width="12.5703125" style="1" customWidth="1"/>
    <col min="14864" max="15101" width="6.85546875" style="1"/>
    <col min="15102" max="15102" width="9.85546875" style="1" customWidth="1"/>
    <col min="15103" max="15103" width="12.85546875" style="1" bestFit="1" customWidth="1"/>
    <col min="15104" max="15106" width="7.28515625" style="1" customWidth="1"/>
    <col min="15107" max="15107" width="10.85546875" style="1" customWidth="1"/>
    <col min="15108" max="15109" width="16.7109375" style="1" customWidth="1"/>
    <col min="15110" max="15111" width="9.85546875" style="1" customWidth="1"/>
    <col min="15112" max="15112" width="15.5703125" style="1" customWidth="1"/>
    <col min="15113" max="15113" width="9.85546875" style="1" customWidth="1"/>
    <col min="15114" max="15114" width="10.85546875" style="1" customWidth="1"/>
    <col min="15115" max="15116" width="16.7109375" style="1" customWidth="1"/>
    <col min="15117" max="15117" width="14.28515625" style="1" bestFit="1" customWidth="1"/>
    <col min="15118" max="15118" width="12.140625" style="1" customWidth="1"/>
    <col min="15119" max="15119" width="12.5703125" style="1" customWidth="1"/>
    <col min="15120" max="15357" width="6.85546875" style="1"/>
    <col min="15358" max="15358" width="9.85546875" style="1" customWidth="1"/>
    <col min="15359" max="15359" width="12.85546875" style="1" bestFit="1" customWidth="1"/>
    <col min="15360" max="15362" width="7.28515625" style="1" customWidth="1"/>
    <col min="15363" max="15363" width="10.85546875" style="1" customWidth="1"/>
    <col min="15364" max="15365" width="16.7109375" style="1" customWidth="1"/>
    <col min="15366" max="15367" width="9.85546875" style="1" customWidth="1"/>
    <col min="15368" max="15368" width="15.5703125" style="1" customWidth="1"/>
    <col min="15369" max="15369" width="9.85546875" style="1" customWidth="1"/>
    <col min="15370" max="15370" width="10.85546875" style="1" customWidth="1"/>
    <col min="15371" max="15372" width="16.7109375" style="1" customWidth="1"/>
    <col min="15373" max="15373" width="14.28515625" style="1" bestFit="1" customWidth="1"/>
    <col min="15374" max="15374" width="12.140625" style="1" customWidth="1"/>
    <col min="15375" max="15375" width="12.5703125" style="1" customWidth="1"/>
    <col min="15376" max="15613" width="6.85546875" style="1"/>
    <col min="15614" max="15614" width="9.85546875" style="1" customWidth="1"/>
    <col min="15615" max="15615" width="12.85546875" style="1" bestFit="1" customWidth="1"/>
    <col min="15616" max="15618" width="7.28515625" style="1" customWidth="1"/>
    <col min="15619" max="15619" width="10.85546875" style="1" customWidth="1"/>
    <col min="15620" max="15621" width="16.7109375" style="1" customWidth="1"/>
    <col min="15622" max="15623" width="9.85546875" style="1" customWidth="1"/>
    <col min="15624" max="15624" width="15.5703125" style="1" customWidth="1"/>
    <col min="15625" max="15625" width="9.85546875" style="1" customWidth="1"/>
    <col min="15626" max="15626" width="10.85546875" style="1" customWidth="1"/>
    <col min="15627" max="15628" width="16.7109375" style="1" customWidth="1"/>
    <col min="15629" max="15629" width="14.28515625" style="1" bestFit="1" customWidth="1"/>
    <col min="15630" max="15630" width="12.140625" style="1" customWidth="1"/>
    <col min="15631" max="15631" width="12.5703125" style="1" customWidth="1"/>
    <col min="15632" max="15869" width="6.85546875" style="1"/>
    <col min="15870" max="15870" width="9.85546875" style="1" customWidth="1"/>
    <col min="15871" max="15871" width="12.85546875" style="1" bestFit="1" customWidth="1"/>
    <col min="15872" max="15874" width="7.28515625" style="1" customWidth="1"/>
    <col min="15875" max="15875" width="10.85546875" style="1" customWidth="1"/>
    <col min="15876" max="15877" width="16.7109375" style="1" customWidth="1"/>
    <col min="15878" max="15879" width="9.85546875" style="1" customWidth="1"/>
    <col min="15880" max="15880" width="15.5703125" style="1" customWidth="1"/>
    <col min="15881" max="15881" width="9.85546875" style="1" customWidth="1"/>
    <col min="15882" max="15882" width="10.85546875" style="1" customWidth="1"/>
    <col min="15883" max="15884" width="16.7109375" style="1" customWidth="1"/>
    <col min="15885" max="15885" width="14.28515625" style="1" bestFit="1" customWidth="1"/>
    <col min="15886" max="15886" width="12.140625" style="1" customWidth="1"/>
    <col min="15887" max="15887" width="12.5703125" style="1" customWidth="1"/>
    <col min="15888" max="16125" width="6.85546875" style="1"/>
    <col min="16126" max="16126" width="9.85546875" style="1" customWidth="1"/>
    <col min="16127" max="16127" width="12.85546875" style="1" bestFit="1" customWidth="1"/>
    <col min="16128" max="16130" width="7.28515625" style="1" customWidth="1"/>
    <col min="16131" max="16131" width="10.85546875" style="1" customWidth="1"/>
    <col min="16132" max="16133" width="16.7109375" style="1" customWidth="1"/>
    <col min="16134" max="16135" width="9.85546875" style="1" customWidth="1"/>
    <col min="16136" max="16136" width="15.5703125" style="1" customWidth="1"/>
    <col min="16137" max="16137" width="9.85546875" style="1" customWidth="1"/>
    <col min="16138" max="16138" width="10.85546875" style="1" customWidth="1"/>
    <col min="16139" max="16140" width="16.7109375" style="1" customWidth="1"/>
    <col min="16141" max="16141" width="14.28515625" style="1" bestFit="1" customWidth="1"/>
    <col min="16142" max="16142" width="12.140625" style="1" customWidth="1"/>
    <col min="16143" max="16143" width="12.5703125" style="1" customWidth="1"/>
    <col min="16144" max="16384" width="6.85546875" style="1"/>
  </cols>
  <sheetData>
    <row r="1" spans="1:17" ht="30" customHeight="1" x14ac:dyDescent="0.2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17" ht="15" customHeight="1" x14ac:dyDescent="0.2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17" ht="18" customHeight="1" x14ac:dyDescent="0.2">
      <c r="A3" s="184" t="s">
        <v>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</row>
    <row r="4" spans="1:17" ht="12" customHeight="1" x14ac:dyDescent="0.2">
      <c r="A4" s="4" t="s">
        <v>3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4</v>
      </c>
      <c r="P4" s="7"/>
    </row>
    <row r="5" spans="1:17" ht="19.5" customHeight="1" x14ac:dyDescent="0.2">
      <c r="A5" s="185" t="s">
        <v>5</v>
      </c>
      <c r="B5" s="186"/>
      <c r="C5" s="186"/>
      <c r="D5" s="186"/>
      <c r="E5" s="186"/>
      <c r="F5" s="186"/>
      <c r="G5" s="186"/>
      <c r="H5" s="8"/>
      <c r="I5" s="185" t="s">
        <v>6</v>
      </c>
      <c r="J5" s="186"/>
      <c r="K5" s="186"/>
      <c r="L5" s="186"/>
      <c r="M5" s="186"/>
      <c r="N5" s="187"/>
      <c r="O5" s="9"/>
    </row>
    <row r="6" spans="1:17" ht="16.5" customHeight="1" x14ac:dyDescent="0.2">
      <c r="A6" s="188" t="s">
        <v>7</v>
      </c>
      <c r="B6" s="189"/>
      <c r="C6" s="189"/>
      <c r="D6" s="189"/>
      <c r="E6" s="189"/>
      <c r="F6" s="190"/>
      <c r="G6" s="10" t="s">
        <v>8</v>
      </c>
      <c r="H6" s="11" t="s">
        <v>9</v>
      </c>
      <c r="I6" s="191" t="s">
        <v>7</v>
      </c>
      <c r="J6" s="192"/>
      <c r="K6" s="192"/>
      <c r="L6" s="192"/>
      <c r="M6" s="193"/>
      <c r="N6" s="10" t="s">
        <v>8</v>
      </c>
      <c r="O6" s="12" t="s">
        <v>9</v>
      </c>
      <c r="P6" s="3"/>
      <c r="Q6" s="3"/>
    </row>
    <row r="7" spans="1:17" ht="16.350000000000001" customHeight="1" x14ac:dyDescent="0.2">
      <c r="A7" s="170" t="s">
        <v>10</v>
      </c>
      <c r="B7" s="171"/>
      <c r="C7" s="171"/>
      <c r="D7" s="171"/>
      <c r="E7" s="171"/>
      <c r="F7" s="172"/>
      <c r="G7" s="13">
        <f>SUBTOTAL(9,G8:G19)</f>
        <v>2435783.98</v>
      </c>
      <c r="H7" s="13">
        <v>511977.61</v>
      </c>
      <c r="I7" s="170" t="s">
        <v>11</v>
      </c>
      <c r="J7" s="171"/>
      <c r="K7" s="171"/>
      <c r="L7" s="171"/>
      <c r="M7" s="172"/>
      <c r="N7" s="13">
        <f>SUBTOTAL(9,N8:N19)</f>
        <v>23989229.07</v>
      </c>
      <c r="O7" s="14">
        <v>4375441.9400000004</v>
      </c>
    </row>
    <row r="8" spans="1:17" ht="13.5" customHeight="1" x14ac:dyDescent="0.2">
      <c r="A8" s="164" t="s">
        <v>12</v>
      </c>
      <c r="B8" s="165"/>
      <c r="C8" s="165"/>
      <c r="D8" s="165"/>
      <c r="E8" s="165"/>
      <c r="F8" s="166"/>
      <c r="G8" s="13">
        <f>SUBTOTAL(9,G9:G11)</f>
        <v>0</v>
      </c>
      <c r="H8" s="13">
        <v>0</v>
      </c>
      <c r="I8" s="164" t="s">
        <v>12</v>
      </c>
      <c r="J8" s="165"/>
      <c r="K8" s="165"/>
      <c r="L8" s="165"/>
      <c r="M8" s="166"/>
      <c r="N8" s="13">
        <f>SUBTOTAL(9,N9:N11)</f>
        <v>10000</v>
      </c>
      <c r="O8" s="13">
        <v>0</v>
      </c>
    </row>
    <row r="9" spans="1:17" ht="13.5" customHeight="1" x14ac:dyDescent="0.2">
      <c r="A9" s="179" t="s">
        <v>13</v>
      </c>
      <c r="B9" s="180"/>
      <c r="C9" s="180"/>
      <c r="D9" s="180"/>
      <c r="E9" s="180"/>
      <c r="F9" s="181"/>
      <c r="G9" s="15">
        <f>'[1]B.F. 05 '!D10</f>
        <v>0</v>
      </c>
      <c r="H9" s="15">
        <v>0</v>
      </c>
      <c r="I9" s="179" t="s">
        <v>13</v>
      </c>
      <c r="J9" s="180"/>
      <c r="K9" s="180"/>
      <c r="L9" s="180"/>
      <c r="M9" s="181"/>
      <c r="N9" s="15">
        <f>+'[1]B.F. 00 '!K8+'[1]B.F. 05 '!K10</f>
        <v>10000</v>
      </c>
      <c r="O9" s="15">
        <v>0</v>
      </c>
    </row>
    <row r="10" spans="1:17" ht="13.5" customHeight="1" x14ac:dyDescent="0.2">
      <c r="A10" s="179" t="s">
        <v>14</v>
      </c>
      <c r="B10" s="180"/>
      <c r="C10" s="180"/>
      <c r="D10" s="180"/>
      <c r="E10" s="180"/>
      <c r="F10" s="181"/>
      <c r="G10" s="15">
        <f>+'[1]B.F. 00 '!D9+'[1]B.F. 05 '!D11</f>
        <v>0</v>
      </c>
      <c r="H10" s="16">
        <v>0</v>
      </c>
      <c r="I10" s="179" t="s">
        <v>14</v>
      </c>
      <c r="J10" s="180"/>
      <c r="K10" s="180"/>
      <c r="L10" s="180"/>
      <c r="M10" s="181"/>
      <c r="N10" s="15">
        <f>+'[1]B.F. 00 '!K9+'[1]B.F. 05 '!K11</f>
        <v>0</v>
      </c>
      <c r="O10" s="15">
        <v>0</v>
      </c>
      <c r="P10" s="3"/>
      <c r="Q10" s="3"/>
    </row>
    <row r="11" spans="1:17" ht="13.5" customHeight="1" x14ac:dyDescent="0.2">
      <c r="A11" s="179" t="s">
        <v>15</v>
      </c>
      <c r="B11" s="180"/>
      <c r="C11" s="180"/>
      <c r="D11" s="180"/>
      <c r="E11" s="180"/>
      <c r="F11" s="181"/>
      <c r="G11" s="15">
        <f>+'[1]B.F. 00 '!D10+'[1]B.F. 05 '!D12</f>
        <v>0</v>
      </c>
      <c r="H11" s="16">
        <v>0</v>
      </c>
      <c r="I11" s="179" t="s">
        <v>15</v>
      </c>
      <c r="J11" s="180"/>
      <c r="K11" s="180"/>
      <c r="L11" s="180"/>
      <c r="M11" s="181"/>
      <c r="N11" s="15">
        <f>+'[1]B.F. 00 '!K10+'[1]B.F. 05 '!K12</f>
        <v>0</v>
      </c>
      <c r="O11" s="15">
        <v>0</v>
      </c>
    </row>
    <row r="12" spans="1:17" ht="13.5" customHeight="1" x14ac:dyDescent="0.2">
      <c r="A12" s="173" t="s">
        <v>16</v>
      </c>
      <c r="B12" s="174"/>
      <c r="C12" s="174"/>
      <c r="D12" s="174"/>
      <c r="E12" s="174"/>
      <c r="F12" s="175"/>
      <c r="G12" s="17">
        <f>SUBTOTAL(9,G13:G19)</f>
        <v>2435783.98</v>
      </c>
      <c r="H12" s="17">
        <v>511977.61</v>
      </c>
      <c r="I12" s="173" t="s">
        <v>16</v>
      </c>
      <c r="J12" s="174"/>
      <c r="K12" s="174"/>
      <c r="L12" s="174"/>
      <c r="M12" s="175"/>
      <c r="N12" s="17">
        <f>SUBTOTAL(9,N13:N19)</f>
        <v>23979229.07</v>
      </c>
      <c r="O12" s="15">
        <v>4375441.9400000004</v>
      </c>
    </row>
    <row r="13" spans="1:17" ht="13.5" customHeight="1" x14ac:dyDescent="0.2">
      <c r="A13" s="179" t="s">
        <v>17</v>
      </c>
      <c r="B13" s="180"/>
      <c r="C13" s="180"/>
      <c r="D13" s="180"/>
      <c r="E13" s="180"/>
      <c r="F13" s="181"/>
      <c r="G13" s="15">
        <f>+'[1]B.F. 00 '!D12+'[1]B.F. 05 '!D14</f>
        <v>0</v>
      </c>
      <c r="H13" s="16">
        <v>0</v>
      </c>
      <c r="I13" s="179" t="s">
        <v>17</v>
      </c>
      <c r="J13" s="180"/>
      <c r="K13" s="180"/>
      <c r="L13" s="180"/>
      <c r="M13" s="181"/>
      <c r="N13" s="15">
        <f>+'[1]B.F. 00 '!K12+'[1]B.F. 05 '!K14</f>
        <v>0</v>
      </c>
      <c r="O13" s="15">
        <v>0</v>
      </c>
    </row>
    <row r="14" spans="1:17" ht="13.5" customHeight="1" x14ac:dyDescent="0.2">
      <c r="A14" s="179" t="s">
        <v>18</v>
      </c>
      <c r="B14" s="180"/>
      <c r="C14" s="180"/>
      <c r="D14" s="180"/>
      <c r="E14" s="180"/>
      <c r="F14" s="181"/>
      <c r="G14" s="15">
        <f>+'[1]B.F. 00 '!D13+'[1]B.F. 05 '!D15</f>
        <v>0</v>
      </c>
      <c r="H14" s="16">
        <v>0</v>
      </c>
      <c r="I14" s="179" t="s">
        <v>18</v>
      </c>
      <c r="J14" s="180"/>
      <c r="K14" s="180"/>
      <c r="L14" s="180"/>
      <c r="M14" s="181"/>
      <c r="N14" s="15">
        <f>+'[1]B.F. 00 '!K13+'[1]B.F. 05 '!K15</f>
        <v>0</v>
      </c>
      <c r="O14" s="15">
        <v>0</v>
      </c>
    </row>
    <row r="15" spans="1:17" ht="13.5" customHeight="1" x14ac:dyDescent="0.2">
      <c r="A15" s="179" t="s">
        <v>19</v>
      </c>
      <c r="B15" s="180"/>
      <c r="C15" s="180"/>
      <c r="D15" s="180"/>
      <c r="E15" s="180"/>
      <c r="F15" s="181"/>
      <c r="G15" s="15">
        <f>+'[1]B.F. 00 '!D14+'[1]B.F. 05 '!D16</f>
        <v>0</v>
      </c>
      <c r="H15" s="16">
        <v>0</v>
      </c>
      <c r="I15" s="179" t="s">
        <v>19</v>
      </c>
      <c r="J15" s="180"/>
      <c r="K15" s="180"/>
      <c r="L15" s="180"/>
      <c r="M15" s="181"/>
      <c r="N15" s="15">
        <f>+'[1]B.F. 00 '!K14+'[1]B.F. 05 '!K16</f>
        <v>0</v>
      </c>
      <c r="O15" s="15">
        <v>0</v>
      </c>
    </row>
    <row r="16" spans="1:17" ht="13.5" customHeight="1" x14ac:dyDescent="0.2">
      <c r="A16" s="179" t="s">
        <v>20</v>
      </c>
      <c r="B16" s="180"/>
      <c r="C16" s="180"/>
      <c r="D16" s="180"/>
      <c r="E16" s="180"/>
      <c r="F16" s="181"/>
      <c r="G16" s="15">
        <f>+'[1]B.F. 00 '!D15+'[1]B.F. 05 '!D17</f>
        <v>0</v>
      </c>
      <c r="H16" s="16">
        <v>0</v>
      </c>
      <c r="I16" s="179" t="s">
        <v>20</v>
      </c>
      <c r="J16" s="180"/>
      <c r="K16" s="180"/>
      <c r="L16" s="180"/>
      <c r="M16" s="181"/>
      <c r="N16" s="15">
        <f>+'[1]B.F. 00 '!K15+'[1]B.F. 05 '!K17</f>
        <v>0</v>
      </c>
      <c r="O16" s="15">
        <v>0</v>
      </c>
    </row>
    <row r="17" spans="1:15" ht="13.5" customHeight="1" x14ac:dyDescent="0.2">
      <c r="A17" s="179" t="s">
        <v>21</v>
      </c>
      <c r="B17" s="180"/>
      <c r="C17" s="180"/>
      <c r="D17" s="180"/>
      <c r="E17" s="180"/>
      <c r="F17" s="181"/>
      <c r="G17" s="15">
        <f>-'[1]B.F. 00 '!D16+'[1]B.F. 05 '!D18</f>
        <v>2435783.98</v>
      </c>
      <c r="H17" s="18">
        <v>511977.61</v>
      </c>
      <c r="I17" s="179" t="s">
        <v>21</v>
      </c>
      <c r="J17" s="180"/>
      <c r="K17" s="180"/>
      <c r="L17" s="180"/>
      <c r="M17" s="181"/>
      <c r="N17" s="15">
        <f>+'[1]B.F. 00 '!K16+'[1]B.F. 05 '!K18</f>
        <v>23979229.07</v>
      </c>
      <c r="O17" s="19">
        <v>4375441.9400000004</v>
      </c>
    </row>
    <row r="18" spans="1:15" ht="13.5" customHeight="1" x14ac:dyDescent="0.2">
      <c r="A18" s="179" t="s">
        <v>22</v>
      </c>
      <c r="B18" s="180"/>
      <c r="C18" s="180"/>
      <c r="D18" s="180"/>
      <c r="E18" s="180"/>
      <c r="F18" s="181"/>
      <c r="G18" s="15">
        <f>+'[1]B.F. 00 '!D17+'[1]B.F. 05 '!D19</f>
        <v>0</v>
      </c>
      <c r="H18" s="16">
        <v>0</v>
      </c>
      <c r="I18" s="179" t="s">
        <v>22</v>
      </c>
      <c r="J18" s="180"/>
      <c r="K18" s="180"/>
      <c r="L18" s="180"/>
      <c r="M18" s="181"/>
      <c r="N18" s="15">
        <f>+'[1]B.F. 00 '!K17+'[1]B.F. 05 '!K19</f>
        <v>0</v>
      </c>
      <c r="O18" s="15">
        <v>0</v>
      </c>
    </row>
    <row r="19" spans="1:15" ht="13.5" customHeight="1" x14ac:dyDescent="0.2">
      <c r="A19" s="176" t="s">
        <v>23</v>
      </c>
      <c r="B19" s="177"/>
      <c r="C19" s="177"/>
      <c r="D19" s="177"/>
      <c r="E19" s="177"/>
      <c r="F19" s="178"/>
      <c r="G19" s="20">
        <f>(+'[1]B.F. 00 '!D18+'[1]B.F. 05 '!D20)</f>
        <v>0</v>
      </c>
      <c r="H19" s="20">
        <v>0</v>
      </c>
      <c r="I19" s="176" t="s">
        <v>23</v>
      </c>
      <c r="J19" s="177"/>
      <c r="K19" s="177"/>
      <c r="L19" s="177"/>
      <c r="M19" s="178"/>
      <c r="N19" s="15">
        <f>+'[1]B.F. 00 '!K18+'[1]B.F. 05 '!K20</f>
        <v>0</v>
      </c>
      <c r="O19" s="20">
        <v>0</v>
      </c>
    </row>
    <row r="20" spans="1:15" ht="16.350000000000001" customHeight="1" x14ac:dyDescent="0.2">
      <c r="A20" s="170" t="s">
        <v>24</v>
      </c>
      <c r="B20" s="171"/>
      <c r="C20" s="171"/>
      <c r="D20" s="171"/>
      <c r="E20" s="171"/>
      <c r="F20" s="172"/>
      <c r="G20" s="21">
        <f>SUM(G21:G24)</f>
        <v>5859.21</v>
      </c>
      <c r="H20" s="21">
        <v>115</v>
      </c>
      <c r="I20" s="170" t="s">
        <v>25</v>
      </c>
      <c r="J20" s="171"/>
      <c r="K20" s="171"/>
      <c r="L20" s="171"/>
      <c r="M20" s="172"/>
      <c r="N20" s="14">
        <f>SUM(N21:N24)</f>
        <v>98111.05</v>
      </c>
      <c r="O20" s="14">
        <v>19963.68</v>
      </c>
    </row>
    <row r="21" spans="1:15" ht="13.5" customHeight="1" x14ac:dyDescent="0.2">
      <c r="A21" s="164" t="s">
        <v>26</v>
      </c>
      <c r="B21" s="165"/>
      <c r="C21" s="165"/>
      <c r="D21" s="165"/>
      <c r="E21" s="165"/>
      <c r="F21" s="166"/>
      <c r="G21" s="15">
        <f>'[1]B.F. 00 '!D20+'[1]B.F. 05 '!D22</f>
        <v>5859.21</v>
      </c>
      <c r="H21" s="22">
        <v>115</v>
      </c>
      <c r="I21" s="164" t="s">
        <v>26</v>
      </c>
      <c r="J21" s="165"/>
      <c r="K21" s="165"/>
      <c r="L21" s="165"/>
      <c r="M21" s="166"/>
      <c r="N21" s="15">
        <f>+'[1]B.F. 00 '!K20+'[1]B.F. 05 '!K22</f>
        <v>98111.05</v>
      </c>
      <c r="O21" s="22">
        <v>19963.68</v>
      </c>
    </row>
    <row r="22" spans="1:15" ht="13.5" customHeight="1" x14ac:dyDescent="0.2">
      <c r="A22" s="173" t="s">
        <v>27</v>
      </c>
      <c r="B22" s="174"/>
      <c r="C22" s="174"/>
      <c r="D22" s="174"/>
      <c r="E22" s="174"/>
      <c r="F22" s="175"/>
      <c r="G22" s="15">
        <f>+'[1]B.F. 00 '!D21+'[1]B.F. 05 '!D23</f>
        <v>0</v>
      </c>
      <c r="H22" s="16">
        <v>0</v>
      </c>
      <c r="I22" s="173" t="s">
        <v>27</v>
      </c>
      <c r="J22" s="174"/>
      <c r="K22" s="174"/>
      <c r="L22" s="174"/>
      <c r="M22" s="175"/>
      <c r="N22" s="15">
        <f>+'[1]B.F. 00 '!K21+'[1]B.F. 05 '!K23</f>
        <v>0</v>
      </c>
      <c r="O22" s="15">
        <v>0</v>
      </c>
    </row>
    <row r="23" spans="1:15" ht="13.5" customHeight="1" x14ac:dyDescent="0.2">
      <c r="A23" s="173" t="s">
        <v>28</v>
      </c>
      <c r="B23" s="174"/>
      <c r="C23" s="174"/>
      <c r="D23" s="174"/>
      <c r="E23" s="174"/>
      <c r="F23" s="175"/>
      <c r="G23" s="15">
        <f>+'[1]B.F. 00 '!D22+'[1]B.F. 05 '!D24</f>
        <v>0</v>
      </c>
      <c r="H23" s="16">
        <v>0</v>
      </c>
      <c r="I23" s="173" t="s">
        <v>28</v>
      </c>
      <c r="J23" s="174"/>
      <c r="K23" s="174"/>
      <c r="L23" s="174"/>
      <c r="M23" s="175"/>
      <c r="N23" s="15">
        <f>+'[1]B.F. 00 '!K22+'[1]B.F. 05 '!K24</f>
        <v>0</v>
      </c>
      <c r="O23" s="15">
        <v>0</v>
      </c>
    </row>
    <row r="24" spans="1:15" ht="13.5" customHeight="1" x14ac:dyDescent="0.2">
      <c r="A24" s="167" t="s">
        <v>29</v>
      </c>
      <c r="B24" s="168"/>
      <c r="C24" s="168"/>
      <c r="D24" s="168"/>
      <c r="E24" s="168"/>
      <c r="F24" s="169"/>
      <c r="G24" s="15">
        <f>+'[1]B.F. 00 '!D23+'[1]B.F. 05 '!D25</f>
        <v>0</v>
      </c>
      <c r="H24" s="16">
        <v>0</v>
      </c>
      <c r="I24" s="167" t="s">
        <v>29</v>
      </c>
      <c r="J24" s="168"/>
      <c r="K24" s="168"/>
      <c r="L24" s="168"/>
      <c r="M24" s="169"/>
      <c r="N24" s="15">
        <f>+'[1]B.F. 00 '!K23+'[1]B.F. 05 '!K25</f>
        <v>0</v>
      </c>
      <c r="O24" s="15">
        <v>0</v>
      </c>
    </row>
    <row r="25" spans="1:15" ht="16.350000000000001" customHeight="1" x14ac:dyDescent="0.2">
      <c r="A25" s="170" t="s">
        <v>30</v>
      </c>
      <c r="B25" s="171"/>
      <c r="C25" s="171"/>
      <c r="D25" s="171"/>
      <c r="E25" s="171"/>
      <c r="F25" s="172"/>
      <c r="G25" s="14">
        <f>SUBTOTAL(9,G26:G29)</f>
        <v>23989229.07</v>
      </c>
      <c r="H25" s="14">
        <v>4912395.5500000007</v>
      </c>
      <c r="I25" s="170" t="s">
        <v>31</v>
      </c>
      <c r="J25" s="171"/>
      <c r="K25" s="171"/>
      <c r="L25" s="171"/>
      <c r="M25" s="172"/>
      <c r="N25" s="14">
        <f>SUBTOTAL(9,N26:N29)</f>
        <v>5859.21</v>
      </c>
      <c r="O25" s="14">
        <v>114533.23</v>
      </c>
    </row>
    <row r="26" spans="1:15" ht="13.5" customHeight="1" x14ac:dyDescent="0.2">
      <c r="A26" s="164" t="s">
        <v>32</v>
      </c>
      <c r="B26" s="165"/>
      <c r="C26" s="165"/>
      <c r="D26" s="165"/>
      <c r="E26" s="165"/>
      <c r="F26" s="166"/>
      <c r="G26" s="22">
        <f>+'[1]B.F. 00 '!D25+'[1]B.F. 05 '!D28</f>
        <v>23989229.07</v>
      </c>
      <c r="H26" s="23">
        <v>4375441.9400000004</v>
      </c>
      <c r="I26" s="164" t="s">
        <v>33</v>
      </c>
      <c r="J26" s="165"/>
      <c r="K26" s="165"/>
      <c r="L26" s="165"/>
      <c r="M26" s="166"/>
      <c r="N26" s="15">
        <f>+'[1]B.F. 00 '!K25+'[1]B.F. 05 '!K28</f>
        <v>5859.21</v>
      </c>
      <c r="O26" s="23">
        <v>115</v>
      </c>
    </row>
    <row r="27" spans="1:15" ht="13.5" customHeight="1" x14ac:dyDescent="0.2">
      <c r="A27" s="173" t="s">
        <v>34</v>
      </c>
      <c r="B27" s="174"/>
      <c r="C27" s="174"/>
      <c r="D27" s="174"/>
      <c r="E27" s="174"/>
      <c r="F27" s="175"/>
      <c r="G27" s="15">
        <f>+'[1]B.F. 00 '!D27+'[1]B.F. 05 '!D30</f>
        <v>0</v>
      </c>
      <c r="H27" s="24">
        <v>0</v>
      </c>
      <c r="I27" s="173" t="s">
        <v>35</v>
      </c>
      <c r="J27" s="174"/>
      <c r="K27" s="174"/>
      <c r="L27" s="174"/>
      <c r="M27" s="175"/>
      <c r="N27" s="15">
        <f>+'[1]B.F. 00 '!K27+'[1]B.F. 05 '!K30</f>
        <v>0</v>
      </c>
      <c r="O27" s="25">
        <v>94738.12</v>
      </c>
    </row>
    <row r="28" spans="1:15" ht="13.5" customHeight="1" x14ac:dyDescent="0.2">
      <c r="A28" s="173" t="s">
        <v>36</v>
      </c>
      <c r="B28" s="174"/>
      <c r="C28" s="174"/>
      <c r="D28" s="174"/>
      <c r="E28" s="174"/>
      <c r="F28" s="175"/>
      <c r="G28" s="15">
        <f>+'[1]B.F. 00 '!D29+'[1]B.F. 05 '!D31</f>
        <v>0</v>
      </c>
      <c r="H28" s="24">
        <v>0</v>
      </c>
      <c r="I28" s="173" t="s">
        <v>36</v>
      </c>
      <c r="J28" s="174"/>
      <c r="K28" s="174"/>
      <c r="L28" s="174"/>
      <c r="M28" s="175"/>
      <c r="N28" s="15">
        <f>+'[1]B.F. 00 '!K29+'[1]B.F. 05 '!K31</f>
        <v>0</v>
      </c>
      <c r="O28" s="24">
        <v>0</v>
      </c>
    </row>
    <row r="29" spans="1:15" ht="13.5" customHeight="1" x14ac:dyDescent="0.2">
      <c r="A29" s="167" t="s">
        <v>37</v>
      </c>
      <c r="B29" s="168"/>
      <c r="C29" s="168"/>
      <c r="D29" s="168"/>
      <c r="E29" s="168"/>
      <c r="F29" s="169"/>
      <c r="G29" s="26">
        <f>+'[1]B.F. 00 '!D30+'[1]B.F. 05 '!D32</f>
        <v>0</v>
      </c>
      <c r="H29" s="27">
        <v>536953.61</v>
      </c>
      <c r="I29" s="167" t="s">
        <v>38</v>
      </c>
      <c r="J29" s="168"/>
      <c r="K29" s="168"/>
      <c r="L29" s="168"/>
      <c r="M29" s="169"/>
      <c r="N29" s="15">
        <f>+'[1]B.F. 00 '!K30+'[1]B.F. 05 '!K32</f>
        <v>0</v>
      </c>
      <c r="O29" s="27">
        <v>19680.11</v>
      </c>
    </row>
    <row r="30" spans="1:15" ht="16.350000000000001" customHeight="1" x14ac:dyDescent="0.2">
      <c r="A30" s="170" t="s">
        <v>39</v>
      </c>
      <c r="B30" s="171"/>
      <c r="C30" s="171"/>
      <c r="D30" s="171"/>
      <c r="E30" s="171"/>
      <c r="F30" s="172"/>
      <c r="G30" s="14">
        <f>SUBTOTAL(9,G31:G32)</f>
        <v>232896828.97</v>
      </c>
      <c r="H30" s="14">
        <v>206264284.77000001</v>
      </c>
      <c r="I30" s="170" t="s">
        <v>40</v>
      </c>
      <c r="J30" s="171"/>
      <c r="K30" s="171"/>
      <c r="L30" s="171"/>
      <c r="M30" s="172"/>
      <c r="N30" s="14">
        <f>SUM(N31:N32)</f>
        <v>235234501.90000001</v>
      </c>
      <c r="O30" s="14">
        <v>207178834.07999998</v>
      </c>
    </row>
    <row r="31" spans="1:15" ht="13.5" customHeight="1" x14ac:dyDescent="0.2">
      <c r="A31" s="164" t="s">
        <v>41</v>
      </c>
      <c r="B31" s="165"/>
      <c r="C31" s="165"/>
      <c r="D31" s="165"/>
      <c r="E31" s="165"/>
      <c r="F31" s="166"/>
      <c r="G31" s="28">
        <f>+'[1]B.F. 05 '!D35</f>
        <v>232896828.97</v>
      </c>
      <c r="H31" s="15">
        <v>206264284.77000001</v>
      </c>
      <c r="I31" s="164" t="s">
        <v>41</v>
      </c>
      <c r="J31" s="165"/>
      <c r="K31" s="165"/>
      <c r="L31" s="165"/>
      <c r="M31" s="166"/>
      <c r="N31" s="28">
        <f>(+'[1]B.F. 00 '!K33+'[1]B.F. 05 '!K35)</f>
        <v>235234501.90000001</v>
      </c>
      <c r="O31" s="15">
        <v>207178834.07999998</v>
      </c>
    </row>
    <row r="32" spans="1:15" ht="13.5" customHeight="1" x14ac:dyDescent="0.2">
      <c r="A32" s="167" t="s">
        <v>36</v>
      </c>
      <c r="B32" s="168"/>
      <c r="C32" s="168"/>
      <c r="D32" s="168"/>
      <c r="E32" s="168"/>
      <c r="F32" s="169"/>
      <c r="G32" s="15">
        <v>0</v>
      </c>
      <c r="H32" s="16">
        <v>0</v>
      </c>
      <c r="I32" s="167" t="s">
        <v>36</v>
      </c>
      <c r="J32" s="168"/>
      <c r="K32" s="168"/>
      <c r="L32" s="168"/>
      <c r="M32" s="169"/>
      <c r="N32" s="29"/>
      <c r="O32" s="30"/>
    </row>
    <row r="33" spans="1:252" ht="16.350000000000001" customHeight="1" x14ac:dyDescent="0.2">
      <c r="A33" s="170" t="s">
        <v>42</v>
      </c>
      <c r="B33" s="171"/>
      <c r="C33" s="171"/>
      <c r="D33" s="171"/>
      <c r="E33" s="171"/>
      <c r="F33" s="172"/>
      <c r="G33" s="14">
        <f>G7+G20+G25+G30</f>
        <v>259327701.22999999</v>
      </c>
      <c r="H33" s="14">
        <v>211688772.93000001</v>
      </c>
      <c r="I33" s="170" t="s">
        <v>43</v>
      </c>
      <c r="J33" s="171"/>
      <c r="K33" s="171"/>
      <c r="L33" s="171"/>
      <c r="M33" s="172"/>
      <c r="N33" s="14">
        <f>N7+N20+N25+N30</f>
        <v>259327701.23000002</v>
      </c>
      <c r="O33" s="14">
        <v>211688772.92999998</v>
      </c>
    </row>
    <row r="34" spans="1:252" s="37" customFormat="1" ht="15.75" customHeight="1" x14ac:dyDescent="0.2">
      <c r="A34" s="32" t="s">
        <v>44</v>
      </c>
      <c r="B34" s="33"/>
      <c r="C34" s="33"/>
      <c r="D34" s="33"/>
      <c r="E34" s="34"/>
      <c r="F34" s="34"/>
      <c r="G34" s="34"/>
      <c r="H34" s="34"/>
      <c r="I34" s="33"/>
      <c r="J34" s="33"/>
      <c r="K34" s="33"/>
      <c r="L34" s="34"/>
      <c r="M34" s="34"/>
      <c r="N34" s="35"/>
      <c r="O34" s="36"/>
    </row>
    <row r="35" spans="1:252" s="37" customFormat="1" ht="12.75" customHeight="1" x14ac:dyDescent="0.2">
      <c r="A35" s="38" t="s">
        <v>45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0"/>
      <c r="N35" s="40"/>
      <c r="O35" s="36"/>
    </row>
    <row r="36" spans="1:252" s="42" customFormat="1" ht="14.25" customHeight="1" x14ac:dyDescent="0.2">
      <c r="A36" s="162" t="s">
        <v>46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41"/>
    </row>
    <row r="37" spans="1:252" s="42" customFormat="1" ht="14.25" customHeight="1" x14ac:dyDescent="0.2">
      <c r="A37" s="162" t="s">
        <v>47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41"/>
    </row>
    <row r="38" spans="1:252" s="42" customFormat="1" ht="14.25" customHeight="1" x14ac:dyDescent="0.2">
      <c r="A38" s="163" t="s">
        <v>48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43"/>
      <c r="O38" s="44"/>
    </row>
    <row r="39" spans="1:252" s="42" customFormat="1" ht="14.25" customHeight="1" x14ac:dyDescent="0.2">
      <c r="A39" s="161" t="s">
        <v>49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</row>
    <row r="40" spans="1:252" s="42" customFormat="1" ht="14.25" customHeight="1" x14ac:dyDescent="0.2">
      <c r="A40" s="160" t="s">
        <v>50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43"/>
      <c r="N40" s="43"/>
      <c r="O40" s="43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</row>
    <row r="41" spans="1:252" s="42" customFormat="1" ht="14.25" customHeight="1" x14ac:dyDescent="0.2">
      <c r="A41" s="160" t="s">
        <v>51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</row>
    <row r="42" spans="1:252" s="42" customFormat="1" ht="14.25" customHeight="1" x14ac:dyDescent="0.2">
      <c r="A42" s="161" t="s">
        <v>52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</row>
    <row r="43" spans="1:252" s="45" customFormat="1" ht="14.25" customHeight="1" x14ac:dyDescent="0.2">
      <c r="A43" s="161" t="s">
        <v>53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</row>
    <row r="44" spans="1:252" s="45" customFormat="1" ht="14.25" customHeight="1" x14ac:dyDescent="0.2">
      <c r="A44" s="157" t="s">
        <v>54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</row>
    <row r="45" spans="1:252" s="45" customFormat="1" ht="14.25" customHeight="1" x14ac:dyDescent="0.2">
      <c r="A45" s="157" t="s">
        <v>55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</row>
    <row r="46" spans="1:252" s="42" customFormat="1" ht="14.25" customHeight="1" x14ac:dyDescent="0.2">
      <c r="A46" s="157" t="s">
        <v>56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</row>
    <row r="47" spans="1:252" s="42" customFormat="1" ht="14.25" customHeight="1" x14ac:dyDescent="0.2">
      <c r="A47" s="156" t="s">
        <v>57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</row>
    <row r="48" spans="1:252" s="42" customFormat="1" ht="14.25" customHeight="1" x14ac:dyDescent="0.2">
      <c r="A48" s="157" t="s">
        <v>58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</row>
    <row r="49" spans="1:253" s="42" customFormat="1" ht="14.25" customHeight="1" x14ac:dyDescent="0.2">
      <c r="A49" s="157" t="s">
        <v>59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</row>
    <row r="50" spans="1:253" s="42" customFormat="1" ht="11.25" customHeight="1" x14ac:dyDescent="0.2">
      <c r="A50" s="156" t="s">
        <v>60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</row>
    <row r="51" spans="1:253" s="42" customFormat="1" ht="11.25" customHeight="1" x14ac:dyDescent="0.2">
      <c r="A51" s="160" t="s">
        <v>61</v>
      </c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</row>
    <row r="52" spans="1:253" s="42" customFormat="1" ht="11.25" customHeight="1" x14ac:dyDescent="0.2">
      <c r="A52" s="157" t="s">
        <v>62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  <c r="BZ52" s="157"/>
      <c r="CA52" s="157"/>
      <c r="CB52" s="157"/>
      <c r="CC52" s="157"/>
      <c r="CD52" s="157"/>
      <c r="CE52" s="157"/>
      <c r="CF52" s="157"/>
      <c r="CG52" s="157"/>
      <c r="CH52" s="157"/>
      <c r="CI52" s="157"/>
      <c r="CJ52" s="157"/>
      <c r="CK52" s="157"/>
      <c r="CL52" s="157"/>
      <c r="CM52" s="157"/>
      <c r="CN52" s="157"/>
      <c r="CO52" s="157"/>
      <c r="CP52" s="157"/>
      <c r="CQ52" s="157"/>
      <c r="CR52" s="157"/>
      <c r="CS52" s="157"/>
      <c r="CT52" s="157"/>
      <c r="CU52" s="157"/>
      <c r="CV52" s="157"/>
      <c r="CW52" s="157"/>
      <c r="CX52" s="157"/>
      <c r="CY52" s="157"/>
      <c r="CZ52" s="157"/>
      <c r="DA52" s="157"/>
      <c r="DB52" s="157"/>
      <c r="DC52" s="157"/>
      <c r="DD52" s="157"/>
      <c r="DE52" s="157"/>
      <c r="DF52" s="157"/>
      <c r="DG52" s="157"/>
      <c r="DH52" s="157"/>
      <c r="DI52" s="157"/>
      <c r="DJ52" s="157"/>
      <c r="DK52" s="157"/>
      <c r="DL52" s="157"/>
      <c r="DM52" s="157"/>
      <c r="DN52" s="157"/>
      <c r="DO52" s="157"/>
      <c r="DP52" s="157"/>
      <c r="DQ52" s="157"/>
      <c r="DR52" s="157"/>
      <c r="DS52" s="157"/>
      <c r="DT52" s="157"/>
      <c r="DU52" s="157"/>
      <c r="DV52" s="157"/>
      <c r="DW52" s="157"/>
      <c r="DX52" s="157"/>
      <c r="DY52" s="157"/>
      <c r="DZ52" s="157"/>
      <c r="EA52" s="157"/>
      <c r="EB52" s="157"/>
      <c r="EC52" s="157"/>
      <c r="ED52" s="157"/>
      <c r="EE52" s="157"/>
      <c r="EF52" s="157"/>
      <c r="EG52" s="157"/>
      <c r="EH52" s="157"/>
      <c r="EI52" s="157"/>
      <c r="EJ52" s="157"/>
      <c r="EK52" s="157"/>
      <c r="EL52" s="157"/>
      <c r="EM52" s="157"/>
      <c r="EN52" s="157"/>
      <c r="EO52" s="157"/>
      <c r="EP52" s="157"/>
      <c r="EQ52" s="157"/>
      <c r="ER52" s="157"/>
      <c r="ES52" s="157"/>
      <c r="ET52" s="157"/>
      <c r="EU52" s="157"/>
      <c r="EV52" s="157"/>
      <c r="EW52" s="157"/>
      <c r="EX52" s="157"/>
      <c r="EY52" s="157"/>
      <c r="EZ52" s="157"/>
      <c r="FA52" s="157"/>
      <c r="FB52" s="157"/>
      <c r="FC52" s="157"/>
      <c r="FD52" s="157"/>
      <c r="FE52" s="157"/>
      <c r="FF52" s="157"/>
      <c r="FG52" s="157"/>
      <c r="FH52" s="157"/>
      <c r="FI52" s="157"/>
      <c r="FJ52" s="157"/>
      <c r="FK52" s="157"/>
      <c r="FL52" s="157"/>
      <c r="FM52" s="157"/>
      <c r="FN52" s="157"/>
      <c r="FO52" s="157"/>
      <c r="FP52" s="157"/>
      <c r="FQ52" s="157"/>
      <c r="FR52" s="157"/>
      <c r="FS52" s="157"/>
      <c r="FT52" s="157"/>
      <c r="FU52" s="157"/>
      <c r="FV52" s="157"/>
      <c r="FW52" s="157"/>
      <c r="FX52" s="157"/>
      <c r="FY52" s="157"/>
      <c r="FZ52" s="157"/>
      <c r="GA52" s="157"/>
      <c r="GB52" s="157"/>
      <c r="GC52" s="157"/>
      <c r="GD52" s="157"/>
      <c r="GE52" s="157"/>
      <c r="GF52" s="157"/>
      <c r="GG52" s="157"/>
      <c r="GH52" s="157"/>
      <c r="GI52" s="157"/>
      <c r="GJ52" s="157"/>
      <c r="GK52" s="157"/>
      <c r="GL52" s="157"/>
      <c r="GM52" s="157"/>
      <c r="GN52" s="157"/>
      <c r="GO52" s="157"/>
      <c r="GP52" s="157"/>
      <c r="GQ52" s="157"/>
      <c r="GR52" s="157"/>
      <c r="GS52" s="157"/>
      <c r="GT52" s="157"/>
      <c r="GU52" s="157"/>
      <c r="GV52" s="157"/>
      <c r="GW52" s="157"/>
      <c r="GX52" s="157"/>
      <c r="GY52" s="157"/>
      <c r="GZ52" s="157"/>
      <c r="HA52" s="157"/>
      <c r="HB52" s="157"/>
      <c r="HC52" s="157"/>
      <c r="HD52" s="157"/>
      <c r="HE52" s="157"/>
      <c r="HF52" s="157"/>
      <c r="HG52" s="157"/>
      <c r="HH52" s="157"/>
      <c r="HI52" s="157"/>
      <c r="HJ52" s="157"/>
      <c r="HK52" s="157"/>
      <c r="HL52" s="157"/>
      <c r="HM52" s="157"/>
      <c r="HN52" s="157"/>
      <c r="HO52" s="157"/>
      <c r="HP52" s="157"/>
      <c r="HQ52" s="157"/>
      <c r="HR52" s="157"/>
      <c r="HS52" s="157"/>
      <c r="HT52" s="157"/>
      <c r="HU52" s="157"/>
      <c r="HV52" s="157"/>
      <c r="HW52" s="157"/>
      <c r="HX52" s="157"/>
      <c r="HY52" s="157"/>
      <c r="HZ52" s="157"/>
      <c r="IA52" s="157"/>
      <c r="IB52" s="157"/>
      <c r="IC52" s="157"/>
      <c r="ID52" s="157"/>
      <c r="IE52" s="157"/>
      <c r="IF52" s="157"/>
      <c r="IG52" s="157"/>
      <c r="IH52" s="157"/>
      <c r="II52" s="157"/>
      <c r="IJ52" s="157"/>
      <c r="IK52" s="157"/>
      <c r="IL52" s="157"/>
      <c r="IM52" s="157"/>
      <c r="IN52" s="157"/>
      <c r="IO52" s="157"/>
      <c r="IP52" s="157"/>
      <c r="IQ52" s="157"/>
      <c r="IR52" s="157"/>
      <c r="IS52" s="46"/>
    </row>
    <row r="53" spans="1:253" s="42" customFormat="1" ht="11.25" customHeight="1" x14ac:dyDescent="0.2">
      <c r="A53" s="157" t="s">
        <v>63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</row>
    <row r="54" spans="1:253" s="42" customFormat="1" ht="11.25" customHeight="1" x14ac:dyDescent="0.2">
      <c r="A54" s="157" t="s">
        <v>64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</row>
    <row r="55" spans="1:253" s="42" customFormat="1" ht="11.25" customHeight="1" x14ac:dyDescent="0.2">
      <c r="A55" s="157" t="s">
        <v>65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</row>
    <row r="56" spans="1:253" s="42" customFormat="1" ht="11.25" customHeight="1" x14ac:dyDescent="0.2">
      <c r="A56" s="156" t="s">
        <v>66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</row>
    <row r="57" spans="1:253" s="42" customFormat="1" ht="14.25" customHeight="1" x14ac:dyDescent="0.2">
      <c r="A57" s="157" t="s">
        <v>67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</row>
    <row r="58" spans="1:253" s="42" customFormat="1" ht="14.25" customHeight="1" x14ac:dyDescent="0.2">
      <c r="A58" s="156" t="s">
        <v>68</v>
      </c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</row>
    <row r="59" spans="1:253" s="37" customFormat="1" ht="11.25" customHeight="1" x14ac:dyDescent="0.2">
      <c r="A59" s="47"/>
      <c r="B59" s="47"/>
      <c r="C59" s="48"/>
      <c r="D59" s="48"/>
      <c r="E59" s="48"/>
      <c r="F59" s="47"/>
      <c r="G59" s="49"/>
      <c r="H59" s="48"/>
      <c r="I59" s="50"/>
      <c r="J59" s="50"/>
      <c r="K59" s="49"/>
      <c r="L59" s="49"/>
      <c r="M59" s="50"/>
      <c r="N59" s="48"/>
      <c r="O59" s="51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  <c r="FF59" s="52"/>
      <c r="FG59" s="52"/>
      <c r="FH59" s="52"/>
      <c r="FI59" s="52"/>
      <c r="FJ59" s="52"/>
      <c r="FK59" s="52"/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/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/>
      <c r="GO59" s="52"/>
      <c r="GP59" s="52"/>
      <c r="GQ59" s="52"/>
      <c r="GR59" s="52"/>
      <c r="GS59" s="52"/>
      <c r="GT59" s="52"/>
      <c r="GU59" s="52"/>
      <c r="GV59" s="52"/>
      <c r="GW59" s="52"/>
      <c r="GX59" s="52"/>
      <c r="GY59" s="52"/>
      <c r="GZ59" s="52"/>
      <c r="HA59" s="52"/>
      <c r="HB59" s="52"/>
      <c r="HC59" s="52"/>
      <c r="HD59" s="52"/>
      <c r="HE59" s="52"/>
      <c r="HF59" s="52"/>
      <c r="HG59" s="52"/>
      <c r="HH59" s="52"/>
      <c r="HI59" s="52"/>
      <c r="HJ59" s="52"/>
      <c r="HK59" s="52"/>
      <c r="HL59" s="52"/>
      <c r="HM59" s="52"/>
      <c r="HN59" s="52"/>
      <c r="HO59" s="52"/>
      <c r="HP59" s="52"/>
      <c r="HQ59" s="52"/>
      <c r="HR59" s="52"/>
      <c r="HS59" s="52"/>
      <c r="HT59" s="52"/>
      <c r="HU59" s="52"/>
      <c r="HV59" s="52"/>
      <c r="HW59" s="52"/>
      <c r="HX59" s="52"/>
      <c r="HY59" s="52"/>
      <c r="HZ59" s="52"/>
      <c r="IA59" s="52"/>
      <c r="IB59" s="52"/>
      <c r="IC59" s="52"/>
      <c r="ID59" s="52"/>
      <c r="IE59" s="52"/>
      <c r="IF59" s="52"/>
      <c r="IG59" s="52"/>
      <c r="IH59" s="52"/>
      <c r="II59" s="52"/>
      <c r="IJ59" s="52"/>
      <c r="IK59" s="52"/>
      <c r="IL59" s="52"/>
      <c r="IM59" s="52"/>
      <c r="IN59" s="52"/>
      <c r="IO59" s="52"/>
      <c r="IP59" s="52"/>
      <c r="IQ59" s="52"/>
      <c r="IR59" s="52"/>
    </row>
    <row r="60" spans="1:253" s="37" customFormat="1" ht="11.25" customHeight="1" x14ac:dyDescent="0.2">
      <c r="A60" s="47"/>
      <c r="B60" s="47"/>
      <c r="C60" s="48"/>
      <c r="D60" s="48"/>
      <c r="E60" s="48"/>
      <c r="F60" s="47"/>
      <c r="G60" s="49"/>
      <c r="H60" s="48"/>
      <c r="I60" s="50"/>
      <c r="J60" s="50"/>
      <c r="K60" s="49"/>
      <c r="L60" s="49"/>
      <c r="M60" s="50"/>
      <c r="N60" s="48"/>
      <c r="O60" s="51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/>
      <c r="GI60" s="52"/>
      <c r="GJ60" s="52"/>
      <c r="GK60" s="52"/>
      <c r="GL60" s="52"/>
      <c r="GM60" s="52"/>
      <c r="GN60" s="52"/>
      <c r="GO60" s="52"/>
      <c r="GP60" s="52"/>
      <c r="GQ60" s="52"/>
      <c r="GR60" s="52"/>
      <c r="GS60" s="52"/>
      <c r="GT60" s="52"/>
      <c r="GU60" s="52"/>
      <c r="GV60" s="52"/>
      <c r="GW60" s="52"/>
      <c r="GX60" s="52"/>
      <c r="GY60" s="52"/>
      <c r="GZ60" s="52"/>
      <c r="HA60" s="52"/>
      <c r="HB60" s="52"/>
      <c r="HC60" s="52"/>
      <c r="HD60" s="52"/>
      <c r="HE60" s="52"/>
      <c r="HF60" s="52"/>
      <c r="HG60" s="52"/>
      <c r="HH60" s="52"/>
      <c r="HI60" s="52"/>
      <c r="HJ60" s="52"/>
      <c r="HK60" s="52"/>
      <c r="HL60" s="52"/>
      <c r="HM60" s="52"/>
      <c r="HN60" s="52"/>
      <c r="HO60" s="52"/>
      <c r="HP60" s="52"/>
      <c r="HQ60" s="52"/>
      <c r="HR60" s="52"/>
      <c r="HS60" s="52"/>
      <c r="HT60" s="52"/>
      <c r="HU60" s="52"/>
      <c r="HV60" s="52"/>
      <c r="HW60" s="52"/>
      <c r="HX60" s="52"/>
      <c r="HY60" s="52"/>
      <c r="HZ60" s="52"/>
      <c r="IA60" s="52"/>
      <c r="IB60" s="52"/>
      <c r="IC60" s="52"/>
      <c r="ID60" s="52"/>
      <c r="IE60" s="52"/>
      <c r="IF60" s="52"/>
      <c r="IG60" s="52"/>
      <c r="IH60" s="52"/>
      <c r="II60" s="52"/>
      <c r="IJ60" s="52"/>
      <c r="IK60" s="52"/>
      <c r="IL60" s="52"/>
      <c r="IM60" s="52"/>
      <c r="IN60" s="52"/>
      <c r="IO60" s="52"/>
      <c r="IP60" s="52"/>
      <c r="IQ60" s="52"/>
      <c r="IR60" s="52"/>
    </row>
    <row r="61" spans="1:253" s="37" customFormat="1" ht="11.25" customHeight="1" x14ac:dyDescent="0.2">
      <c r="A61" s="47"/>
      <c r="B61" s="47"/>
      <c r="C61" s="48"/>
      <c r="D61" s="48"/>
      <c r="E61" s="48"/>
      <c r="F61" s="47"/>
      <c r="G61" s="49"/>
      <c r="H61" s="48"/>
      <c r="I61" s="50"/>
      <c r="J61" s="50"/>
      <c r="K61" s="49"/>
      <c r="L61" s="49"/>
      <c r="M61" s="50"/>
      <c r="N61" s="48"/>
      <c r="O61" s="51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G61" s="52"/>
      <c r="HH61" s="52"/>
      <c r="HI61" s="52"/>
      <c r="HJ61" s="52"/>
      <c r="HK61" s="52"/>
      <c r="HL61" s="52"/>
      <c r="HM61" s="52"/>
      <c r="HN61" s="52"/>
      <c r="HO61" s="52"/>
      <c r="HP61" s="52"/>
      <c r="HQ61" s="52"/>
      <c r="HR61" s="52"/>
      <c r="HS61" s="52"/>
      <c r="HT61" s="52"/>
      <c r="HU61" s="52"/>
      <c r="HV61" s="52"/>
      <c r="HW61" s="52"/>
      <c r="HX61" s="52"/>
      <c r="HY61" s="52"/>
      <c r="HZ61" s="52"/>
      <c r="IA61" s="52"/>
      <c r="IB61" s="52"/>
      <c r="IC61" s="52"/>
      <c r="ID61" s="52"/>
      <c r="IE61" s="52"/>
      <c r="IF61" s="52"/>
      <c r="IG61" s="52"/>
      <c r="IH61" s="52"/>
      <c r="II61" s="52"/>
      <c r="IJ61" s="52"/>
      <c r="IK61" s="52"/>
      <c r="IL61" s="52"/>
      <c r="IM61" s="52"/>
      <c r="IN61" s="52"/>
      <c r="IO61" s="52"/>
      <c r="IP61" s="52"/>
      <c r="IQ61" s="52"/>
      <c r="IR61" s="52"/>
    </row>
    <row r="62" spans="1:253" s="37" customFormat="1" ht="11.25" customHeight="1" x14ac:dyDescent="0.2">
      <c r="A62" s="47"/>
      <c r="B62" s="47"/>
      <c r="C62" s="48"/>
      <c r="D62" s="48"/>
      <c r="E62" s="48"/>
      <c r="F62" s="47"/>
      <c r="G62" s="49"/>
      <c r="H62" s="48"/>
      <c r="I62" s="50"/>
      <c r="J62" s="50"/>
      <c r="K62" s="49"/>
      <c r="L62" s="49"/>
      <c r="M62" s="50"/>
      <c r="N62" s="48"/>
      <c r="O62" s="51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G62" s="52"/>
      <c r="HH62" s="52"/>
      <c r="HI62" s="52"/>
      <c r="HJ62" s="52"/>
      <c r="HK62" s="52"/>
      <c r="HL62" s="52"/>
      <c r="HM62" s="52"/>
      <c r="HN62" s="52"/>
      <c r="HO62" s="52"/>
      <c r="HP62" s="52"/>
      <c r="HQ62" s="52"/>
      <c r="HR62" s="52"/>
      <c r="HS62" s="52"/>
      <c r="HT62" s="52"/>
      <c r="HU62" s="52"/>
      <c r="HV62" s="52"/>
      <c r="HW62" s="52"/>
      <c r="HX62" s="52"/>
      <c r="HY62" s="52"/>
      <c r="HZ62" s="52"/>
      <c r="IA62" s="52"/>
      <c r="IB62" s="52"/>
      <c r="IC62" s="52"/>
      <c r="ID62" s="52"/>
      <c r="IE62" s="52"/>
      <c r="IF62" s="52"/>
      <c r="IG62" s="52"/>
      <c r="IH62" s="52"/>
      <c r="II62" s="52"/>
      <c r="IJ62" s="52"/>
      <c r="IK62" s="52"/>
      <c r="IL62" s="52"/>
      <c r="IM62" s="52"/>
      <c r="IN62" s="52"/>
      <c r="IO62" s="52"/>
      <c r="IP62" s="52"/>
      <c r="IQ62" s="52"/>
      <c r="IR62" s="52"/>
    </row>
    <row r="63" spans="1:253" s="37" customFormat="1" ht="11.25" customHeight="1" x14ac:dyDescent="0.2">
      <c r="A63" s="47"/>
      <c r="B63" s="47"/>
      <c r="C63" s="48"/>
      <c r="D63" s="48"/>
      <c r="E63" s="48"/>
      <c r="F63" s="47"/>
      <c r="G63" s="49"/>
      <c r="H63" s="48"/>
      <c r="I63" s="50"/>
      <c r="J63" s="50"/>
      <c r="K63" s="49"/>
      <c r="L63" s="49"/>
      <c r="M63" s="50"/>
      <c r="N63" s="48"/>
      <c r="O63" s="51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  <c r="HB63" s="52"/>
      <c r="HC63" s="52"/>
      <c r="HD63" s="52"/>
      <c r="HE63" s="52"/>
      <c r="HF63" s="52"/>
      <c r="HG63" s="52"/>
      <c r="HH63" s="52"/>
      <c r="HI63" s="52"/>
      <c r="HJ63" s="52"/>
      <c r="HK63" s="52"/>
      <c r="HL63" s="52"/>
      <c r="HM63" s="52"/>
      <c r="HN63" s="52"/>
      <c r="HO63" s="52"/>
      <c r="HP63" s="52"/>
      <c r="HQ63" s="52"/>
      <c r="HR63" s="52"/>
      <c r="HS63" s="52"/>
      <c r="HT63" s="52"/>
      <c r="HU63" s="52"/>
      <c r="HV63" s="52"/>
      <c r="HW63" s="52"/>
      <c r="HX63" s="52"/>
      <c r="HY63" s="52"/>
      <c r="HZ63" s="52"/>
      <c r="IA63" s="52"/>
      <c r="IB63" s="52"/>
      <c r="IC63" s="52"/>
      <c r="ID63" s="52"/>
      <c r="IE63" s="52"/>
      <c r="IF63" s="52"/>
      <c r="IG63" s="52"/>
      <c r="IH63" s="52"/>
      <c r="II63" s="52"/>
      <c r="IJ63" s="52"/>
      <c r="IK63" s="52"/>
      <c r="IL63" s="52"/>
      <c r="IM63" s="52"/>
      <c r="IN63" s="52"/>
      <c r="IO63" s="52"/>
      <c r="IP63" s="52"/>
      <c r="IQ63" s="52"/>
      <c r="IR63" s="52"/>
    </row>
    <row r="64" spans="1:253" s="37" customFormat="1" ht="11.25" customHeight="1" x14ac:dyDescent="0.2">
      <c r="A64" s="47"/>
      <c r="B64" s="47"/>
      <c r="C64" s="48"/>
      <c r="D64" s="48"/>
      <c r="E64" s="48"/>
      <c r="F64" s="47"/>
      <c r="G64" s="49"/>
      <c r="H64" s="48"/>
      <c r="I64" s="50"/>
      <c r="J64" s="50"/>
      <c r="K64" s="49"/>
      <c r="L64" s="49"/>
      <c r="M64" s="50"/>
      <c r="N64" s="48"/>
      <c r="O64" s="51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  <c r="HC64" s="52"/>
      <c r="HD64" s="52"/>
      <c r="HE64" s="52"/>
      <c r="HF64" s="52"/>
      <c r="HG64" s="52"/>
      <c r="HH64" s="52"/>
      <c r="HI64" s="52"/>
      <c r="HJ64" s="52"/>
      <c r="HK64" s="52"/>
      <c r="HL64" s="52"/>
      <c r="HM64" s="52"/>
      <c r="HN64" s="52"/>
      <c r="HO64" s="52"/>
      <c r="HP64" s="52"/>
      <c r="HQ64" s="52"/>
      <c r="HR64" s="52"/>
      <c r="HS64" s="52"/>
      <c r="HT64" s="52"/>
      <c r="HU64" s="52"/>
      <c r="HV64" s="52"/>
      <c r="HW64" s="52"/>
      <c r="HX64" s="52"/>
      <c r="HY64" s="52"/>
      <c r="HZ64" s="52"/>
      <c r="IA64" s="52"/>
      <c r="IB64" s="52"/>
      <c r="IC64" s="52"/>
      <c r="ID64" s="52"/>
      <c r="IE64" s="52"/>
      <c r="IF64" s="52"/>
      <c r="IG64" s="52"/>
      <c r="IH64" s="52"/>
      <c r="II64" s="52"/>
      <c r="IJ64" s="52"/>
      <c r="IK64" s="52"/>
      <c r="IL64" s="52"/>
      <c r="IM64" s="52"/>
      <c r="IN64" s="52"/>
      <c r="IO64" s="52"/>
      <c r="IP64" s="52"/>
      <c r="IQ64" s="52"/>
      <c r="IR64" s="52"/>
    </row>
    <row r="65" spans="1:252" s="37" customFormat="1" ht="11.25" customHeight="1" x14ac:dyDescent="0.2">
      <c r="A65" s="48"/>
      <c r="B65" s="48"/>
      <c r="C65" s="53"/>
      <c r="D65" s="53"/>
      <c r="E65" s="53"/>
      <c r="F65" s="48"/>
      <c r="G65" s="54"/>
      <c r="H65" s="55"/>
      <c r="I65" s="53"/>
      <c r="J65" s="53"/>
      <c r="K65" s="54"/>
      <c r="L65" s="54"/>
      <c r="M65" s="53"/>
      <c r="N65" s="53"/>
      <c r="O65" s="56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/>
      <c r="GA65" s="52"/>
      <c r="GB65" s="52"/>
      <c r="GC65" s="52"/>
      <c r="GD65" s="52"/>
      <c r="GE65" s="52"/>
      <c r="GF65" s="52"/>
      <c r="GG65" s="52"/>
      <c r="GH65" s="52"/>
      <c r="GI65" s="52"/>
      <c r="GJ65" s="52"/>
      <c r="GK65" s="52"/>
      <c r="GL65" s="52"/>
      <c r="GM65" s="52"/>
      <c r="GN65" s="52"/>
      <c r="GO65" s="52"/>
      <c r="GP65" s="52"/>
      <c r="GQ65" s="52"/>
      <c r="GR65" s="52"/>
      <c r="GS65" s="52"/>
      <c r="GT65" s="52"/>
      <c r="GU65" s="52"/>
      <c r="GV65" s="52"/>
      <c r="GW65" s="52"/>
      <c r="GX65" s="52"/>
      <c r="GY65" s="52"/>
      <c r="GZ65" s="52"/>
      <c r="HA65" s="52"/>
      <c r="HB65" s="52"/>
      <c r="HC65" s="52"/>
      <c r="HD65" s="52"/>
      <c r="HE65" s="52"/>
      <c r="HF65" s="52"/>
      <c r="HG65" s="52"/>
      <c r="HH65" s="52"/>
      <c r="HI65" s="52"/>
      <c r="HJ65" s="52"/>
      <c r="HK65" s="52"/>
      <c r="HL65" s="52"/>
      <c r="HM65" s="52"/>
      <c r="HN65" s="52"/>
      <c r="HO65" s="52"/>
      <c r="HP65" s="52"/>
      <c r="HQ65" s="52"/>
      <c r="HR65" s="52"/>
      <c r="HS65" s="52"/>
      <c r="HT65" s="52"/>
      <c r="HU65" s="52"/>
      <c r="HV65" s="52"/>
      <c r="HW65" s="52"/>
      <c r="HX65" s="52"/>
      <c r="HY65" s="52"/>
      <c r="HZ65" s="52"/>
      <c r="IA65" s="52"/>
      <c r="IB65" s="52"/>
      <c r="IC65" s="52"/>
      <c r="ID65" s="52"/>
      <c r="IE65" s="52"/>
      <c r="IF65" s="52"/>
      <c r="IG65" s="52"/>
      <c r="IH65" s="52"/>
      <c r="II65" s="52"/>
      <c r="IJ65" s="52"/>
      <c r="IK65" s="52"/>
      <c r="IL65" s="52"/>
      <c r="IM65" s="52"/>
      <c r="IN65" s="52"/>
      <c r="IO65" s="52"/>
      <c r="IP65" s="52"/>
      <c r="IQ65" s="52"/>
      <c r="IR65" s="52"/>
    </row>
    <row r="66" spans="1:252" s="37" customFormat="1" ht="11.25" customHeight="1" x14ac:dyDescent="0.2">
      <c r="A66" s="55"/>
      <c r="B66" s="50"/>
      <c r="C66" s="50" t="s">
        <v>69</v>
      </c>
      <c r="D66" s="50"/>
      <c r="E66" s="57"/>
      <c r="F66" s="1"/>
      <c r="G66" s="57"/>
      <c r="H66" s="1"/>
      <c r="J66" s="55"/>
      <c r="K66" s="31"/>
      <c r="L66" s="48" t="s">
        <v>70</v>
      </c>
      <c r="M66" s="55"/>
      <c r="N66" s="58"/>
      <c r="O66" s="59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52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2"/>
      <c r="FX66" s="52"/>
      <c r="FY66" s="52"/>
      <c r="FZ66" s="52"/>
      <c r="GA66" s="52"/>
      <c r="GB66" s="52"/>
      <c r="GC66" s="52"/>
      <c r="GD66" s="52"/>
      <c r="GE66" s="52"/>
      <c r="GF66" s="52"/>
      <c r="GG66" s="52"/>
      <c r="GH66" s="52"/>
      <c r="GI66" s="52"/>
      <c r="GJ66" s="52"/>
      <c r="GK66" s="52"/>
      <c r="GL66" s="52"/>
      <c r="GM66" s="52"/>
      <c r="GN66" s="52"/>
      <c r="GO66" s="52"/>
      <c r="GP66" s="52"/>
      <c r="GQ66" s="52"/>
      <c r="GR66" s="52"/>
      <c r="GS66" s="52"/>
      <c r="GT66" s="52"/>
      <c r="GU66" s="52"/>
      <c r="GV66" s="52"/>
      <c r="GW66" s="52"/>
      <c r="GX66" s="52"/>
      <c r="GY66" s="52"/>
      <c r="GZ66" s="52"/>
      <c r="HA66" s="52"/>
      <c r="HB66" s="52"/>
      <c r="HC66" s="52"/>
      <c r="HD66" s="52"/>
      <c r="HE66" s="52"/>
      <c r="HF66" s="52"/>
      <c r="HG66" s="52"/>
      <c r="HH66" s="52"/>
      <c r="HI66" s="52"/>
      <c r="HJ66" s="52"/>
      <c r="HK66" s="52"/>
      <c r="HL66" s="52"/>
      <c r="HM66" s="52"/>
      <c r="HN66" s="52"/>
      <c r="HO66" s="52"/>
      <c r="HP66" s="52"/>
      <c r="HQ66" s="52"/>
      <c r="HR66" s="52"/>
      <c r="HS66" s="52"/>
      <c r="HT66" s="52"/>
      <c r="HU66" s="52"/>
      <c r="HV66" s="52"/>
      <c r="HW66" s="52"/>
      <c r="HX66" s="52"/>
      <c r="HY66" s="52"/>
      <c r="HZ66" s="52"/>
      <c r="IA66" s="52"/>
      <c r="IB66" s="52"/>
      <c r="IC66" s="52"/>
      <c r="ID66" s="52"/>
      <c r="IE66" s="52"/>
      <c r="IF66" s="52"/>
      <c r="IG66" s="52"/>
      <c r="IH66" s="52"/>
      <c r="II66" s="52"/>
      <c r="IJ66" s="52"/>
      <c r="IK66" s="52"/>
      <c r="IL66" s="52"/>
      <c r="IM66" s="52"/>
      <c r="IN66" s="52"/>
      <c r="IO66" s="52"/>
      <c r="IP66" s="52"/>
      <c r="IQ66" s="52"/>
      <c r="IR66" s="52"/>
    </row>
    <row r="67" spans="1:252" s="37" customFormat="1" ht="11.25" customHeight="1" x14ac:dyDescent="0.2">
      <c r="A67" s="47"/>
      <c r="B67" s="53"/>
      <c r="C67" s="53" t="s">
        <v>71</v>
      </c>
      <c r="D67" s="53"/>
      <c r="E67" s="60"/>
      <c r="F67" s="1"/>
      <c r="G67" s="60"/>
      <c r="H67" s="47"/>
      <c r="J67" s="55"/>
      <c r="K67" s="31"/>
      <c r="L67" s="53" t="s">
        <v>72</v>
      </c>
      <c r="M67" s="55"/>
      <c r="N67" s="55"/>
      <c r="O67" s="61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A67" s="52"/>
      <c r="GB67" s="52"/>
      <c r="GC67" s="52"/>
      <c r="GD67" s="52"/>
      <c r="GE67" s="52"/>
      <c r="GF67" s="52"/>
      <c r="GG67" s="52"/>
      <c r="GH67" s="52"/>
      <c r="GI67" s="52"/>
      <c r="GJ67" s="52"/>
      <c r="GK67" s="52"/>
      <c r="GL67" s="52"/>
      <c r="GM67" s="52"/>
      <c r="GN67" s="52"/>
      <c r="GO67" s="52"/>
      <c r="GP67" s="52"/>
      <c r="GQ67" s="52"/>
      <c r="GR67" s="52"/>
      <c r="GS67" s="52"/>
      <c r="GT67" s="52"/>
      <c r="GU67" s="52"/>
      <c r="GV67" s="52"/>
      <c r="GW67" s="52"/>
      <c r="GX67" s="52"/>
      <c r="GY67" s="52"/>
      <c r="GZ67" s="52"/>
      <c r="HA67" s="52"/>
      <c r="HB67" s="52"/>
      <c r="HC67" s="52"/>
      <c r="HD67" s="52"/>
      <c r="HE67" s="52"/>
      <c r="HF67" s="52"/>
      <c r="HG67" s="52"/>
      <c r="HH67" s="52"/>
      <c r="HI67" s="52"/>
      <c r="HJ67" s="52"/>
      <c r="HK67" s="52"/>
      <c r="HL67" s="52"/>
      <c r="HM67" s="52"/>
      <c r="HN67" s="52"/>
      <c r="HO67" s="52"/>
      <c r="HP67" s="52"/>
      <c r="HQ67" s="52"/>
      <c r="HR67" s="52"/>
      <c r="HS67" s="52"/>
      <c r="HT67" s="52"/>
      <c r="HU67" s="52"/>
      <c r="HV67" s="52"/>
      <c r="HW67" s="52"/>
      <c r="HX67" s="52"/>
      <c r="HY67" s="52"/>
      <c r="HZ67" s="52"/>
      <c r="IA67" s="52"/>
      <c r="IB67" s="52"/>
      <c r="IC67" s="52"/>
      <c r="ID67" s="52"/>
      <c r="IE67" s="52"/>
      <c r="IF67" s="52"/>
      <c r="IG67" s="52"/>
      <c r="IH67" s="52"/>
      <c r="II67" s="52"/>
      <c r="IJ67" s="52"/>
      <c r="IK67" s="52"/>
      <c r="IL67" s="52"/>
      <c r="IM67" s="52"/>
      <c r="IN67" s="52"/>
      <c r="IO67" s="52"/>
      <c r="IP67" s="52"/>
      <c r="IQ67" s="52"/>
      <c r="IR67" s="52"/>
    </row>
    <row r="68" spans="1:252" s="37" customFormat="1" ht="11.25" customHeight="1" x14ac:dyDescent="0.25">
      <c r="A68" s="62"/>
      <c r="B68" s="55"/>
      <c r="C68" s="55" t="s">
        <v>73</v>
      </c>
      <c r="D68" s="55"/>
      <c r="E68" s="62"/>
      <c r="F68" s="1"/>
      <c r="G68" s="62"/>
      <c r="H68" s="31"/>
      <c r="J68" s="31"/>
      <c r="K68" s="31"/>
      <c r="L68" s="58" t="s">
        <v>74</v>
      </c>
      <c r="M68" s="31"/>
      <c r="N68" s="31"/>
      <c r="O68" s="61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52"/>
      <c r="FM68" s="52"/>
      <c r="FN68" s="52"/>
      <c r="FO68" s="52"/>
      <c r="FP68" s="52"/>
      <c r="FQ68" s="52"/>
      <c r="FR68" s="52"/>
      <c r="FS68" s="52"/>
      <c r="FT68" s="52"/>
      <c r="FU68" s="52"/>
      <c r="FV68" s="52"/>
      <c r="FW68" s="52"/>
      <c r="FX68" s="52"/>
      <c r="FY68" s="52"/>
      <c r="FZ68" s="52"/>
      <c r="GA68" s="52"/>
      <c r="GB68" s="52"/>
      <c r="GC68" s="52"/>
      <c r="GD68" s="52"/>
      <c r="GE68" s="52"/>
      <c r="GF68" s="52"/>
      <c r="GG68" s="52"/>
      <c r="GH68" s="52"/>
      <c r="GI68" s="52"/>
      <c r="GJ68" s="52"/>
      <c r="GK68" s="52"/>
      <c r="GL68" s="52"/>
      <c r="GM68" s="52"/>
      <c r="GN68" s="52"/>
      <c r="GO68" s="52"/>
      <c r="GP68" s="52"/>
      <c r="GQ68" s="52"/>
      <c r="GR68" s="52"/>
      <c r="GS68" s="52"/>
      <c r="GT68" s="52"/>
      <c r="GU68" s="52"/>
      <c r="GV68" s="52"/>
      <c r="GW68" s="52"/>
      <c r="GX68" s="52"/>
      <c r="GY68" s="52"/>
      <c r="GZ68" s="52"/>
      <c r="HA68" s="52"/>
      <c r="HB68" s="52"/>
      <c r="HC68" s="52"/>
      <c r="HD68" s="52"/>
      <c r="HE68" s="52"/>
      <c r="HF68" s="52"/>
      <c r="HG68" s="52"/>
      <c r="HH68" s="52"/>
      <c r="HI68" s="52"/>
      <c r="HJ68" s="52"/>
      <c r="HK68" s="52"/>
      <c r="HL68" s="52"/>
      <c r="HM68" s="52"/>
      <c r="HN68" s="52"/>
      <c r="HO68" s="52"/>
      <c r="HP68" s="52"/>
      <c r="HQ68" s="52"/>
      <c r="HR68" s="52"/>
      <c r="HS68" s="52"/>
      <c r="HT68" s="52"/>
      <c r="HU68" s="52"/>
      <c r="HV68" s="52"/>
      <c r="HW68" s="52"/>
      <c r="HX68" s="52"/>
      <c r="HY68" s="52"/>
      <c r="HZ68" s="52"/>
      <c r="IA68" s="52"/>
      <c r="IB68" s="52"/>
      <c r="IC68" s="52"/>
      <c r="ID68" s="52"/>
      <c r="IE68" s="52"/>
      <c r="IF68" s="52"/>
      <c r="IG68" s="52"/>
      <c r="IH68" s="52"/>
      <c r="II68" s="52"/>
      <c r="IJ68" s="52"/>
      <c r="IK68" s="52"/>
      <c r="IL68" s="52"/>
      <c r="IM68" s="52"/>
      <c r="IN68" s="52"/>
      <c r="IO68" s="52"/>
      <c r="IP68" s="52"/>
      <c r="IQ68" s="52"/>
      <c r="IR68" s="52"/>
    </row>
    <row r="69" spans="1:252" s="37" customFormat="1" ht="11.25" customHeight="1" x14ac:dyDescent="0.25">
      <c r="A69" s="62"/>
      <c r="B69" s="55"/>
      <c r="C69" s="55" t="s">
        <v>75</v>
      </c>
      <c r="D69" s="55"/>
      <c r="E69" s="62"/>
      <c r="F69" s="1"/>
      <c r="G69" s="62"/>
      <c r="H69" s="1"/>
      <c r="J69" s="1"/>
      <c r="K69" s="1"/>
      <c r="L69" s="55" t="s">
        <v>75</v>
      </c>
      <c r="M69" s="1"/>
      <c r="N69" s="1"/>
      <c r="O69" s="36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/>
      <c r="EQ69" s="52"/>
      <c r="ER69" s="52"/>
      <c r="ES69" s="52"/>
      <c r="ET69" s="52"/>
      <c r="EU69" s="52"/>
      <c r="EV69" s="52"/>
      <c r="EW69" s="52"/>
      <c r="EX69" s="52"/>
      <c r="EY69" s="52"/>
      <c r="EZ69" s="52"/>
      <c r="FA69" s="52"/>
      <c r="FB69" s="52"/>
      <c r="FC69" s="52"/>
      <c r="FD69" s="52"/>
      <c r="FE69" s="52"/>
      <c r="FF69" s="52"/>
      <c r="FG69" s="52"/>
      <c r="FH69" s="52"/>
      <c r="FI69" s="52"/>
      <c r="FJ69" s="52"/>
      <c r="FK69" s="52"/>
      <c r="FL69" s="52"/>
      <c r="FM69" s="52"/>
      <c r="FN69" s="52"/>
      <c r="FO69" s="52"/>
      <c r="FP69" s="52"/>
      <c r="FQ69" s="52"/>
      <c r="FR69" s="52"/>
      <c r="FS69" s="52"/>
      <c r="FT69" s="52"/>
      <c r="FU69" s="52"/>
      <c r="FV69" s="52"/>
      <c r="FW69" s="52"/>
      <c r="FX69" s="52"/>
      <c r="FY69" s="52"/>
      <c r="FZ69" s="52"/>
      <c r="GA69" s="52"/>
      <c r="GB69" s="52"/>
      <c r="GC69" s="52"/>
      <c r="GD69" s="52"/>
      <c r="GE69" s="52"/>
      <c r="GF69" s="52"/>
      <c r="GG69" s="52"/>
      <c r="GH69" s="52"/>
      <c r="GI69" s="52"/>
      <c r="GJ69" s="52"/>
      <c r="GK69" s="52"/>
      <c r="GL69" s="52"/>
      <c r="GM69" s="52"/>
      <c r="GN69" s="52"/>
      <c r="GO69" s="52"/>
      <c r="GP69" s="52"/>
      <c r="GQ69" s="52"/>
      <c r="GR69" s="52"/>
      <c r="GS69" s="52"/>
      <c r="GT69" s="52"/>
      <c r="GU69" s="52"/>
      <c r="GV69" s="52"/>
      <c r="GW69" s="52"/>
      <c r="GX69" s="52"/>
      <c r="GY69" s="52"/>
      <c r="GZ69" s="52"/>
      <c r="HA69" s="52"/>
      <c r="HB69" s="52"/>
      <c r="HC69" s="52"/>
      <c r="HD69" s="52"/>
      <c r="HE69" s="52"/>
      <c r="HF69" s="52"/>
      <c r="HG69" s="52"/>
      <c r="HH69" s="52"/>
      <c r="HI69" s="52"/>
      <c r="HJ69" s="52"/>
      <c r="HK69" s="52"/>
      <c r="HL69" s="52"/>
      <c r="HM69" s="52"/>
      <c r="HN69" s="52"/>
      <c r="HO69" s="52"/>
      <c r="HP69" s="52"/>
      <c r="HQ69" s="52"/>
      <c r="HR69" s="52"/>
      <c r="HS69" s="52"/>
      <c r="HT69" s="52"/>
      <c r="HU69" s="52"/>
      <c r="HV69" s="52"/>
      <c r="HW69" s="52"/>
      <c r="HX69" s="52"/>
      <c r="HY69" s="52"/>
      <c r="HZ69" s="52"/>
      <c r="IA69" s="52"/>
      <c r="IB69" s="52"/>
      <c r="IC69" s="52"/>
      <c r="ID69" s="52"/>
      <c r="IE69" s="52"/>
      <c r="IF69" s="52"/>
      <c r="IG69" s="52"/>
      <c r="IH69" s="52"/>
      <c r="II69" s="52"/>
      <c r="IJ69" s="52"/>
      <c r="IK69" s="52"/>
      <c r="IL69" s="52"/>
      <c r="IM69" s="52"/>
      <c r="IN69" s="52"/>
      <c r="IO69" s="52"/>
      <c r="IP69" s="52"/>
      <c r="IQ69" s="52"/>
      <c r="IR69" s="52"/>
    </row>
    <row r="70" spans="1:252" s="64" customFormat="1" ht="13.5" customHeight="1" x14ac:dyDescent="0.25">
      <c r="A70" s="62"/>
      <c r="B70" s="62"/>
      <c r="C70" s="62"/>
      <c r="D70" s="62"/>
      <c r="E70" s="62"/>
      <c r="F70" s="62"/>
      <c r="G70" s="62"/>
      <c r="H70" s="1"/>
      <c r="I70" s="1"/>
      <c r="J70" s="1"/>
      <c r="K70" s="1"/>
      <c r="L70" s="1"/>
      <c r="M70" s="1"/>
      <c r="N70" s="63"/>
      <c r="O70" s="36"/>
    </row>
    <row r="71" spans="1:252" ht="13.5" customHeight="1" x14ac:dyDescent="0.25">
      <c r="A71" s="62"/>
      <c r="B71" s="62"/>
      <c r="C71" s="62"/>
      <c r="D71" s="62"/>
      <c r="E71" s="62"/>
      <c r="F71" s="62"/>
      <c r="G71" s="62"/>
      <c r="H71" s="64"/>
      <c r="I71" s="64"/>
      <c r="J71" s="64"/>
      <c r="K71" s="64"/>
    </row>
    <row r="73" spans="1:252" ht="13.5" customHeight="1" x14ac:dyDescent="0.2">
      <c r="B73" s="2"/>
    </row>
    <row r="74" spans="1:252" ht="13.5" customHeight="1" x14ac:dyDescent="0.2">
      <c r="B74" s="65"/>
    </row>
    <row r="75" spans="1:252" ht="13.5" customHeight="1" x14ac:dyDescent="0.2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</row>
    <row r="76" spans="1:252" ht="13.5" customHeight="1" x14ac:dyDescent="0.2">
      <c r="A76" s="159"/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</row>
    <row r="79" spans="1:252" ht="11.25" customHeight="1" x14ac:dyDescent="0.2"/>
    <row r="80" spans="1:252" ht="24" customHeight="1" x14ac:dyDescent="0.2"/>
    <row r="81" ht="34.5" customHeight="1" x14ac:dyDescent="0.2"/>
  </sheetData>
  <mergeCells count="102">
    <mergeCell ref="A1:O1"/>
    <mergeCell ref="A2:O2"/>
    <mergeCell ref="A3:O3"/>
    <mergeCell ref="A5:G5"/>
    <mergeCell ref="I5:N5"/>
    <mergeCell ref="A6:F6"/>
    <mergeCell ref="I6:M6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36:M36"/>
    <mergeCell ref="A37:M37"/>
    <mergeCell ref="A38:M38"/>
    <mergeCell ref="A39:O39"/>
    <mergeCell ref="A40:L40"/>
    <mergeCell ref="A41:O41"/>
    <mergeCell ref="A31:F31"/>
    <mergeCell ref="I31:M31"/>
    <mergeCell ref="A32:F32"/>
    <mergeCell ref="I32:M32"/>
    <mergeCell ref="A33:F33"/>
    <mergeCell ref="I33:M33"/>
    <mergeCell ref="A48:O48"/>
    <mergeCell ref="A49:O49"/>
    <mergeCell ref="A50:O50"/>
    <mergeCell ref="A51:O51"/>
    <mergeCell ref="A52:O52"/>
    <mergeCell ref="P52:AA52"/>
    <mergeCell ref="A42:O42"/>
    <mergeCell ref="A43:O43"/>
    <mergeCell ref="A44:O44"/>
    <mergeCell ref="A45:O45"/>
    <mergeCell ref="A46:O46"/>
    <mergeCell ref="A47:O47"/>
    <mergeCell ref="A56:O56"/>
    <mergeCell ref="A57:O57"/>
    <mergeCell ref="A58:O58"/>
    <mergeCell ref="A75:N75"/>
    <mergeCell ref="A76:N76"/>
    <mergeCell ref="GZ52:HN52"/>
    <mergeCell ref="HO52:IC52"/>
    <mergeCell ref="ID52:IR52"/>
    <mergeCell ref="A53:O53"/>
    <mergeCell ref="A54:O54"/>
    <mergeCell ref="A55:O55"/>
    <mergeCell ref="DN52:EB52"/>
    <mergeCell ref="EC52:EQ52"/>
    <mergeCell ref="ER52:FF52"/>
    <mergeCell ref="FG52:FU52"/>
    <mergeCell ref="FV52:GJ52"/>
    <mergeCell ref="GK52:GY52"/>
    <mergeCell ref="AB52:AP52"/>
    <mergeCell ref="AQ52:BE52"/>
    <mergeCell ref="BF52:BT52"/>
    <mergeCell ref="BU52:CI52"/>
    <mergeCell ref="CJ52:CX52"/>
    <mergeCell ref="CY52:DM52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9DE99-ED8C-424B-BCD7-E4698D90FEF0}">
  <sheetPr codeName="Plan10">
    <tabColor indexed="42"/>
    <pageSetUpPr fitToPage="1"/>
  </sheetPr>
  <dimension ref="A1:M84"/>
  <sheetViews>
    <sheetView showGridLines="0" zoomScale="90" zoomScaleNormal="90" workbookViewId="0">
      <pane ySplit="8" topLeftCell="A9" activePane="bottomLeft" state="frozen"/>
      <selection activeCell="A49" sqref="A49:O49"/>
      <selection pane="bottomLeft" activeCell="H1" sqref="H1:J1048576"/>
    </sheetView>
  </sheetViews>
  <sheetFormatPr defaultRowHeight="15" x14ac:dyDescent="0.25"/>
  <cols>
    <col min="1" max="1" width="49.140625" style="62" bestFit="1" customWidth="1"/>
    <col min="2" max="5" width="18" style="62" customWidth="1"/>
    <col min="6" max="6" width="22.140625" style="62" bestFit="1" customWidth="1"/>
    <col min="7" max="7" width="25.7109375" style="62" customWidth="1"/>
    <col min="8" max="253" width="9.140625" style="62"/>
    <col min="254" max="254" width="49.140625" style="62" bestFit="1" customWidth="1"/>
    <col min="255" max="258" width="18" style="62" customWidth="1"/>
    <col min="259" max="259" width="22.140625" style="62" bestFit="1" customWidth="1"/>
    <col min="260" max="260" width="25.7109375" style="62" customWidth="1"/>
    <col min="261" max="261" width="9.140625" style="62"/>
    <col min="262" max="262" width="16.140625" style="62" bestFit="1" customWidth="1"/>
    <col min="263" max="509" width="9.140625" style="62"/>
    <col min="510" max="510" width="49.140625" style="62" bestFit="1" customWidth="1"/>
    <col min="511" max="514" width="18" style="62" customWidth="1"/>
    <col min="515" max="515" width="22.140625" style="62" bestFit="1" customWidth="1"/>
    <col min="516" max="516" width="25.7109375" style="62" customWidth="1"/>
    <col min="517" max="517" width="9.140625" style="62"/>
    <col min="518" max="518" width="16.140625" style="62" bestFit="1" customWidth="1"/>
    <col min="519" max="765" width="9.140625" style="62"/>
    <col min="766" max="766" width="49.140625" style="62" bestFit="1" customWidth="1"/>
    <col min="767" max="770" width="18" style="62" customWidth="1"/>
    <col min="771" max="771" width="22.140625" style="62" bestFit="1" customWidth="1"/>
    <col min="772" max="772" width="25.7109375" style="62" customWidth="1"/>
    <col min="773" max="773" width="9.140625" style="62"/>
    <col min="774" max="774" width="16.140625" style="62" bestFit="1" customWidth="1"/>
    <col min="775" max="1021" width="9.140625" style="62"/>
    <col min="1022" max="1022" width="49.140625" style="62" bestFit="1" customWidth="1"/>
    <col min="1023" max="1026" width="18" style="62" customWidth="1"/>
    <col min="1027" max="1027" width="22.140625" style="62" bestFit="1" customWidth="1"/>
    <col min="1028" max="1028" width="25.7109375" style="62" customWidth="1"/>
    <col min="1029" max="1029" width="9.140625" style="62"/>
    <col min="1030" max="1030" width="16.140625" style="62" bestFit="1" customWidth="1"/>
    <col min="1031" max="1277" width="9.140625" style="62"/>
    <col min="1278" max="1278" width="49.140625" style="62" bestFit="1" customWidth="1"/>
    <col min="1279" max="1282" width="18" style="62" customWidth="1"/>
    <col min="1283" max="1283" width="22.140625" style="62" bestFit="1" customWidth="1"/>
    <col min="1284" max="1284" width="25.7109375" style="62" customWidth="1"/>
    <col min="1285" max="1285" width="9.140625" style="62"/>
    <col min="1286" max="1286" width="16.140625" style="62" bestFit="1" customWidth="1"/>
    <col min="1287" max="1533" width="9.140625" style="62"/>
    <col min="1534" max="1534" width="49.140625" style="62" bestFit="1" customWidth="1"/>
    <col min="1535" max="1538" width="18" style="62" customWidth="1"/>
    <col min="1539" max="1539" width="22.140625" style="62" bestFit="1" customWidth="1"/>
    <col min="1540" max="1540" width="25.7109375" style="62" customWidth="1"/>
    <col min="1541" max="1541" width="9.140625" style="62"/>
    <col min="1542" max="1542" width="16.140625" style="62" bestFit="1" customWidth="1"/>
    <col min="1543" max="1789" width="9.140625" style="62"/>
    <col min="1790" max="1790" width="49.140625" style="62" bestFit="1" customWidth="1"/>
    <col min="1791" max="1794" width="18" style="62" customWidth="1"/>
    <col min="1795" max="1795" width="22.140625" style="62" bestFit="1" customWidth="1"/>
    <col min="1796" max="1796" width="25.7109375" style="62" customWidth="1"/>
    <col min="1797" max="1797" width="9.140625" style="62"/>
    <col min="1798" max="1798" width="16.140625" style="62" bestFit="1" customWidth="1"/>
    <col min="1799" max="2045" width="9.140625" style="62"/>
    <col min="2046" max="2046" width="49.140625" style="62" bestFit="1" customWidth="1"/>
    <col min="2047" max="2050" width="18" style="62" customWidth="1"/>
    <col min="2051" max="2051" width="22.140625" style="62" bestFit="1" customWidth="1"/>
    <col min="2052" max="2052" width="25.7109375" style="62" customWidth="1"/>
    <col min="2053" max="2053" width="9.140625" style="62"/>
    <col min="2054" max="2054" width="16.140625" style="62" bestFit="1" customWidth="1"/>
    <col min="2055" max="2301" width="9.140625" style="62"/>
    <col min="2302" max="2302" width="49.140625" style="62" bestFit="1" customWidth="1"/>
    <col min="2303" max="2306" width="18" style="62" customWidth="1"/>
    <col min="2307" max="2307" width="22.140625" style="62" bestFit="1" customWidth="1"/>
    <col min="2308" max="2308" width="25.7109375" style="62" customWidth="1"/>
    <col min="2309" max="2309" width="9.140625" style="62"/>
    <col min="2310" max="2310" width="16.140625" style="62" bestFit="1" customWidth="1"/>
    <col min="2311" max="2557" width="9.140625" style="62"/>
    <col min="2558" max="2558" width="49.140625" style="62" bestFit="1" customWidth="1"/>
    <col min="2559" max="2562" width="18" style="62" customWidth="1"/>
    <col min="2563" max="2563" width="22.140625" style="62" bestFit="1" customWidth="1"/>
    <col min="2564" max="2564" width="25.7109375" style="62" customWidth="1"/>
    <col min="2565" max="2565" width="9.140625" style="62"/>
    <col min="2566" max="2566" width="16.140625" style="62" bestFit="1" customWidth="1"/>
    <col min="2567" max="2813" width="9.140625" style="62"/>
    <col min="2814" max="2814" width="49.140625" style="62" bestFit="1" customWidth="1"/>
    <col min="2815" max="2818" width="18" style="62" customWidth="1"/>
    <col min="2819" max="2819" width="22.140625" style="62" bestFit="1" customWidth="1"/>
    <col min="2820" max="2820" width="25.7109375" style="62" customWidth="1"/>
    <col min="2821" max="2821" width="9.140625" style="62"/>
    <col min="2822" max="2822" width="16.140625" style="62" bestFit="1" customWidth="1"/>
    <col min="2823" max="3069" width="9.140625" style="62"/>
    <col min="3070" max="3070" width="49.140625" style="62" bestFit="1" customWidth="1"/>
    <col min="3071" max="3074" width="18" style="62" customWidth="1"/>
    <col min="3075" max="3075" width="22.140625" style="62" bestFit="1" customWidth="1"/>
    <col min="3076" max="3076" width="25.7109375" style="62" customWidth="1"/>
    <col min="3077" max="3077" width="9.140625" style="62"/>
    <col min="3078" max="3078" width="16.140625" style="62" bestFit="1" customWidth="1"/>
    <col min="3079" max="3325" width="9.140625" style="62"/>
    <col min="3326" max="3326" width="49.140625" style="62" bestFit="1" customWidth="1"/>
    <col min="3327" max="3330" width="18" style="62" customWidth="1"/>
    <col min="3331" max="3331" width="22.140625" style="62" bestFit="1" customWidth="1"/>
    <col min="3332" max="3332" width="25.7109375" style="62" customWidth="1"/>
    <col min="3333" max="3333" width="9.140625" style="62"/>
    <col min="3334" max="3334" width="16.140625" style="62" bestFit="1" customWidth="1"/>
    <col min="3335" max="3581" width="9.140625" style="62"/>
    <col min="3582" max="3582" width="49.140625" style="62" bestFit="1" customWidth="1"/>
    <col min="3583" max="3586" width="18" style="62" customWidth="1"/>
    <col min="3587" max="3587" width="22.140625" style="62" bestFit="1" customWidth="1"/>
    <col min="3588" max="3588" width="25.7109375" style="62" customWidth="1"/>
    <col min="3589" max="3589" width="9.140625" style="62"/>
    <col min="3590" max="3590" width="16.140625" style="62" bestFit="1" customWidth="1"/>
    <col min="3591" max="3837" width="9.140625" style="62"/>
    <col min="3838" max="3838" width="49.140625" style="62" bestFit="1" customWidth="1"/>
    <col min="3839" max="3842" width="18" style="62" customWidth="1"/>
    <col min="3843" max="3843" width="22.140625" style="62" bestFit="1" customWidth="1"/>
    <col min="3844" max="3844" width="25.7109375" style="62" customWidth="1"/>
    <col min="3845" max="3845" width="9.140625" style="62"/>
    <col min="3846" max="3846" width="16.140625" style="62" bestFit="1" customWidth="1"/>
    <col min="3847" max="4093" width="9.140625" style="62"/>
    <col min="4094" max="4094" width="49.140625" style="62" bestFit="1" customWidth="1"/>
    <col min="4095" max="4098" width="18" style="62" customWidth="1"/>
    <col min="4099" max="4099" width="22.140625" style="62" bestFit="1" customWidth="1"/>
    <col min="4100" max="4100" width="25.7109375" style="62" customWidth="1"/>
    <col min="4101" max="4101" width="9.140625" style="62"/>
    <col min="4102" max="4102" width="16.140625" style="62" bestFit="1" customWidth="1"/>
    <col min="4103" max="4349" width="9.140625" style="62"/>
    <col min="4350" max="4350" width="49.140625" style="62" bestFit="1" customWidth="1"/>
    <col min="4351" max="4354" width="18" style="62" customWidth="1"/>
    <col min="4355" max="4355" width="22.140625" style="62" bestFit="1" customWidth="1"/>
    <col min="4356" max="4356" width="25.7109375" style="62" customWidth="1"/>
    <col min="4357" max="4357" width="9.140625" style="62"/>
    <col min="4358" max="4358" width="16.140625" style="62" bestFit="1" customWidth="1"/>
    <col min="4359" max="4605" width="9.140625" style="62"/>
    <col min="4606" max="4606" width="49.140625" style="62" bestFit="1" customWidth="1"/>
    <col min="4607" max="4610" width="18" style="62" customWidth="1"/>
    <col min="4611" max="4611" width="22.140625" style="62" bestFit="1" customWidth="1"/>
    <col min="4612" max="4612" width="25.7109375" style="62" customWidth="1"/>
    <col min="4613" max="4613" width="9.140625" style="62"/>
    <col min="4614" max="4614" width="16.140625" style="62" bestFit="1" customWidth="1"/>
    <col min="4615" max="4861" width="9.140625" style="62"/>
    <col min="4862" max="4862" width="49.140625" style="62" bestFit="1" customWidth="1"/>
    <col min="4863" max="4866" width="18" style="62" customWidth="1"/>
    <col min="4867" max="4867" width="22.140625" style="62" bestFit="1" customWidth="1"/>
    <col min="4868" max="4868" width="25.7109375" style="62" customWidth="1"/>
    <col min="4869" max="4869" width="9.140625" style="62"/>
    <col min="4870" max="4870" width="16.140625" style="62" bestFit="1" customWidth="1"/>
    <col min="4871" max="5117" width="9.140625" style="62"/>
    <col min="5118" max="5118" width="49.140625" style="62" bestFit="1" customWidth="1"/>
    <col min="5119" max="5122" width="18" style="62" customWidth="1"/>
    <col min="5123" max="5123" width="22.140625" style="62" bestFit="1" customWidth="1"/>
    <col min="5124" max="5124" width="25.7109375" style="62" customWidth="1"/>
    <col min="5125" max="5125" width="9.140625" style="62"/>
    <col min="5126" max="5126" width="16.140625" style="62" bestFit="1" customWidth="1"/>
    <col min="5127" max="5373" width="9.140625" style="62"/>
    <col min="5374" max="5374" width="49.140625" style="62" bestFit="1" customWidth="1"/>
    <col min="5375" max="5378" width="18" style="62" customWidth="1"/>
    <col min="5379" max="5379" width="22.140625" style="62" bestFit="1" customWidth="1"/>
    <col min="5380" max="5380" width="25.7109375" style="62" customWidth="1"/>
    <col min="5381" max="5381" width="9.140625" style="62"/>
    <col min="5382" max="5382" width="16.140625" style="62" bestFit="1" customWidth="1"/>
    <col min="5383" max="5629" width="9.140625" style="62"/>
    <col min="5630" max="5630" width="49.140625" style="62" bestFit="1" customWidth="1"/>
    <col min="5631" max="5634" width="18" style="62" customWidth="1"/>
    <col min="5635" max="5635" width="22.140625" style="62" bestFit="1" customWidth="1"/>
    <col min="5636" max="5636" width="25.7109375" style="62" customWidth="1"/>
    <col min="5637" max="5637" width="9.140625" style="62"/>
    <col min="5638" max="5638" width="16.140625" style="62" bestFit="1" customWidth="1"/>
    <col min="5639" max="5885" width="9.140625" style="62"/>
    <col min="5886" max="5886" width="49.140625" style="62" bestFit="1" customWidth="1"/>
    <col min="5887" max="5890" width="18" style="62" customWidth="1"/>
    <col min="5891" max="5891" width="22.140625" style="62" bestFit="1" customWidth="1"/>
    <col min="5892" max="5892" width="25.7109375" style="62" customWidth="1"/>
    <col min="5893" max="5893" width="9.140625" style="62"/>
    <col min="5894" max="5894" width="16.140625" style="62" bestFit="1" customWidth="1"/>
    <col min="5895" max="6141" width="9.140625" style="62"/>
    <col min="6142" max="6142" width="49.140625" style="62" bestFit="1" customWidth="1"/>
    <col min="6143" max="6146" width="18" style="62" customWidth="1"/>
    <col min="6147" max="6147" width="22.140625" style="62" bestFit="1" customWidth="1"/>
    <col min="6148" max="6148" width="25.7109375" style="62" customWidth="1"/>
    <col min="6149" max="6149" width="9.140625" style="62"/>
    <col min="6150" max="6150" width="16.140625" style="62" bestFit="1" customWidth="1"/>
    <col min="6151" max="6397" width="9.140625" style="62"/>
    <col min="6398" max="6398" width="49.140625" style="62" bestFit="1" customWidth="1"/>
    <col min="6399" max="6402" width="18" style="62" customWidth="1"/>
    <col min="6403" max="6403" width="22.140625" style="62" bestFit="1" customWidth="1"/>
    <col min="6404" max="6404" width="25.7109375" style="62" customWidth="1"/>
    <col min="6405" max="6405" width="9.140625" style="62"/>
    <col min="6406" max="6406" width="16.140625" style="62" bestFit="1" customWidth="1"/>
    <col min="6407" max="6653" width="9.140625" style="62"/>
    <col min="6654" max="6654" width="49.140625" style="62" bestFit="1" customWidth="1"/>
    <col min="6655" max="6658" width="18" style="62" customWidth="1"/>
    <col min="6659" max="6659" width="22.140625" style="62" bestFit="1" customWidth="1"/>
    <col min="6660" max="6660" width="25.7109375" style="62" customWidth="1"/>
    <col min="6661" max="6661" width="9.140625" style="62"/>
    <col min="6662" max="6662" width="16.140625" style="62" bestFit="1" customWidth="1"/>
    <col min="6663" max="6909" width="9.140625" style="62"/>
    <col min="6910" max="6910" width="49.140625" style="62" bestFit="1" customWidth="1"/>
    <col min="6911" max="6914" width="18" style="62" customWidth="1"/>
    <col min="6915" max="6915" width="22.140625" style="62" bestFit="1" customWidth="1"/>
    <col min="6916" max="6916" width="25.7109375" style="62" customWidth="1"/>
    <col min="6917" max="6917" width="9.140625" style="62"/>
    <col min="6918" max="6918" width="16.140625" style="62" bestFit="1" customWidth="1"/>
    <col min="6919" max="7165" width="9.140625" style="62"/>
    <col min="7166" max="7166" width="49.140625" style="62" bestFit="1" customWidth="1"/>
    <col min="7167" max="7170" width="18" style="62" customWidth="1"/>
    <col min="7171" max="7171" width="22.140625" style="62" bestFit="1" customWidth="1"/>
    <col min="7172" max="7172" width="25.7109375" style="62" customWidth="1"/>
    <col min="7173" max="7173" width="9.140625" style="62"/>
    <col min="7174" max="7174" width="16.140625" style="62" bestFit="1" customWidth="1"/>
    <col min="7175" max="7421" width="9.140625" style="62"/>
    <col min="7422" max="7422" width="49.140625" style="62" bestFit="1" customWidth="1"/>
    <col min="7423" max="7426" width="18" style="62" customWidth="1"/>
    <col min="7427" max="7427" width="22.140625" style="62" bestFit="1" customWidth="1"/>
    <col min="7428" max="7428" width="25.7109375" style="62" customWidth="1"/>
    <col min="7429" max="7429" width="9.140625" style="62"/>
    <col min="7430" max="7430" width="16.140625" style="62" bestFit="1" customWidth="1"/>
    <col min="7431" max="7677" width="9.140625" style="62"/>
    <col min="7678" max="7678" width="49.140625" style="62" bestFit="1" customWidth="1"/>
    <col min="7679" max="7682" width="18" style="62" customWidth="1"/>
    <col min="7683" max="7683" width="22.140625" style="62" bestFit="1" customWidth="1"/>
    <col min="7684" max="7684" width="25.7109375" style="62" customWidth="1"/>
    <col min="7685" max="7685" width="9.140625" style="62"/>
    <col min="7686" max="7686" width="16.140625" style="62" bestFit="1" customWidth="1"/>
    <col min="7687" max="7933" width="9.140625" style="62"/>
    <col min="7934" max="7934" width="49.140625" style="62" bestFit="1" customWidth="1"/>
    <col min="7935" max="7938" width="18" style="62" customWidth="1"/>
    <col min="7939" max="7939" width="22.140625" style="62" bestFit="1" customWidth="1"/>
    <col min="7940" max="7940" width="25.7109375" style="62" customWidth="1"/>
    <col min="7941" max="7941" width="9.140625" style="62"/>
    <col min="7942" max="7942" width="16.140625" style="62" bestFit="1" customWidth="1"/>
    <col min="7943" max="8189" width="9.140625" style="62"/>
    <col min="8190" max="8190" width="49.140625" style="62" bestFit="1" customWidth="1"/>
    <col min="8191" max="8194" width="18" style="62" customWidth="1"/>
    <col min="8195" max="8195" width="22.140625" style="62" bestFit="1" customWidth="1"/>
    <col min="8196" max="8196" width="25.7109375" style="62" customWidth="1"/>
    <col min="8197" max="8197" width="9.140625" style="62"/>
    <col min="8198" max="8198" width="16.140625" style="62" bestFit="1" customWidth="1"/>
    <col min="8199" max="8445" width="9.140625" style="62"/>
    <col min="8446" max="8446" width="49.140625" style="62" bestFit="1" customWidth="1"/>
    <col min="8447" max="8450" width="18" style="62" customWidth="1"/>
    <col min="8451" max="8451" width="22.140625" style="62" bestFit="1" customWidth="1"/>
    <col min="8452" max="8452" width="25.7109375" style="62" customWidth="1"/>
    <col min="8453" max="8453" width="9.140625" style="62"/>
    <col min="8454" max="8454" width="16.140625" style="62" bestFit="1" customWidth="1"/>
    <col min="8455" max="8701" width="9.140625" style="62"/>
    <col min="8702" max="8702" width="49.140625" style="62" bestFit="1" customWidth="1"/>
    <col min="8703" max="8706" width="18" style="62" customWidth="1"/>
    <col min="8707" max="8707" width="22.140625" style="62" bestFit="1" customWidth="1"/>
    <col min="8708" max="8708" width="25.7109375" style="62" customWidth="1"/>
    <col min="8709" max="8709" width="9.140625" style="62"/>
    <col min="8710" max="8710" width="16.140625" style="62" bestFit="1" customWidth="1"/>
    <col min="8711" max="8957" width="9.140625" style="62"/>
    <col min="8958" max="8958" width="49.140625" style="62" bestFit="1" customWidth="1"/>
    <col min="8959" max="8962" width="18" style="62" customWidth="1"/>
    <col min="8963" max="8963" width="22.140625" style="62" bestFit="1" customWidth="1"/>
    <col min="8964" max="8964" width="25.7109375" style="62" customWidth="1"/>
    <col min="8965" max="8965" width="9.140625" style="62"/>
    <col min="8966" max="8966" width="16.140625" style="62" bestFit="1" customWidth="1"/>
    <col min="8967" max="9213" width="9.140625" style="62"/>
    <col min="9214" max="9214" width="49.140625" style="62" bestFit="1" customWidth="1"/>
    <col min="9215" max="9218" width="18" style="62" customWidth="1"/>
    <col min="9219" max="9219" width="22.140625" style="62" bestFit="1" customWidth="1"/>
    <col min="9220" max="9220" width="25.7109375" style="62" customWidth="1"/>
    <col min="9221" max="9221" width="9.140625" style="62"/>
    <col min="9222" max="9222" width="16.140625" style="62" bestFit="1" customWidth="1"/>
    <col min="9223" max="9469" width="9.140625" style="62"/>
    <col min="9470" max="9470" width="49.140625" style="62" bestFit="1" customWidth="1"/>
    <col min="9471" max="9474" width="18" style="62" customWidth="1"/>
    <col min="9475" max="9475" width="22.140625" style="62" bestFit="1" customWidth="1"/>
    <col min="9476" max="9476" width="25.7109375" style="62" customWidth="1"/>
    <col min="9477" max="9477" width="9.140625" style="62"/>
    <col min="9478" max="9478" width="16.140625" style="62" bestFit="1" customWidth="1"/>
    <col min="9479" max="9725" width="9.140625" style="62"/>
    <col min="9726" max="9726" width="49.140625" style="62" bestFit="1" customWidth="1"/>
    <col min="9727" max="9730" width="18" style="62" customWidth="1"/>
    <col min="9731" max="9731" width="22.140625" style="62" bestFit="1" customWidth="1"/>
    <col min="9732" max="9732" width="25.7109375" style="62" customWidth="1"/>
    <col min="9733" max="9733" width="9.140625" style="62"/>
    <col min="9734" max="9734" width="16.140625" style="62" bestFit="1" customWidth="1"/>
    <col min="9735" max="9981" width="9.140625" style="62"/>
    <col min="9982" max="9982" width="49.140625" style="62" bestFit="1" customWidth="1"/>
    <col min="9983" max="9986" width="18" style="62" customWidth="1"/>
    <col min="9987" max="9987" width="22.140625" style="62" bestFit="1" customWidth="1"/>
    <col min="9988" max="9988" width="25.7109375" style="62" customWidth="1"/>
    <col min="9989" max="9989" width="9.140625" style="62"/>
    <col min="9990" max="9990" width="16.140625" style="62" bestFit="1" customWidth="1"/>
    <col min="9991" max="10237" width="9.140625" style="62"/>
    <col min="10238" max="10238" width="49.140625" style="62" bestFit="1" customWidth="1"/>
    <col min="10239" max="10242" width="18" style="62" customWidth="1"/>
    <col min="10243" max="10243" width="22.140625" style="62" bestFit="1" customWidth="1"/>
    <col min="10244" max="10244" width="25.7109375" style="62" customWidth="1"/>
    <col min="10245" max="10245" width="9.140625" style="62"/>
    <col min="10246" max="10246" width="16.140625" style="62" bestFit="1" customWidth="1"/>
    <col min="10247" max="10493" width="9.140625" style="62"/>
    <col min="10494" max="10494" width="49.140625" style="62" bestFit="1" customWidth="1"/>
    <col min="10495" max="10498" width="18" style="62" customWidth="1"/>
    <col min="10499" max="10499" width="22.140625" style="62" bestFit="1" customWidth="1"/>
    <col min="10500" max="10500" width="25.7109375" style="62" customWidth="1"/>
    <col min="10501" max="10501" width="9.140625" style="62"/>
    <col min="10502" max="10502" width="16.140625" style="62" bestFit="1" customWidth="1"/>
    <col min="10503" max="10749" width="9.140625" style="62"/>
    <col min="10750" max="10750" width="49.140625" style="62" bestFit="1" customWidth="1"/>
    <col min="10751" max="10754" width="18" style="62" customWidth="1"/>
    <col min="10755" max="10755" width="22.140625" style="62" bestFit="1" customWidth="1"/>
    <col min="10756" max="10756" width="25.7109375" style="62" customWidth="1"/>
    <col min="10757" max="10757" width="9.140625" style="62"/>
    <col min="10758" max="10758" width="16.140625" style="62" bestFit="1" customWidth="1"/>
    <col min="10759" max="11005" width="9.140625" style="62"/>
    <col min="11006" max="11006" width="49.140625" style="62" bestFit="1" customWidth="1"/>
    <col min="11007" max="11010" width="18" style="62" customWidth="1"/>
    <col min="11011" max="11011" width="22.140625" style="62" bestFit="1" customWidth="1"/>
    <col min="11012" max="11012" width="25.7109375" style="62" customWidth="1"/>
    <col min="11013" max="11013" width="9.140625" style="62"/>
    <col min="11014" max="11014" width="16.140625" style="62" bestFit="1" customWidth="1"/>
    <col min="11015" max="11261" width="9.140625" style="62"/>
    <col min="11262" max="11262" width="49.140625" style="62" bestFit="1" customWidth="1"/>
    <col min="11263" max="11266" width="18" style="62" customWidth="1"/>
    <col min="11267" max="11267" width="22.140625" style="62" bestFit="1" customWidth="1"/>
    <col min="11268" max="11268" width="25.7109375" style="62" customWidth="1"/>
    <col min="11269" max="11269" width="9.140625" style="62"/>
    <col min="11270" max="11270" width="16.140625" style="62" bestFit="1" customWidth="1"/>
    <col min="11271" max="11517" width="9.140625" style="62"/>
    <col min="11518" max="11518" width="49.140625" style="62" bestFit="1" customWidth="1"/>
    <col min="11519" max="11522" width="18" style="62" customWidth="1"/>
    <col min="11523" max="11523" width="22.140625" style="62" bestFit="1" customWidth="1"/>
    <col min="11524" max="11524" width="25.7109375" style="62" customWidth="1"/>
    <col min="11525" max="11525" width="9.140625" style="62"/>
    <col min="11526" max="11526" width="16.140625" style="62" bestFit="1" customWidth="1"/>
    <col min="11527" max="11773" width="9.140625" style="62"/>
    <col min="11774" max="11774" width="49.140625" style="62" bestFit="1" customWidth="1"/>
    <col min="11775" max="11778" width="18" style="62" customWidth="1"/>
    <col min="11779" max="11779" width="22.140625" style="62" bestFit="1" customWidth="1"/>
    <col min="11780" max="11780" width="25.7109375" style="62" customWidth="1"/>
    <col min="11781" max="11781" width="9.140625" style="62"/>
    <col min="11782" max="11782" width="16.140625" style="62" bestFit="1" customWidth="1"/>
    <col min="11783" max="12029" width="9.140625" style="62"/>
    <col min="12030" max="12030" width="49.140625" style="62" bestFit="1" customWidth="1"/>
    <col min="12031" max="12034" width="18" style="62" customWidth="1"/>
    <col min="12035" max="12035" width="22.140625" style="62" bestFit="1" customWidth="1"/>
    <col min="12036" max="12036" width="25.7109375" style="62" customWidth="1"/>
    <col min="12037" max="12037" width="9.140625" style="62"/>
    <col min="12038" max="12038" width="16.140625" style="62" bestFit="1" customWidth="1"/>
    <col min="12039" max="12285" width="9.140625" style="62"/>
    <col min="12286" max="12286" width="49.140625" style="62" bestFit="1" customWidth="1"/>
    <col min="12287" max="12290" width="18" style="62" customWidth="1"/>
    <col min="12291" max="12291" width="22.140625" style="62" bestFit="1" customWidth="1"/>
    <col min="12292" max="12292" width="25.7109375" style="62" customWidth="1"/>
    <col min="12293" max="12293" width="9.140625" style="62"/>
    <col min="12294" max="12294" width="16.140625" style="62" bestFit="1" customWidth="1"/>
    <col min="12295" max="12541" width="9.140625" style="62"/>
    <col min="12542" max="12542" width="49.140625" style="62" bestFit="1" customWidth="1"/>
    <col min="12543" max="12546" width="18" style="62" customWidth="1"/>
    <col min="12547" max="12547" width="22.140625" style="62" bestFit="1" customWidth="1"/>
    <col min="12548" max="12548" width="25.7109375" style="62" customWidth="1"/>
    <col min="12549" max="12549" width="9.140625" style="62"/>
    <col min="12550" max="12550" width="16.140625" style="62" bestFit="1" customWidth="1"/>
    <col min="12551" max="12797" width="9.140625" style="62"/>
    <col min="12798" max="12798" width="49.140625" style="62" bestFit="1" customWidth="1"/>
    <col min="12799" max="12802" width="18" style="62" customWidth="1"/>
    <col min="12803" max="12803" width="22.140625" style="62" bestFit="1" customWidth="1"/>
    <col min="12804" max="12804" width="25.7109375" style="62" customWidth="1"/>
    <col min="12805" max="12805" width="9.140625" style="62"/>
    <col min="12806" max="12806" width="16.140625" style="62" bestFit="1" customWidth="1"/>
    <col min="12807" max="13053" width="9.140625" style="62"/>
    <col min="13054" max="13054" width="49.140625" style="62" bestFit="1" customWidth="1"/>
    <col min="13055" max="13058" width="18" style="62" customWidth="1"/>
    <col min="13059" max="13059" width="22.140625" style="62" bestFit="1" customWidth="1"/>
    <col min="13060" max="13060" width="25.7109375" style="62" customWidth="1"/>
    <col min="13061" max="13061" width="9.140625" style="62"/>
    <col min="13062" max="13062" width="16.140625" style="62" bestFit="1" customWidth="1"/>
    <col min="13063" max="13309" width="9.140625" style="62"/>
    <col min="13310" max="13310" width="49.140625" style="62" bestFit="1" customWidth="1"/>
    <col min="13311" max="13314" width="18" style="62" customWidth="1"/>
    <col min="13315" max="13315" width="22.140625" style="62" bestFit="1" customWidth="1"/>
    <col min="13316" max="13316" width="25.7109375" style="62" customWidth="1"/>
    <col min="13317" max="13317" width="9.140625" style="62"/>
    <col min="13318" max="13318" width="16.140625" style="62" bestFit="1" customWidth="1"/>
    <col min="13319" max="13565" width="9.140625" style="62"/>
    <col min="13566" max="13566" width="49.140625" style="62" bestFit="1" customWidth="1"/>
    <col min="13567" max="13570" width="18" style="62" customWidth="1"/>
    <col min="13571" max="13571" width="22.140625" style="62" bestFit="1" customWidth="1"/>
    <col min="13572" max="13572" width="25.7109375" style="62" customWidth="1"/>
    <col min="13573" max="13573" width="9.140625" style="62"/>
    <col min="13574" max="13574" width="16.140625" style="62" bestFit="1" customWidth="1"/>
    <col min="13575" max="13821" width="9.140625" style="62"/>
    <col min="13822" max="13822" width="49.140625" style="62" bestFit="1" customWidth="1"/>
    <col min="13823" max="13826" width="18" style="62" customWidth="1"/>
    <col min="13827" max="13827" width="22.140625" style="62" bestFit="1" customWidth="1"/>
    <col min="13828" max="13828" width="25.7109375" style="62" customWidth="1"/>
    <col min="13829" max="13829" width="9.140625" style="62"/>
    <col min="13830" max="13830" width="16.140625" style="62" bestFit="1" customWidth="1"/>
    <col min="13831" max="14077" width="9.140625" style="62"/>
    <col min="14078" max="14078" width="49.140625" style="62" bestFit="1" customWidth="1"/>
    <col min="14079" max="14082" width="18" style="62" customWidth="1"/>
    <col min="14083" max="14083" width="22.140625" style="62" bestFit="1" customWidth="1"/>
    <col min="14084" max="14084" width="25.7109375" style="62" customWidth="1"/>
    <col min="14085" max="14085" width="9.140625" style="62"/>
    <col min="14086" max="14086" width="16.140625" style="62" bestFit="1" customWidth="1"/>
    <col min="14087" max="14333" width="9.140625" style="62"/>
    <col min="14334" max="14334" width="49.140625" style="62" bestFit="1" customWidth="1"/>
    <col min="14335" max="14338" width="18" style="62" customWidth="1"/>
    <col min="14339" max="14339" width="22.140625" style="62" bestFit="1" customWidth="1"/>
    <col min="14340" max="14340" width="25.7109375" style="62" customWidth="1"/>
    <col min="14341" max="14341" width="9.140625" style="62"/>
    <col min="14342" max="14342" width="16.140625" style="62" bestFit="1" customWidth="1"/>
    <col min="14343" max="14589" width="9.140625" style="62"/>
    <col min="14590" max="14590" width="49.140625" style="62" bestFit="1" customWidth="1"/>
    <col min="14591" max="14594" width="18" style="62" customWidth="1"/>
    <col min="14595" max="14595" width="22.140625" style="62" bestFit="1" customWidth="1"/>
    <col min="14596" max="14596" width="25.7109375" style="62" customWidth="1"/>
    <col min="14597" max="14597" width="9.140625" style="62"/>
    <col min="14598" max="14598" width="16.140625" style="62" bestFit="1" customWidth="1"/>
    <col min="14599" max="14845" width="9.140625" style="62"/>
    <col min="14846" max="14846" width="49.140625" style="62" bestFit="1" customWidth="1"/>
    <col min="14847" max="14850" width="18" style="62" customWidth="1"/>
    <col min="14851" max="14851" width="22.140625" style="62" bestFit="1" customWidth="1"/>
    <col min="14852" max="14852" width="25.7109375" style="62" customWidth="1"/>
    <col min="14853" max="14853" width="9.140625" style="62"/>
    <col min="14854" max="14854" width="16.140625" style="62" bestFit="1" customWidth="1"/>
    <col min="14855" max="15101" width="9.140625" style="62"/>
    <col min="15102" max="15102" width="49.140625" style="62" bestFit="1" customWidth="1"/>
    <col min="15103" max="15106" width="18" style="62" customWidth="1"/>
    <col min="15107" max="15107" width="22.140625" style="62" bestFit="1" customWidth="1"/>
    <col min="15108" max="15108" width="25.7109375" style="62" customWidth="1"/>
    <col min="15109" max="15109" width="9.140625" style="62"/>
    <col min="15110" max="15110" width="16.140625" style="62" bestFit="1" customWidth="1"/>
    <col min="15111" max="15357" width="9.140625" style="62"/>
    <col min="15358" max="15358" width="49.140625" style="62" bestFit="1" customWidth="1"/>
    <col min="15359" max="15362" width="18" style="62" customWidth="1"/>
    <col min="15363" max="15363" width="22.140625" style="62" bestFit="1" customWidth="1"/>
    <col min="15364" max="15364" width="25.7109375" style="62" customWidth="1"/>
    <col min="15365" max="15365" width="9.140625" style="62"/>
    <col min="15366" max="15366" width="16.140625" style="62" bestFit="1" customWidth="1"/>
    <col min="15367" max="15613" width="9.140625" style="62"/>
    <col min="15614" max="15614" width="49.140625" style="62" bestFit="1" customWidth="1"/>
    <col min="15615" max="15618" width="18" style="62" customWidth="1"/>
    <col min="15619" max="15619" width="22.140625" style="62" bestFit="1" customWidth="1"/>
    <col min="15620" max="15620" width="25.7109375" style="62" customWidth="1"/>
    <col min="15621" max="15621" width="9.140625" style="62"/>
    <col min="15622" max="15622" width="16.140625" style="62" bestFit="1" customWidth="1"/>
    <col min="15623" max="15869" width="9.140625" style="62"/>
    <col min="15870" max="15870" width="49.140625" style="62" bestFit="1" customWidth="1"/>
    <col min="15871" max="15874" width="18" style="62" customWidth="1"/>
    <col min="15875" max="15875" width="22.140625" style="62" bestFit="1" customWidth="1"/>
    <col min="15876" max="15876" width="25.7109375" style="62" customWidth="1"/>
    <col min="15877" max="15877" width="9.140625" style="62"/>
    <col min="15878" max="15878" width="16.140625" style="62" bestFit="1" customWidth="1"/>
    <col min="15879" max="16125" width="9.140625" style="62"/>
    <col min="16126" max="16126" width="49.140625" style="62" bestFit="1" customWidth="1"/>
    <col min="16127" max="16130" width="18" style="62" customWidth="1"/>
    <col min="16131" max="16131" width="22.140625" style="62" bestFit="1" customWidth="1"/>
    <col min="16132" max="16132" width="25.7109375" style="62" customWidth="1"/>
    <col min="16133" max="16133" width="9.140625" style="62"/>
    <col min="16134" max="16134" width="16.140625" style="62" bestFit="1" customWidth="1"/>
    <col min="16135" max="16384" width="9.140625" style="62"/>
  </cols>
  <sheetData>
    <row r="1" spans="1:7" x14ac:dyDescent="0.25">
      <c r="A1" s="66">
        <f>'[1]B.F. 05 '!A5:K5</f>
        <v>44562</v>
      </c>
      <c r="D1" s="67"/>
    </row>
    <row r="2" spans="1:7" ht="15.75" x14ac:dyDescent="0.25">
      <c r="A2" s="216" t="s">
        <v>0</v>
      </c>
      <c r="B2" s="216"/>
      <c r="C2" s="216"/>
      <c r="D2" s="216"/>
      <c r="E2" s="216"/>
      <c r="F2" s="216"/>
      <c r="G2" s="216"/>
    </row>
    <row r="3" spans="1:7" ht="15.75" x14ac:dyDescent="0.25">
      <c r="A3" s="216" t="s">
        <v>76</v>
      </c>
      <c r="B3" s="216"/>
      <c r="C3" s="216"/>
      <c r="D3" s="216"/>
      <c r="E3" s="216"/>
      <c r="F3" s="216"/>
      <c r="G3" s="216"/>
    </row>
    <row r="4" spans="1:7" ht="15.75" x14ac:dyDescent="0.25">
      <c r="A4" s="216" t="s">
        <v>77</v>
      </c>
      <c r="B4" s="216"/>
      <c r="C4" s="216"/>
      <c r="D4" s="216"/>
      <c r="E4" s="216"/>
      <c r="F4" s="216"/>
      <c r="G4" s="216"/>
    </row>
    <row r="5" spans="1:7" ht="15.75" x14ac:dyDescent="0.25">
      <c r="A5" s="216" t="s">
        <v>78</v>
      </c>
      <c r="B5" s="216"/>
      <c r="C5" s="216"/>
      <c r="D5" s="216"/>
      <c r="E5" s="216"/>
      <c r="F5" s="216"/>
      <c r="G5" s="216"/>
    </row>
    <row r="6" spans="1:7" x14ac:dyDescent="0.25">
      <c r="A6" s="68"/>
      <c r="B6" s="68"/>
      <c r="C6" s="68"/>
      <c r="D6" s="68"/>
      <c r="E6" s="68"/>
    </row>
    <row r="7" spans="1:7" x14ac:dyDescent="0.25">
      <c r="A7" s="69" t="s">
        <v>79</v>
      </c>
      <c r="B7" s="217" t="s">
        <v>80</v>
      </c>
      <c r="C7" s="217"/>
      <c r="D7" s="217" t="s">
        <v>81</v>
      </c>
      <c r="E7" s="217"/>
      <c r="F7" s="70" t="s">
        <v>82</v>
      </c>
      <c r="G7" s="70" t="s">
        <v>83</v>
      </c>
    </row>
    <row r="8" spans="1:7" ht="15.75" x14ac:dyDescent="0.25">
      <c r="A8" s="71" t="s">
        <v>84</v>
      </c>
      <c r="B8" s="215">
        <f>SUM(B9:B16)</f>
        <v>87060908</v>
      </c>
      <c r="C8" s="215"/>
      <c r="D8" s="215">
        <f>SUM(D9:D16)</f>
        <v>87060908</v>
      </c>
      <c r="E8" s="215"/>
      <c r="F8" s="72">
        <f>SUM(F9:F16)</f>
        <v>2435783.9800000004</v>
      </c>
      <c r="G8" s="72">
        <f>F8-D8</f>
        <v>-84625124.019999996</v>
      </c>
    </row>
    <row r="9" spans="1:7" ht="15.75" x14ac:dyDescent="0.25">
      <c r="A9" s="73" t="s">
        <v>85</v>
      </c>
      <c r="B9" s="211"/>
      <c r="C9" s="212"/>
      <c r="D9" s="211"/>
      <c r="E9" s="212"/>
      <c r="F9" s="74"/>
      <c r="G9" s="74">
        <f t="shared" ref="G9:G22" si="0">F9-D9</f>
        <v>0</v>
      </c>
    </row>
    <row r="10" spans="1:7" ht="15.75" x14ac:dyDescent="0.25">
      <c r="A10" s="73" t="s">
        <v>86</v>
      </c>
      <c r="B10" s="213"/>
      <c r="C10" s="214"/>
      <c r="D10" s="211"/>
      <c r="E10" s="212"/>
      <c r="F10" s="74"/>
      <c r="G10" s="74">
        <f t="shared" si="0"/>
        <v>0</v>
      </c>
    </row>
    <row r="11" spans="1:7" ht="15.75" x14ac:dyDescent="0.25">
      <c r="A11" s="73" t="s">
        <v>87</v>
      </c>
      <c r="B11" s="213">
        <f>HLOOKUP($A$1,[1]DADOS!$A1:$IV207,4,0)</f>
        <v>12000000</v>
      </c>
      <c r="C11" s="214"/>
      <c r="D11" s="211">
        <f>$B$11</f>
        <v>12000000</v>
      </c>
      <c r="E11" s="212"/>
      <c r="F11" s="75">
        <f>HLOOKUP($A$1,[1]DADOS!$A1:$IV207,8,0)</f>
        <v>1906954.85</v>
      </c>
      <c r="G11" s="74">
        <f>F11-D11</f>
        <v>-10093045.15</v>
      </c>
    </row>
    <row r="12" spans="1:7" ht="15.75" x14ac:dyDescent="0.25">
      <c r="A12" s="73" t="s">
        <v>88</v>
      </c>
      <c r="B12" s="213"/>
      <c r="C12" s="214"/>
      <c r="D12" s="211">
        <f>B12</f>
        <v>0</v>
      </c>
      <c r="E12" s="212"/>
      <c r="F12" s="74"/>
      <c r="G12" s="74">
        <f t="shared" si="0"/>
        <v>0</v>
      </c>
    </row>
    <row r="13" spans="1:7" ht="15.75" x14ac:dyDescent="0.25">
      <c r="A13" s="73" t="s">
        <v>89</v>
      </c>
      <c r="B13" s="211"/>
      <c r="C13" s="212"/>
      <c r="D13" s="211">
        <f>B13</f>
        <v>0</v>
      </c>
      <c r="E13" s="212"/>
      <c r="F13" s="74"/>
      <c r="G13" s="74">
        <f t="shared" si="0"/>
        <v>0</v>
      </c>
    </row>
    <row r="14" spans="1:7" ht="15.75" x14ac:dyDescent="0.25">
      <c r="A14" s="73" t="s">
        <v>90</v>
      </c>
      <c r="B14" s="211"/>
      <c r="C14" s="212"/>
      <c r="D14" s="211">
        <f>B14</f>
        <v>0</v>
      </c>
      <c r="E14" s="212"/>
      <c r="F14" s="74"/>
      <c r="G14" s="74">
        <f t="shared" si="0"/>
        <v>0</v>
      </c>
    </row>
    <row r="15" spans="1:7" ht="15.75" x14ac:dyDescent="0.25">
      <c r="A15" s="73" t="s">
        <v>91</v>
      </c>
      <c r="B15" s="211">
        <f>HLOOKUP($A$1,[1]DADOS!$A1:$IV207,12,0)+HLOOKUP($A$1,[1]DADOS!$A1:$IV207,20,0)+HLOOKUP($A$1,[1]DADOS!$A1:$IV207,54,0)+HLOOKUP($A$1,[1]DADOS!$A1:$IV207,61,0)</f>
        <v>70650908</v>
      </c>
      <c r="C15" s="212"/>
      <c r="D15" s="211">
        <f>B15</f>
        <v>70650908</v>
      </c>
      <c r="E15" s="212"/>
      <c r="F15" s="74">
        <f>[1]DADOS!N18+[1]DADOS!N26+[1]DADOS!N60+[1]DADOS!N67</f>
        <v>516025.64</v>
      </c>
      <c r="G15" s="74">
        <f>F15-D15</f>
        <v>-70134882.359999999</v>
      </c>
    </row>
    <row r="16" spans="1:7" ht="15.75" x14ac:dyDescent="0.25">
      <c r="A16" s="73" t="s">
        <v>92</v>
      </c>
      <c r="B16" s="213">
        <f>HLOOKUP($A$1,[1]DADOS!$A1:$IV207,28,0)+HLOOKUP($A$1,[1]DADOS!$A1:$IV207,36,0)+HLOOKUP($A$1,[1]DADOS!$A1:$IV207,68,0)+HLOOKUP($A$1,[1]DADOS!$A1:$IV207,75,0)+HLOOKUP($A$1,[1]DADOS!$A1:$IV207,82,0)+HLOOKUP($A$1,[1]DADOS!$A1:$IV207,89,0)</f>
        <v>4410000</v>
      </c>
      <c r="C16" s="214"/>
      <c r="D16" s="211">
        <f>$B$16</f>
        <v>4410000</v>
      </c>
      <c r="E16" s="212"/>
      <c r="F16" s="75">
        <f>[1]DADOS!N34+[1]DADOS!N42+[1]DADOS!N50+[1]DADOS!N88+[1]DADOS!N95</f>
        <v>12803.49</v>
      </c>
      <c r="G16" s="74">
        <f>F16-D16</f>
        <v>-4397196.51</v>
      </c>
    </row>
    <row r="17" spans="1:7" ht="15.75" x14ac:dyDescent="0.25">
      <c r="A17" s="76" t="s">
        <v>93</v>
      </c>
      <c r="B17" s="210">
        <f>SUM(B18:B22)</f>
        <v>0</v>
      </c>
      <c r="C17" s="210"/>
      <c r="D17" s="210">
        <f>SUM(D18:D22)</f>
        <v>0</v>
      </c>
      <c r="E17" s="210"/>
      <c r="F17" s="77">
        <f>SUM(F18:F22)</f>
        <v>0</v>
      </c>
      <c r="G17" s="77">
        <f t="shared" si="0"/>
        <v>0</v>
      </c>
    </row>
    <row r="18" spans="1:7" ht="15.75" x14ac:dyDescent="0.25">
      <c r="A18" s="73" t="s">
        <v>94</v>
      </c>
      <c r="B18" s="203"/>
      <c r="C18" s="204"/>
      <c r="D18" s="203"/>
      <c r="E18" s="204"/>
      <c r="F18" s="78"/>
      <c r="G18" s="79">
        <f t="shared" si="0"/>
        <v>0</v>
      </c>
    </row>
    <row r="19" spans="1:7" ht="15.75" x14ac:dyDescent="0.25">
      <c r="A19" s="73" t="s">
        <v>95</v>
      </c>
      <c r="B19" s="203"/>
      <c r="C19" s="204"/>
      <c r="D19" s="203"/>
      <c r="E19" s="204"/>
      <c r="F19" s="78"/>
      <c r="G19" s="79">
        <f t="shared" si="0"/>
        <v>0</v>
      </c>
    </row>
    <row r="20" spans="1:7" ht="15.75" x14ac:dyDescent="0.25">
      <c r="A20" s="73" t="s">
        <v>96</v>
      </c>
      <c r="B20" s="203"/>
      <c r="C20" s="204"/>
      <c r="D20" s="203"/>
      <c r="E20" s="204"/>
      <c r="F20" s="78"/>
      <c r="G20" s="79">
        <f t="shared" si="0"/>
        <v>0</v>
      </c>
    </row>
    <row r="21" spans="1:7" ht="15.75" x14ac:dyDescent="0.25">
      <c r="A21" s="73" t="s">
        <v>97</v>
      </c>
      <c r="B21" s="203"/>
      <c r="C21" s="204"/>
      <c r="D21" s="203"/>
      <c r="E21" s="204"/>
      <c r="F21" s="78"/>
      <c r="G21" s="79">
        <f t="shared" si="0"/>
        <v>0</v>
      </c>
    </row>
    <row r="22" spans="1:7" ht="15.75" x14ac:dyDescent="0.25">
      <c r="A22" s="73" t="s">
        <v>98</v>
      </c>
      <c r="B22" s="203"/>
      <c r="C22" s="204"/>
      <c r="D22" s="203"/>
      <c r="E22" s="204"/>
      <c r="F22" s="78"/>
      <c r="G22" s="79">
        <f t="shared" si="0"/>
        <v>0</v>
      </c>
    </row>
    <row r="23" spans="1:7" ht="15.75" hidden="1" x14ac:dyDescent="0.25">
      <c r="A23" s="80"/>
      <c r="B23" s="207"/>
      <c r="C23" s="208"/>
      <c r="D23" s="207"/>
      <c r="E23" s="208"/>
      <c r="F23" s="81"/>
      <c r="G23" s="81"/>
    </row>
    <row r="24" spans="1:7" s="83" customFormat="1" ht="15.75" x14ac:dyDescent="0.25">
      <c r="A24" s="76" t="s">
        <v>99</v>
      </c>
      <c r="B24" s="201">
        <f>B8+B17+B23</f>
        <v>87060908</v>
      </c>
      <c r="C24" s="201"/>
      <c r="D24" s="201">
        <f>D8+D17+D23</f>
        <v>87060908</v>
      </c>
      <c r="E24" s="201"/>
      <c r="F24" s="82">
        <f>F8+F17+F23</f>
        <v>2435783.9800000004</v>
      </c>
      <c r="G24" s="82">
        <f>F24-D24</f>
        <v>-84625124.019999996</v>
      </c>
    </row>
    <row r="25" spans="1:7" ht="15.75" x14ac:dyDescent="0.25">
      <c r="A25" s="71" t="s">
        <v>100</v>
      </c>
      <c r="B25" s="209">
        <f>SUM(B26:B31)</f>
        <v>0</v>
      </c>
      <c r="C25" s="209"/>
      <c r="D25" s="209">
        <f>SUM(D26:D31)</f>
        <v>0</v>
      </c>
      <c r="E25" s="209"/>
      <c r="F25" s="84">
        <f>SUM(F26:F31)</f>
        <v>0</v>
      </c>
      <c r="G25" s="84">
        <f>F25-D25</f>
        <v>0</v>
      </c>
    </row>
    <row r="26" spans="1:7" ht="15.75" x14ac:dyDescent="0.25">
      <c r="A26" s="73" t="s">
        <v>101</v>
      </c>
      <c r="B26" s="205"/>
      <c r="C26" s="206"/>
      <c r="D26" s="203"/>
      <c r="E26" s="204"/>
      <c r="F26" s="78"/>
      <c r="G26" s="78"/>
    </row>
    <row r="27" spans="1:7" ht="15.75" x14ac:dyDescent="0.25">
      <c r="A27" s="73" t="s">
        <v>102</v>
      </c>
      <c r="B27" s="203"/>
      <c r="C27" s="204"/>
      <c r="D27" s="203"/>
      <c r="E27" s="204"/>
      <c r="F27" s="78"/>
      <c r="G27" s="78"/>
    </row>
    <row r="28" spans="1:7" ht="15.75" x14ac:dyDescent="0.25">
      <c r="A28" s="73" t="s">
        <v>103</v>
      </c>
      <c r="B28" s="203"/>
      <c r="C28" s="204"/>
      <c r="D28" s="203"/>
      <c r="E28" s="204"/>
      <c r="F28" s="78"/>
      <c r="G28" s="78"/>
    </row>
    <row r="29" spans="1:7" ht="15.75" x14ac:dyDescent="0.25">
      <c r="A29" s="73" t="s">
        <v>104</v>
      </c>
      <c r="B29" s="203"/>
      <c r="C29" s="204"/>
      <c r="D29" s="203"/>
      <c r="E29" s="204"/>
      <c r="F29" s="78"/>
      <c r="G29" s="78"/>
    </row>
    <row r="30" spans="1:7" ht="15.75" x14ac:dyDescent="0.25">
      <c r="A30" s="73" t="s">
        <v>102</v>
      </c>
      <c r="B30" s="203"/>
      <c r="C30" s="204"/>
      <c r="D30" s="203"/>
      <c r="E30" s="204"/>
      <c r="F30" s="78"/>
      <c r="G30" s="78"/>
    </row>
    <row r="31" spans="1:7" ht="15.75" x14ac:dyDescent="0.25">
      <c r="A31" s="73" t="s">
        <v>103</v>
      </c>
      <c r="B31" s="203"/>
      <c r="C31" s="204"/>
      <c r="D31" s="203"/>
      <c r="E31" s="204"/>
      <c r="F31" s="78"/>
      <c r="G31" s="78"/>
    </row>
    <row r="32" spans="1:7" ht="15.75" x14ac:dyDescent="0.25">
      <c r="A32" s="76" t="s">
        <v>105</v>
      </c>
      <c r="B32" s="201">
        <f>B25+B24</f>
        <v>87060908</v>
      </c>
      <c r="C32" s="201"/>
      <c r="D32" s="201">
        <f>D25+D24</f>
        <v>87060908</v>
      </c>
      <c r="E32" s="201"/>
      <c r="F32" s="82">
        <f>F25+F24</f>
        <v>2435783.9800000004</v>
      </c>
      <c r="G32" s="82">
        <f>F32-D32</f>
        <v>-84625124.019999996</v>
      </c>
    </row>
    <row r="33" spans="1:7" ht="15.75" x14ac:dyDescent="0.25">
      <c r="A33" s="80" t="s">
        <v>106</v>
      </c>
      <c r="B33" s="202">
        <f>IF(B32&gt;B59,0,B59-B32)</f>
        <v>0</v>
      </c>
      <c r="C33" s="202"/>
      <c r="D33" s="202">
        <f>IF(D32&gt;C59,0,C59-D32)</f>
        <v>0</v>
      </c>
      <c r="E33" s="202"/>
      <c r="F33" s="85">
        <f>IF(F32&gt;D59,0,D59-F32)</f>
        <v>21553445.09</v>
      </c>
      <c r="G33" s="85">
        <f>+F33-D33</f>
        <v>21553445.09</v>
      </c>
    </row>
    <row r="34" spans="1:7" s="83" customFormat="1" ht="15.75" x14ac:dyDescent="0.25">
      <c r="A34" s="76" t="s">
        <v>107</v>
      </c>
      <c r="B34" s="201">
        <f>B32+B33</f>
        <v>87060908</v>
      </c>
      <c r="C34" s="201"/>
      <c r="D34" s="201">
        <f>D32+D33</f>
        <v>87060908</v>
      </c>
      <c r="E34" s="201"/>
      <c r="F34" s="82">
        <f>F32+F33</f>
        <v>23989229.07</v>
      </c>
      <c r="G34" s="82">
        <f>F34-D34</f>
        <v>-63071678.93</v>
      </c>
    </row>
    <row r="35" spans="1:7" ht="15.75" x14ac:dyDescent="0.25">
      <c r="A35" s="86" t="s">
        <v>108</v>
      </c>
      <c r="B35" s="194">
        <f>SUM(B36:C38)</f>
        <v>0</v>
      </c>
      <c r="C35" s="195"/>
      <c r="D35" s="194">
        <f>SUM(D36:E38)</f>
        <v>0</v>
      </c>
      <c r="E35" s="195"/>
      <c r="F35" s="87">
        <f>SUM(F36:F38)</f>
        <v>0</v>
      </c>
      <c r="G35" s="87">
        <f>SUM(G36:G38)</f>
        <v>0</v>
      </c>
    </row>
    <row r="36" spans="1:7" x14ac:dyDescent="0.25">
      <c r="A36" s="88" t="s">
        <v>109</v>
      </c>
      <c r="B36" s="196"/>
      <c r="C36" s="197"/>
      <c r="D36" s="198"/>
      <c r="E36" s="198"/>
      <c r="F36" s="89"/>
      <c r="G36" s="89"/>
    </row>
    <row r="37" spans="1:7" ht="15.75" x14ac:dyDescent="0.25">
      <c r="A37" s="90" t="s">
        <v>110</v>
      </c>
      <c r="B37" s="199"/>
      <c r="C37" s="200"/>
      <c r="D37" s="199"/>
      <c r="E37" s="200"/>
      <c r="F37" s="91"/>
      <c r="G37" s="92"/>
    </row>
    <row r="38" spans="1:7" ht="15.75" x14ac:dyDescent="0.25">
      <c r="A38" s="93" t="s">
        <v>111</v>
      </c>
      <c r="B38" s="94"/>
      <c r="C38" s="95"/>
      <c r="D38" s="94"/>
      <c r="E38" s="95"/>
      <c r="F38" s="94"/>
      <c r="G38" s="96"/>
    </row>
    <row r="40" spans="1:7" s="99" customFormat="1" ht="30" x14ac:dyDescent="0.2">
      <c r="A40" s="97" t="s">
        <v>112</v>
      </c>
      <c r="B40" s="98" t="s">
        <v>113</v>
      </c>
      <c r="C40" s="98" t="s">
        <v>114</v>
      </c>
      <c r="D40" s="98" t="s">
        <v>115</v>
      </c>
      <c r="E40" s="98" t="s">
        <v>116</v>
      </c>
      <c r="F40" s="98" t="s">
        <v>117</v>
      </c>
      <c r="G40" s="98" t="s">
        <v>118</v>
      </c>
    </row>
    <row r="41" spans="1:7" ht="15.75" x14ac:dyDescent="0.25">
      <c r="A41" s="71" t="s">
        <v>119</v>
      </c>
      <c r="B41" s="100">
        <f>SUM(B42:B44)</f>
        <v>68908910</v>
      </c>
      <c r="C41" s="100">
        <f>SUM(C42:C44)</f>
        <v>68908910</v>
      </c>
      <c r="D41" s="100">
        <f>SUM(D42:D44)</f>
        <v>23989229.07</v>
      </c>
      <c r="E41" s="100">
        <f>SUM(E42:E44)</f>
        <v>0</v>
      </c>
      <c r="F41" s="100">
        <f>SUM(F42:F44)</f>
        <v>0</v>
      </c>
      <c r="G41" s="100">
        <f>C41-D41</f>
        <v>44919680.93</v>
      </c>
    </row>
    <row r="42" spans="1:7" ht="15.75" x14ac:dyDescent="0.25">
      <c r="A42" s="73" t="s">
        <v>120</v>
      </c>
      <c r="B42" s="101"/>
      <c r="C42" s="101"/>
      <c r="D42" s="101"/>
      <c r="E42" s="101"/>
      <c r="F42" s="101"/>
      <c r="G42" s="101"/>
    </row>
    <row r="43" spans="1:7" ht="15.75" x14ac:dyDescent="0.25">
      <c r="A43" s="73" t="s">
        <v>121</v>
      </c>
      <c r="B43" s="101"/>
      <c r="C43" s="101"/>
      <c r="D43" s="101"/>
      <c r="E43" s="101"/>
      <c r="F43" s="101"/>
      <c r="G43" s="101"/>
    </row>
    <row r="44" spans="1:7" ht="15.75" x14ac:dyDescent="0.25">
      <c r="A44" s="73" t="s">
        <v>122</v>
      </c>
      <c r="B44" s="102">
        <f>HLOOKUP($A$1,[1]DADOS!$A1:$IV196,148,0)</f>
        <v>68908910</v>
      </c>
      <c r="C44" s="103">
        <f>HLOOKUP($A$1,[1]DADOS!$A1:$IV196,149,0)</f>
        <v>68908910</v>
      </c>
      <c r="D44" s="103">
        <f>HLOOKUP($A$1,[1]DADOS!$A1:$IV196,150,0)</f>
        <v>23989229.07</v>
      </c>
      <c r="E44" s="102">
        <f>HLOOKUP($A$1,[1]DADOS!$A1:$IV196,151,0)</f>
        <v>0</v>
      </c>
      <c r="F44" s="102">
        <f>HLOOKUP($A$1,[1]DADOS!$A1:$IV196,152,0)</f>
        <v>0</v>
      </c>
      <c r="G44" s="103">
        <f>C44-D44</f>
        <v>44919680.93</v>
      </c>
    </row>
    <row r="45" spans="1:7" ht="15.75" x14ac:dyDescent="0.25">
      <c r="A45" s="76" t="s">
        <v>123</v>
      </c>
      <c r="B45" s="104">
        <f>SUM(B46:B48)</f>
        <v>44025</v>
      </c>
      <c r="C45" s="104">
        <f>SUM(C46:C48)</f>
        <v>44025</v>
      </c>
      <c r="D45" s="104">
        <f>SUM(D46:D48)</f>
        <v>0</v>
      </c>
      <c r="E45" s="104">
        <f>SUM(E46:E48)</f>
        <v>0</v>
      </c>
      <c r="F45" s="104">
        <f>SUM(F46:F48)</f>
        <v>0</v>
      </c>
      <c r="G45" s="105">
        <f>C45-D45</f>
        <v>44025</v>
      </c>
    </row>
    <row r="46" spans="1:7" ht="15.75" x14ac:dyDescent="0.25">
      <c r="A46" s="73" t="s">
        <v>124</v>
      </c>
      <c r="B46" s="102">
        <f>HLOOKUP($A$1,[1]DADOS!$A1:$IV196,154,0)</f>
        <v>44025</v>
      </c>
      <c r="C46" s="103">
        <f>HLOOKUP($A$1,[1]DADOS!$A1:$IV196,155,0)</f>
        <v>44025</v>
      </c>
      <c r="D46" s="102">
        <f>HLOOKUP($A$1,[1]DADOS!$A1:$IV196,156,0)</f>
        <v>0</v>
      </c>
      <c r="E46" s="102">
        <f>HLOOKUP($A$1,[1]DADOS!$A1:$IV196,157,0)</f>
        <v>0</v>
      </c>
      <c r="F46" s="102">
        <f>HLOOKUP($A$1,[1]DADOS!$A1:$IV196,158,0)</f>
        <v>0</v>
      </c>
      <c r="G46" s="103">
        <f>C46-D46</f>
        <v>44025</v>
      </c>
    </row>
    <row r="47" spans="1:7" ht="15.75" x14ac:dyDescent="0.25">
      <c r="A47" s="73" t="s">
        <v>125</v>
      </c>
      <c r="B47" s="101"/>
      <c r="C47" s="101"/>
      <c r="D47" s="101"/>
      <c r="E47" s="101"/>
      <c r="F47" s="101"/>
      <c r="G47" s="101"/>
    </row>
    <row r="48" spans="1:7" ht="15.75" x14ac:dyDescent="0.25">
      <c r="A48" s="73" t="s">
        <v>126</v>
      </c>
      <c r="B48" s="101"/>
      <c r="C48" s="101"/>
      <c r="D48" s="101"/>
      <c r="E48" s="101"/>
      <c r="F48" s="101"/>
      <c r="G48" s="101"/>
    </row>
    <row r="49" spans="1:13" ht="15.75" x14ac:dyDescent="0.25">
      <c r="A49" s="106" t="s">
        <v>127</v>
      </c>
      <c r="B49" s="107"/>
      <c r="C49" s="107"/>
      <c r="D49" s="107"/>
      <c r="E49" s="107"/>
      <c r="F49" s="107"/>
      <c r="G49" s="107"/>
    </row>
    <row r="50" spans="1:13" ht="15.75" hidden="1" x14ac:dyDescent="0.25">
      <c r="A50" s="106" t="s">
        <v>128</v>
      </c>
      <c r="B50" s="107"/>
      <c r="C50" s="107"/>
      <c r="D50" s="107"/>
      <c r="E50" s="107"/>
      <c r="F50" s="107"/>
      <c r="G50" s="107"/>
    </row>
    <row r="51" spans="1:13" ht="15.75" x14ac:dyDescent="0.25">
      <c r="A51" s="76" t="s">
        <v>129</v>
      </c>
      <c r="B51" s="105">
        <f>B41+B45+B49+B50</f>
        <v>68952935</v>
      </c>
      <c r="C51" s="105">
        <f>C41+C45+C49+C50</f>
        <v>68952935</v>
      </c>
      <c r="D51" s="105">
        <f>D41+D45+D49+D50</f>
        <v>23989229.07</v>
      </c>
      <c r="E51" s="105">
        <f>E41+E45+E49+E50</f>
        <v>0</v>
      </c>
      <c r="F51" s="105">
        <f>F41+F45+F49+F50</f>
        <v>0</v>
      </c>
      <c r="G51" s="105">
        <f>C51-D51</f>
        <v>44963705.93</v>
      </c>
    </row>
    <row r="52" spans="1:13" ht="15.75" x14ac:dyDescent="0.25">
      <c r="A52" s="71" t="s">
        <v>130</v>
      </c>
      <c r="B52" s="87">
        <f>SUM(B53:B58)</f>
        <v>0</v>
      </c>
      <c r="C52" s="87">
        <f>SUM(C53:C58)</f>
        <v>0</v>
      </c>
      <c r="D52" s="87">
        <f>SUM(D53:D58)</f>
        <v>0</v>
      </c>
      <c r="E52" s="87">
        <f>SUM(E53:E58)</f>
        <v>0</v>
      </c>
      <c r="F52" s="87">
        <f>SUM(F53:F58)</f>
        <v>0</v>
      </c>
      <c r="G52" s="87">
        <f>(C52-D52)</f>
        <v>0</v>
      </c>
    </row>
    <row r="53" spans="1:13" ht="15.75" x14ac:dyDescent="0.25">
      <c r="A53" s="73" t="s">
        <v>131</v>
      </c>
      <c r="B53" s="101"/>
      <c r="C53" s="101"/>
      <c r="D53" s="101"/>
      <c r="E53" s="101"/>
      <c r="F53" s="101"/>
      <c r="G53" s="101"/>
    </row>
    <row r="54" spans="1:13" ht="15.75" x14ac:dyDescent="0.25">
      <c r="A54" s="73" t="s">
        <v>132</v>
      </c>
      <c r="B54" s="101"/>
      <c r="C54" s="101"/>
      <c r="D54" s="101"/>
      <c r="E54" s="101"/>
      <c r="F54" s="101"/>
      <c r="G54" s="101"/>
    </row>
    <row r="55" spans="1:13" ht="15.75" x14ac:dyDescent="0.25">
      <c r="A55" s="73" t="s">
        <v>133</v>
      </c>
      <c r="B55" s="101"/>
      <c r="C55" s="101"/>
      <c r="D55" s="101"/>
      <c r="E55" s="101"/>
      <c r="F55" s="101"/>
      <c r="G55" s="101"/>
    </row>
    <row r="56" spans="1:13" ht="15.75" x14ac:dyDescent="0.25">
      <c r="A56" s="73" t="s">
        <v>134</v>
      </c>
      <c r="B56" s="101"/>
      <c r="C56" s="101"/>
      <c r="D56" s="101"/>
      <c r="E56" s="101"/>
      <c r="F56" s="101"/>
      <c r="G56" s="101"/>
    </row>
    <row r="57" spans="1:13" ht="15.75" x14ac:dyDescent="0.25">
      <c r="A57" s="73" t="s">
        <v>135</v>
      </c>
      <c r="B57" s="101"/>
      <c r="C57" s="101"/>
      <c r="D57" s="101"/>
      <c r="E57" s="101"/>
      <c r="F57" s="101"/>
      <c r="G57" s="101"/>
    </row>
    <row r="58" spans="1:13" ht="15.75" x14ac:dyDescent="0.25">
      <c r="A58" s="73" t="s">
        <v>133</v>
      </c>
      <c r="B58" s="101"/>
      <c r="C58" s="101"/>
      <c r="D58" s="101"/>
      <c r="E58" s="101"/>
      <c r="F58" s="101"/>
      <c r="G58" s="101"/>
    </row>
    <row r="59" spans="1:13" ht="15.75" x14ac:dyDescent="0.25">
      <c r="A59" s="76" t="s">
        <v>136</v>
      </c>
      <c r="B59" s="105">
        <f>(B51+B52)</f>
        <v>68952935</v>
      </c>
      <c r="C59" s="105">
        <f>(C51+C52)</f>
        <v>68952935</v>
      </c>
      <c r="D59" s="105">
        <f>(D51+D52)</f>
        <v>23989229.07</v>
      </c>
      <c r="E59" s="105">
        <f>(E51+E52)</f>
        <v>0</v>
      </c>
      <c r="F59" s="105">
        <f>(F51+F52)</f>
        <v>0</v>
      </c>
      <c r="G59" s="104">
        <f>(C59-D59)</f>
        <v>44963705.93</v>
      </c>
    </row>
    <row r="60" spans="1:13" ht="15.75" x14ac:dyDescent="0.25">
      <c r="A60" s="76" t="s">
        <v>137</v>
      </c>
      <c r="B60" s="104">
        <f>IF(B32&gt;B59,B32-B59,0)</f>
        <v>18107973</v>
      </c>
      <c r="C60" s="104">
        <f>IF(D32&gt;C59,D32-C59,0)</f>
        <v>18107973</v>
      </c>
      <c r="D60" s="104">
        <f>IF(F32&gt;D59,F32-D59,0)</f>
        <v>0</v>
      </c>
      <c r="E60" s="104">
        <f>IF(E32&gt;E59,E32-E59,0)</f>
        <v>0</v>
      </c>
      <c r="F60" s="104">
        <v>0</v>
      </c>
      <c r="G60" s="82">
        <f>+C60-D60</f>
        <v>18107973</v>
      </c>
    </row>
    <row r="61" spans="1:13" ht="15.75" x14ac:dyDescent="0.25">
      <c r="A61" s="76" t="s">
        <v>138</v>
      </c>
      <c r="B61" s="105">
        <f>B59+B60</f>
        <v>87060908</v>
      </c>
      <c r="C61" s="105">
        <f>C59+C60</f>
        <v>87060908</v>
      </c>
      <c r="D61" s="105">
        <f>D59+D60</f>
        <v>23989229.07</v>
      </c>
      <c r="E61" s="105">
        <f>E59+E60</f>
        <v>0</v>
      </c>
      <c r="F61" s="105">
        <f>F59+F60</f>
        <v>0</v>
      </c>
      <c r="G61" s="104">
        <f>(C61-D61)</f>
        <v>63071678.93</v>
      </c>
    </row>
    <row r="62" spans="1:13" ht="15.75" x14ac:dyDescent="0.25">
      <c r="A62" s="108" t="s">
        <v>139</v>
      </c>
      <c r="B62" s="109"/>
      <c r="C62" s="109"/>
      <c r="D62" s="109"/>
      <c r="E62" s="109"/>
      <c r="F62" s="109"/>
      <c r="G62" s="110"/>
    </row>
    <row r="63" spans="1:13" s="37" customFormat="1" ht="14.25" customHeight="1" x14ac:dyDescent="0.2">
      <c r="A63" s="111" t="s">
        <v>44</v>
      </c>
      <c r="B63" s="38"/>
      <c r="C63" s="38"/>
      <c r="D63" s="38"/>
      <c r="E63" s="112"/>
      <c r="F63" s="112"/>
      <c r="G63" s="112"/>
      <c r="H63" s="34"/>
      <c r="I63" s="34"/>
      <c r="J63" s="34"/>
      <c r="K63" s="35"/>
    </row>
    <row r="64" spans="1:13" s="37" customFormat="1" ht="14.25" customHeight="1" x14ac:dyDescent="0.2">
      <c r="A64" s="111" t="s">
        <v>45</v>
      </c>
      <c r="B64" s="113"/>
      <c r="C64" s="113"/>
      <c r="D64" s="113"/>
      <c r="E64" s="113"/>
      <c r="F64" s="113"/>
      <c r="G64" s="113"/>
      <c r="H64" s="39"/>
      <c r="I64" s="39"/>
      <c r="J64" s="39"/>
      <c r="K64" s="114"/>
      <c r="M64" s="115"/>
    </row>
    <row r="65" spans="1:11" s="37" customFormat="1" ht="14.25" customHeight="1" x14ac:dyDescent="0.2">
      <c r="A65" s="116" t="s">
        <v>46</v>
      </c>
      <c r="B65" s="116"/>
      <c r="C65" s="116"/>
      <c r="D65" s="116"/>
      <c r="E65" s="116"/>
      <c r="F65" s="41"/>
      <c r="G65" s="41"/>
      <c r="H65" s="117"/>
      <c r="I65" s="117"/>
      <c r="J65" s="118"/>
      <c r="K65" s="40"/>
    </row>
    <row r="66" spans="1:11" s="37" customFormat="1" ht="14.25" customHeight="1" x14ac:dyDescent="0.2">
      <c r="A66" s="119" t="str">
        <f>'Balanço Financeiro '!A37:M37</f>
        <v>2. Os documentos que serviram de base para sua apresentação, encontram-se encartados no Processo SEI nº 6074.2022/0002894-3</v>
      </c>
      <c r="B66" s="119"/>
      <c r="C66" s="119"/>
      <c r="D66" s="119"/>
      <c r="E66" s="119"/>
      <c r="F66" s="41"/>
      <c r="G66" s="41"/>
      <c r="H66" s="120"/>
      <c r="I66" s="120"/>
      <c r="J66" s="121"/>
      <c r="K66" s="122"/>
    </row>
    <row r="67" spans="1:11" s="37" customFormat="1" ht="14.25" customHeight="1" x14ac:dyDescent="0.2">
      <c r="A67" s="116" t="s">
        <v>140</v>
      </c>
      <c r="B67" s="116"/>
      <c r="C67" s="116"/>
      <c r="D67" s="116"/>
      <c r="E67" s="116"/>
      <c r="F67" s="41"/>
      <c r="G67" s="41"/>
      <c r="H67" s="117"/>
      <c r="I67" s="117"/>
      <c r="J67" s="118"/>
      <c r="K67" s="122"/>
    </row>
    <row r="68" spans="1:11" s="37" customFormat="1" ht="14.25" customHeight="1" x14ac:dyDescent="0.2">
      <c r="A68" s="116" t="s">
        <v>141</v>
      </c>
      <c r="B68" s="116"/>
      <c r="C68" s="116"/>
      <c r="D68" s="116"/>
      <c r="E68" s="116"/>
      <c r="F68" s="41"/>
      <c r="G68" s="41"/>
      <c r="H68" s="117"/>
      <c r="I68" s="117"/>
      <c r="J68" s="118"/>
      <c r="K68" s="122"/>
    </row>
    <row r="69" spans="1:11" ht="14.25" customHeight="1" x14ac:dyDescent="0.25">
      <c r="A69" s="116" t="s">
        <v>142</v>
      </c>
      <c r="B69" s="116"/>
      <c r="C69" s="116"/>
      <c r="D69" s="116"/>
      <c r="E69" s="116"/>
      <c r="F69" s="41"/>
      <c r="G69" s="41"/>
    </row>
    <row r="70" spans="1:11" ht="14.25" customHeight="1" x14ac:dyDescent="0.25">
      <c r="A70" s="116"/>
      <c r="B70" s="116"/>
      <c r="C70" s="116"/>
      <c r="D70" s="116"/>
      <c r="E70" s="116"/>
      <c r="F70" s="41"/>
      <c r="G70" s="41"/>
    </row>
    <row r="71" spans="1:11" ht="14.25" customHeight="1" x14ac:dyDescent="0.25">
      <c r="A71" s="41"/>
      <c r="B71" s="41"/>
      <c r="C71" s="41"/>
      <c r="D71" s="41"/>
      <c r="E71" s="41"/>
      <c r="F71" s="41"/>
      <c r="G71" s="41"/>
    </row>
    <row r="72" spans="1:11" ht="14.25" customHeight="1" x14ac:dyDescent="0.25">
      <c r="A72" s="41"/>
      <c r="B72" s="41"/>
      <c r="C72" s="41"/>
      <c r="D72" s="41"/>
      <c r="E72" s="41"/>
      <c r="F72" s="41"/>
      <c r="G72" s="41"/>
    </row>
    <row r="73" spans="1:11" ht="14.25" customHeight="1" x14ac:dyDescent="0.25">
      <c r="A73" s="41"/>
      <c r="B73" s="41"/>
      <c r="C73" s="41"/>
      <c r="D73" s="41"/>
      <c r="E73" s="41"/>
      <c r="F73" s="41"/>
      <c r="G73" s="41"/>
    </row>
    <row r="74" spans="1:11" ht="14.25" customHeight="1" x14ac:dyDescent="0.25">
      <c r="A74" s="41"/>
      <c r="B74" s="41"/>
      <c r="C74" s="41"/>
      <c r="D74" s="41"/>
      <c r="E74" s="41"/>
      <c r="F74" s="41"/>
      <c r="G74" s="41"/>
    </row>
    <row r="75" spans="1:11" ht="14.25" customHeight="1" x14ac:dyDescent="0.25">
      <c r="A75" s="123"/>
      <c r="B75" s="123"/>
      <c r="C75" s="123"/>
      <c r="D75" s="123"/>
      <c r="E75" s="123"/>
      <c r="F75" s="123"/>
      <c r="G75" s="123"/>
    </row>
    <row r="76" spans="1:11" x14ac:dyDescent="0.25">
      <c r="A76" s="124"/>
    </row>
    <row r="77" spans="1:11" x14ac:dyDescent="0.25">
      <c r="A77" s="124"/>
      <c r="H77" s="49"/>
      <c r="I77" s="49"/>
    </row>
    <row r="78" spans="1:11" x14ac:dyDescent="0.25">
      <c r="H78" s="54"/>
      <c r="I78" s="54"/>
    </row>
    <row r="79" spans="1:11" s="64" customFormat="1" ht="13.5" customHeight="1" x14ac:dyDescent="0.2">
      <c r="A79" s="47"/>
      <c r="B79" s="47"/>
      <c r="C79" s="48"/>
      <c r="D79" s="48"/>
      <c r="E79" s="48"/>
      <c r="F79" s="47"/>
      <c r="G79" s="49"/>
      <c r="I79" s="31"/>
    </row>
    <row r="80" spans="1:11" s="1" customFormat="1" ht="13.5" customHeight="1" x14ac:dyDescent="0.2">
      <c r="A80" s="50"/>
      <c r="B80" s="50" t="s">
        <v>69</v>
      </c>
      <c r="C80" s="53"/>
      <c r="D80" s="53"/>
      <c r="F80" s="48" t="str">
        <f>'Balanço Financeiro '!L66</f>
        <v>Sonia Francine Gaspar Marmo</v>
      </c>
      <c r="G80" s="55"/>
      <c r="I80" s="31"/>
    </row>
    <row r="81" spans="1:9" s="1" customFormat="1" ht="13.5" customHeight="1" x14ac:dyDescent="0.2">
      <c r="A81" s="53"/>
      <c r="B81" s="53" t="s">
        <v>71</v>
      </c>
      <c r="C81" s="64"/>
      <c r="D81" s="50"/>
      <c r="E81" s="47"/>
      <c r="F81" s="53" t="s">
        <v>72</v>
      </c>
      <c r="G81" s="55"/>
      <c r="I81" s="31"/>
    </row>
    <row r="82" spans="1:9" s="1" customFormat="1" ht="13.5" customHeight="1" x14ac:dyDescent="0.2">
      <c r="A82" s="55"/>
      <c r="B82" s="55" t="s">
        <v>73</v>
      </c>
      <c r="D82" s="53"/>
      <c r="E82" s="31"/>
      <c r="F82" s="58" t="str">
        <f>'Balanço Financeiro '!L68</f>
        <v>CPF: 083.794.008-79</v>
      </c>
      <c r="G82" s="31"/>
    </row>
    <row r="83" spans="1:9" x14ac:dyDescent="0.25">
      <c r="A83" s="55"/>
      <c r="B83" s="55" t="s">
        <v>75</v>
      </c>
      <c r="C83" s="1"/>
      <c r="D83" s="55"/>
      <c r="E83" s="1"/>
      <c r="F83" s="55" t="s">
        <v>75</v>
      </c>
      <c r="G83" s="1"/>
      <c r="H83" s="1"/>
      <c r="I83" s="1"/>
    </row>
    <row r="84" spans="1:9" x14ac:dyDescent="0.25">
      <c r="B84" s="1"/>
      <c r="C84" s="1"/>
      <c r="D84" s="55"/>
      <c r="F84" s="1"/>
      <c r="G84" s="1"/>
      <c r="H84" s="64"/>
      <c r="I84" s="1"/>
    </row>
  </sheetData>
  <mergeCells count="66">
    <mergeCell ref="A2:G2"/>
    <mergeCell ref="A3:G3"/>
    <mergeCell ref="A4:G4"/>
    <mergeCell ref="A5:G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DF1B9-E8E7-495A-8E55-CFB7DD57A512}">
  <sheetPr codeName="Plan11">
    <tabColor indexed="42"/>
    <pageSetUpPr fitToPage="1"/>
  </sheetPr>
  <dimension ref="A1:K46"/>
  <sheetViews>
    <sheetView showGridLines="0" zoomScaleNormal="100" workbookViewId="0">
      <selection activeCell="H13" sqref="H1:L1048576"/>
    </sheetView>
  </sheetViews>
  <sheetFormatPr defaultRowHeight="15" x14ac:dyDescent="0.25"/>
  <cols>
    <col min="1" max="1" width="47.7109375" style="62" bestFit="1" customWidth="1"/>
    <col min="2" max="2" width="21.42578125" style="62" customWidth="1"/>
    <col min="3" max="3" width="22.85546875" style="62" customWidth="1"/>
    <col min="4" max="4" width="16.42578125" style="62" bestFit="1" customWidth="1"/>
    <col min="5" max="5" width="15.28515625" style="62" customWidth="1"/>
    <col min="6" max="6" width="19.42578125" style="62" customWidth="1"/>
    <col min="7" max="7" width="19.140625" style="62" bestFit="1" customWidth="1"/>
    <col min="8" max="8" width="17.42578125" style="62" bestFit="1" customWidth="1"/>
    <col min="9" max="9" width="29.42578125" style="62" bestFit="1" customWidth="1"/>
    <col min="10" max="251" width="9.140625" style="62"/>
    <col min="252" max="252" width="47.7109375" style="62" bestFit="1" customWidth="1"/>
    <col min="253" max="253" width="21.42578125" style="62" customWidth="1"/>
    <col min="254" max="254" width="22.85546875" style="62" customWidth="1"/>
    <col min="255" max="255" width="16.42578125" style="62" bestFit="1" customWidth="1"/>
    <col min="256" max="256" width="15.28515625" style="62" customWidth="1"/>
    <col min="257" max="257" width="19.42578125" style="62" customWidth="1"/>
    <col min="258" max="258" width="19.140625" style="62" bestFit="1" customWidth="1"/>
    <col min="259" max="259" width="9.140625" style="62"/>
    <col min="260" max="260" width="17.7109375" style="62" bestFit="1" customWidth="1"/>
    <col min="261" max="261" width="14.140625" style="62" customWidth="1"/>
    <col min="262" max="262" width="18" style="62" customWidth="1"/>
    <col min="263" max="263" width="9.140625" style="62"/>
    <col min="264" max="264" width="17.42578125" style="62" bestFit="1" customWidth="1"/>
    <col min="265" max="265" width="29.42578125" style="62" bestFit="1" customWidth="1"/>
    <col min="266" max="507" width="9.140625" style="62"/>
    <col min="508" max="508" width="47.7109375" style="62" bestFit="1" customWidth="1"/>
    <col min="509" max="509" width="21.42578125" style="62" customWidth="1"/>
    <col min="510" max="510" width="22.85546875" style="62" customWidth="1"/>
    <col min="511" max="511" width="16.42578125" style="62" bestFit="1" customWidth="1"/>
    <col min="512" max="512" width="15.28515625" style="62" customWidth="1"/>
    <col min="513" max="513" width="19.42578125" style="62" customWidth="1"/>
    <col min="514" max="514" width="19.140625" style="62" bestFit="1" customWidth="1"/>
    <col min="515" max="515" width="9.140625" style="62"/>
    <col min="516" max="516" width="17.7109375" style="62" bestFit="1" customWidth="1"/>
    <col min="517" max="517" width="14.140625" style="62" customWidth="1"/>
    <col min="518" max="518" width="18" style="62" customWidth="1"/>
    <col min="519" max="519" width="9.140625" style="62"/>
    <col min="520" max="520" width="17.42578125" style="62" bestFit="1" customWidth="1"/>
    <col min="521" max="521" width="29.42578125" style="62" bestFit="1" customWidth="1"/>
    <col min="522" max="763" width="9.140625" style="62"/>
    <col min="764" max="764" width="47.7109375" style="62" bestFit="1" customWidth="1"/>
    <col min="765" max="765" width="21.42578125" style="62" customWidth="1"/>
    <col min="766" max="766" width="22.85546875" style="62" customWidth="1"/>
    <col min="767" max="767" width="16.42578125" style="62" bestFit="1" customWidth="1"/>
    <col min="768" max="768" width="15.28515625" style="62" customWidth="1"/>
    <col min="769" max="769" width="19.42578125" style="62" customWidth="1"/>
    <col min="770" max="770" width="19.140625" style="62" bestFit="1" customWidth="1"/>
    <col min="771" max="771" width="9.140625" style="62"/>
    <col min="772" max="772" width="17.7109375" style="62" bestFit="1" customWidth="1"/>
    <col min="773" max="773" width="14.140625" style="62" customWidth="1"/>
    <col min="774" max="774" width="18" style="62" customWidth="1"/>
    <col min="775" max="775" width="9.140625" style="62"/>
    <col min="776" max="776" width="17.42578125" style="62" bestFit="1" customWidth="1"/>
    <col min="777" max="777" width="29.42578125" style="62" bestFit="1" customWidth="1"/>
    <col min="778" max="1019" width="9.140625" style="62"/>
    <col min="1020" max="1020" width="47.7109375" style="62" bestFit="1" customWidth="1"/>
    <col min="1021" max="1021" width="21.42578125" style="62" customWidth="1"/>
    <col min="1022" max="1022" width="22.85546875" style="62" customWidth="1"/>
    <col min="1023" max="1023" width="16.42578125" style="62" bestFit="1" customWidth="1"/>
    <col min="1024" max="1024" width="15.28515625" style="62" customWidth="1"/>
    <col min="1025" max="1025" width="19.42578125" style="62" customWidth="1"/>
    <col min="1026" max="1026" width="19.140625" style="62" bestFit="1" customWidth="1"/>
    <col min="1027" max="1027" width="9.140625" style="62"/>
    <col min="1028" max="1028" width="17.7109375" style="62" bestFit="1" customWidth="1"/>
    <col min="1029" max="1029" width="14.140625" style="62" customWidth="1"/>
    <col min="1030" max="1030" width="18" style="62" customWidth="1"/>
    <col min="1031" max="1031" width="9.140625" style="62"/>
    <col min="1032" max="1032" width="17.42578125" style="62" bestFit="1" customWidth="1"/>
    <col min="1033" max="1033" width="29.42578125" style="62" bestFit="1" customWidth="1"/>
    <col min="1034" max="1275" width="9.140625" style="62"/>
    <col min="1276" max="1276" width="47.7109375" style="62" bestFit="1" customWidth="1"/>
    <col min="1277" max="1277" width="21.42578125" style="62" customWidth="1"/>
    <col min="1278" max="1278" width="22.85546875" style="62" customWidth="1"/>
    <col min="1279" max="1279" width="16.42578125" style="62" bestFit="1" customWidth="1"/>
    <col min="1280" max="1280" width="15.28515625" style="62" customWidth="1"/>
    <col min="1281" max="1281" width="19.42578125" style="62" customWidth="1"/>
    <col min="1282" max="1282" width="19.140625" style="62" bestFit="1" customWidth="1"/>
    <col min="1283" max="1283" width="9.140625" style="62"/>
    <col min="1284" max="1284" width="17.7109375" style="62" bestFit="1" customWidth="1"/>
    <col min="1285" max="1285" width="14.140625" style="62" customWidth="1"/>
    <col min="1286" max="1286" width="18" style="62" customWidth="1"/>
    <col min="1287" max="1287" width="9.140625" style="62"/>
    <col min="1288" max="1288" width="17.42578125" style="62" bestFit="1" customWidth="1"/>
    <col min="1289" max="1289" width="29.42578125" style="62" bestFit="1" customWidth="1"/>
    <col min="1290" max="1531" width="9.140625" style="62"/>
    <col min="1532" max="1532" width="47.7109375" style="62" bestFit="1" customWidth="1"/>
    <col min="1533" max="1533" width="21.42578125" style="62" customWidth="1"/>
    <col min="1534" max="1534" width="22.85546875" style="62" customWidth="1"/>
    <col min="1535" max="1535" width="16.42578125" style="62" bestFit="1" customWidth="1"/>
    <col min="1536" max="1536" width="15.28515625" style="62" customWidth="1"/>
    <col min="1537" max="1537" width="19.42578125" style="62" customWidth="1"/>
    <col min="1538" max="1538" width="19.140625" style="62" bestFit="1" customWidth="1"/>
    <col min="1539" max="1539" width="9.140625" style="62"/>
    <col min="1540" max="1540" width="17.7109375" style="62" bestFit="1" customWidth="1"/>
    <col min="1541" max="1541" width="14.140625" style="62" customWidth="1"/>
    <col min="1542" max="1542" width="18" style="62" customWidth="1"/>
    <col min="1543" max="1543" width="9.140625" style="62"/>
    <col min="1544" max="1544" width="17.42578125" style="62" bestFit="1" customWidth="1"/>
    <col min="1545" max="1545" width="29.42578125" style="62" bestFit="1" customWidth="1"/>
    <col min="1546" max="1787" width="9.140625" style="62"/>
    <col min="1788" max="1788" width="47.7109375" style="62" bestFit="1" customWidth="1"/>
    <col min="1789" max="1789" width="21.42578125" style="62" customWidth="1"/>
    <col min="1790" max="1790" width="22.85546875" style="62" customWidth="1"/>
    <col min="1791" max="1791" width="16.42578125" style="62" bestFit="1" customWidth="1"/>
    <col min="1792" max="1792" width="15.28515625" style="62" customWidth="1"/>
    <col min="1793" max="1793" width="19.42578125" style="62" customWidth="1"/>
    <col min="1794" max="1794" width="19.140625" style="62" bestFit="1" customWidth="1"/>
    <col min="1795" max="1795" width="9.140625" style="62"/>
    <col min="1796" max="1796" width="17.7109375" style="62" bestFit="1" customWidth="1"/>
    <col min="1797" max="1797" width="14.140625" style="62" customWidth="1"/>
    <col min="1798" max="1798" width="18" style="62" customWidth="1"/>
    <col min="1799" max="1799" width="9.140625" style="62"/>
    <col min="1800" max="1800" width="17.42578125" style="62" bestFit="1" customWidth="1"/>
    <col min="1801" max="1801" width="29.42578125" style="62" bestFit="1" customWidth="1"/>
    <col min="1802" max="2043" width="9.140625" style="62"/>
    <col min="2044" max="2044" width="47.7109375" style="62" bestFit="1" customWidth="1"/>
    <col min="2045" max="2045" width="21.42578125" style="62" customWidth="1"/>
    <col min="2046" max="2046" width="22.85546875" style="62" customWidth="1"/>
    <col min="2047" max="2047" width="16.42578125" style="62" bestFit="1" customWidth="1"/>
    <col min="2048" max="2048" width="15.28515625" style="62" customWidth="1"/>
    <col min="2049" max="2049" width="19.42578125" style="62" customWidth="1"/>
    <col min="2050" max="2050" width="19.140625" style="62" bestFit="1" customWidth="1"/>
    <col min="2051" max="2051" width="9.140625" style="62"/>
    <col min="2052" max="2052" width="17.7109375" style="62" bestFit="1" customWidth="1"/>
    <col min="2053" max="2053" width="14.140625" style="62" customWidth="1"/>
    <col min="2054" max="2054" width="18" style="62" customWidth="1"/>
    <col min="2055" max="2055" width="9.140625" style="62"/>
    <col min="2056" max="2056" width="17.42578125" style="62" bestFit="1" customWidth="1"/>
    <col min="2057" max="2057" width="29.42578125" style="62" bestFit="1" customWidth="1"/>
    <col min="2058" max="2299" width="9.140625" style="62"/>
    <col min="2300" max="2300" width="47.7109375" style="62" bestFit="1" customWidth="1"/>
    <col min="2301" max="2301" width="21.42578125" style="62" customWidth="1"/>
    <col min="2302" max="2302" width="22.85546875" style="62" customWidth="1"/>
    <col min="2303" max="2303" width="16.42578125" style="62" bestFit="1" customWidth="1"/>
    <col min="2304" max="2304" width="15.28515625" style="62" customWidth="1"/>
    <col min="2305" max="2305" width="19.42578125" style="62" customWidth="1"/>
    <col min="2306" max="2306" width="19.140625" style="62" bestFit="1" customWidth="1"/>
    <col min="2307" max="2307" width="9.140625" style="62"/>
    <col min="2308" max="2308" width="17.7109375" style="62" bestFit="1" customWidth="1"/>
    <col min="2309" max="2309" width="14.140625" style="62" customWidth="1"/>
    <col min="2310" max="2310" width="18" style="62" customWidth="1"/>
    <col min="2311" max="2311" width="9.140625" style="62"/>
    <col min="2312" max="2312" width="17.42578125" style="62" bestFit="1" customWidth="1"/>
    <col min="2313" max="2313" width="29.42578125" style="62" bestFit="1" customWidth="1"/>
    <col min="2314" max="2555" width="9.140625" style="62"/>
    <col min="2556" max="2556" width="47.7109375" style="62" bestFit="1" customWidth="1"/>
    <col min="2557" max="2557" width="21.42578125" style="62" customWidth="1"/>
    <col min="2558" max="2558" width="22.85546875" style="62" customWidth="1"/>
    <col min="2559" max="2559" width="16.42578125" style="62" bestFit="1" customWidth="1"/>
    <col min="2560" max="2560" width="15.28515625" style="62" customWidth="1"/>
    <col min="2561" max="2561" width="19.42578125" style="62" customWidth="1"/>
    <col min="2562" max="2562" width="19.140625" style="62" bestFit="1" customWidth="1"/>
    <col min="2563" max="2563" width="9.140625" style="62"/>
    <col min="2564" max="2564" width="17.7109375" style="62" bestFit="1" customWidth="1"/>
    <col min="2565" max="2565" width="14.140625" style="62" customWidth="1"/>
    <col min="2566" max="2566" width="18" style="62" customWidth="1"/>
    <col min="2567" max="2567" width="9.140625" style="62"/>
    <col min="2568" max="2568" width="17.42578125" style="62" bestFit="1" customWidth="1"/>
    <col min="2569" max="2569" width="29.42578125" style="62" bestFit="1" customWidth="1"/>
    <col min="2570" max="2811" width="9.140625" style="62"/>
    <col min="2812" max="2812" width="47.7109375" style="62" bestFit="1" customWidth="1"/>
    <col min="2813" max="2813" width="21.42578125" style="62" customWidth="1"/>
    <col min="2814" max="2814" width="22.85546875" style="62" customWidth="1"/>
    <col min="2815" max="2815" width="16.42578125" style="62" bestFit="1" customWidth="1"/>
    <col min="2816" max="2816" width="15.28515625" style="62" customWidth="1"/>
    <col min="2817" max="2817" width="19.42578125" style="62" customWidth="1"/>
    <col min="2818" max="2818" width="19.140625" style="62" bestFit="1" customWidth="1"/>
    <col min="2819" max="2819" width="9.140625" style="62"/>
    <col min="2820" max="2820" width="17.7109375" style="62" bestFit="1" customWidth="1"/>
    <col min="2821" max="2821" width="14.140625" style="62" customWidth="1"/>
    <col min="2822" max="2822" width="18" style="62" customWidth="1"/>
    <col min="2823" max="2823" width="9.140625" style="62"/>
    <col min="2824" max="2824" width="17.42578125" style="62" bestFit="1" customWidth="1"/>
    <col min="2825" max="2825" width="29.42578125" style="62" bestFit="1" customWidth="1"/>
    <col min="2826" max="3067" width="9.140625" style="62"/>
    <col min="3068" max="3068" width="47.7109375" style="62" bestFit="1" customWidth="1"/>
    <col min="3069" max="3069" width="21.42578125" style="62" customWidth="1"/>
    <col min="3070" max="3070" width="22.85546875" style="62" customWidth="1"/>
    <col min="3071" max="3071" width="16.42578125" style="62" bestFit="1" customWidth="1"/>
    <col min="3072" max="3072" width="15.28515625" style="62" customWidth="1"/>
    <col min="3073" max="3073" width="19.42578125" style="62" customWidth="1"/>
    <col min="3074" max="3074" width="19.140625" style="62" bestFit="1" customWidth="1"/>
    <col min="3075" max="3075" width="9.140625" style="62"/>
    <col min="3076" max="3076" width="17.7109375" style="62" bestFit="1" customWidth="1"/>
    <col min="3077" max="3077" width="14.140625" style="62" customWidth="1"/>
    <col min="3078" max="3078" width="18" style="62" customWidth="1"/>
    <col min="3079" max="3079" width="9.140625" style="62"/>
    <col min="3080" max="3080" width="17.42578125" style="62" bestFit="1" customWidth="1"/>
    <col min="3081" max="3081" width="29.42578125" style="62" bestFit="1" customWidth="1"/>
    <col min="3082" max="3323" width="9.140625" style="62"/>
    <col min="3324" max="3324" width="47.7109375" style="62" bestFit="1" customWidth="1"/>
    <col min="3325" max="3325" width="21.42578125" style="62" customWidth="1"/>
    <col min="3326" max="3326" width="22.85546875" style="62" customWidth="1"/>
    <col min="3327" max="3327" width="16.42578125" style="62" bestFit="1" customWidth="1"/>
    <col min="3328" max="3328" width="15.28515625" style="62" customWidth="1"/>
    <col min="3329" max="3329" width="19.42578125" style="62" customWidth="1"/>
    <col min="3330" max="3330" width="19.140625" style="62" bestFit="1" customWidth="1"/>
    <col min="3331" max="3331" width="9.140625" style="62"/>
    <col min="3332" max="3332" width="17.7109375" style="62" bestFit="1" customWidth="1"/>
    <col min="3333" max="3333" width="14.140625" style="62" customWidth="1"/>
    <col min="3334" max="3334" width="18" style="62" customWidth="1"/>
    <col min="3335" max="3335" width="9.140625" style="62"/>
    <col min="3336" max="3336" width="17.42578125" style="62" bestFit="1" customWidth="1"/>
    <col min="3337" max="3337" width="29.42578125" style="62" bestFit="1" customWidth="1"/>
    <col min="3338" max="3579" width="9.140625" style="62"/>
    <col min="3580" max="3580" width="47.7109375" style="62" bestFit="1" customWidth="1"/>
    <col min="3581" max="3581" width="21.42578125" style="62" customWidth="1"/>
    <col min="3582" max="3582" width="22.85546875" style="62" customWidth="1"/>
    <col min="3583" max="3583" width="16.42578125" style="62" bestFit="1" customWidth="1"/>
    <col min="3584" max="3584" width="15.28515625" style="62" customWidth="1"/>
    <col min="3585" max="3585" width="19.42578125" style="62" customWidth="1"/>
    <col min="3586" max="3586" width="19.140625" style="62" bestFit="1" customWidth="1"/>
    <col min="3587" max="3587" width="9.140625" style="62"/>
    <col min="3588" max="3588" width="17.7109375" style="62" bestFit="1" customWidth="1"/>
    <col min="3589" max="3589" width="14.140625" style="62" customWidth="1"/>
    <col min="3590" max="3590" width="18" style="62" customWidth="1"/>
    <col min="3591" max="3591" width="9.140625" style="62"/>
    <col min="3592" max="3592" width="17.42578125" style="62" bestFit="1" customWidth="1"/>
    <col min="3593" max="3593" width="29.42578125" style="62" bestFit="1" customWidth="1"/>
    <col min="3594" max="3835" width="9.140625" style="62"/>
    <col min="3836" max="3836" width="47.7109375" style="62" bestFit="1" customWidth="1"/>
    <col min="3837" max="3837" width="21.42578125" style="62" customWidth="1"/>
    <col min="3838" max="3838" width="22.85546875" style="62" customWidth="1"/>
    <col min="3839" max="3839" width="16.42578125" style="62" bestFit="1" customWidth="1"/>
    <col min="3840" max="3840" width="15.28515625" style="62" customWidth="1"/>
    <col min="3841" max="3841" width="19.42578125" style="62" customWidth="1"/>
    <col min="3842" max="3842" width="19.140625" style="62" bestFit="1" customWidth="1"/>
    <col min="3843" max="3843" width="9.140625" style="62"/>
    <col min="3844" max="3844" width="17.7109375" style="62" bestFit="1" customWidth="1"/>
    <col min="3845" max="3845" width="14.140625" style="62" customWidth="1"/>
    <col min="3846" max="3846" width="18" style="62" customWidth="1"/>
    <col min="3847" max="3847" width="9.140625" style="62"/>
    <col min="3848" max="3848" width="17.42578125" style="62" bestFit="1" customWidth="1"/>
    <col min="3849" max="3849" width="29.42578125" style="62" bestFit="1" customWidth="1"/>
    <col min="3850" max="4091" width="9.140625" style="62"/>
    <col min="4092" max="4092" width="47.7109375" style="62" bestFit="1" customWidth="1"/>
    <col min="4093" max="4093" width="21.42578125" style="62" customWidth="1"/>
    <col min="4094" max="4094" width="22.85546875" style="62" customWidth="1"/>
    <col min="4095" max="4095" width="16.42578125" style="62" bestFit="1" customWidth="1"/>
    <col min="4096" max="4096" width="15.28515625" style="62" customWidth="1"/>
    <col min="4097" max="4097" width="19.42578125" style="62" customWidth="1"/>
    <col min="4098" max="4098" width="19.140625" style="62" bestFit="1" customWidth="1"/>
    <col min="4099" max="4099" width="9.140625" style="62"/>
    <col min="4100" max="4100" width="17.7109375" style="62" bestFit="1" customWidth="1"/>
    <col min="4101" max="4101" width="14.140625" style="62" customWidth="1"/>
    <col min="4102" max="4102" width="18" style="62" customWidth="1"/>
    <col min="4103" max="4103" width="9.140625" style="62"/>
    <col min="4104" max="4104" width="17.42578125" style="62" bestFit="1" customWidth="1"/>
    <col min="4105" max="4105" width="29.42578125" style="62" bestFit="1" customWidth="1"/>
    <col min="4106" max="4347" width="9.140625" style="62"/>
    <col min="4348" max="4348" width="47.7109375" style="62" bestFit="1" customWidth="1"/>
    <col min="4349" max="4349" width="21.42578125" style="62" customWidth="1"/>
    <col min="4350" max="4350" width="22.85546875" style="62" customWidth="1"/>
    <col min="4351" max="4351" width="16.42578125" style="62" bestFit="1" customWidth="1"/>
    <col min="4352" max="4352" width="15.28515625" style="62" customWidth="1"/>
    <col min="4353" max="4353" width="19.42578125" style="62" customWidth="1"/>
    <col min="4354" max="4354" width="19.140625" style="62" bestFit="1" customWidth="1"/>
    <col min="4355" max="4355" width="9.140625" style="62"/>
    <col min="4356" max="4356" width="17.7109375" style="62" bestFit="1" customWidth="1"/>
    <col min="4357" max="4357" width="14.140625" style="62" customWidth="1"/>
    <col min="4358" max="4358" width="18" style="62" customWidth="1"/>
    <col min="4359" max="4359" width="9.140625" style="62"/>
    <col min="4360" max="4360" width="17.42578125" style="62" bestFit="1" customWidth="1"/>
    <col min="4361" max="4361" width="29.42578125" style="62" bestFit="1" customWidth="1"/>
    <col min="4362" max="4603" width="9.140625" style="62"/>
    <col min="4604" max="4604" width="47.7109375" style="62" bestFit="1" customWidth="1"/>
    <col min="4605" max="4605" width="21.42578125" style="62" customWidth="1"/>
    <col min="4606" max="4606" width="22.85546875" style="62" customWidth="1"/>
    <col min="4607" max="4607" width="16.42578125" style="62" bestFit="1" customWidth="1"/>
    <col min="4608" max="4608" width="15.28515625" style="62" customWidth="1"/>
    <col min="4609" max="4609" width="19.42578125" style="62" customWidth="1"/>
    <col min="4610" max="4610" width="19.140625" style="62" bestFit="1" customWidth="1"/>
    <col min="4611" max="4611" width="9.140625" style="62"/>
    <col min="4612" max="4612" width="17.7109375" style="62" bestFit="1" customWidth="1"/>
    <col min="4613" max="4613" width="14.140625" style="62" customWidth="1"/>
    <col min="4614" max="4614" width="18" style="62" customWidth="1"/>
    <col min="4615" max="4615" width="9.140625" style="62"/>
    <col min="4616" max="4616" width="17.42578125" style="62" bestFit="1" customWidth="1"/>
    <col min="4617" max="4617" width="29.42578125" style="62" bestFit="1" customWidth="1"/>
    <col min="4618" max="4859" width="9.140625" style="62"/>
    <col min="4860" max="4860" width="47.7109375" style="62" bestFit="1" customWidth="1"/>
    <col min="4861" max="4861" width="21.42578125" style="62" customWidth="1"/>
    <col min="4862" max="4862" width="22.85546875" style="62" customWidth="1"/>
    <col min="4863" max="4863" width="16.42578125" style="62" bestFit="1" customWidth="1"/>
    <col min="4864" max="4864" width="15.28515625" style="62" customWidth="1"/>
    <col min="4865" max="4865" width="19.42578125" style="62" customWidth="1"/>
    <col min="4866" max="4866" width="19.140625" style="62" bestFit="1" customWidth="1"/>
    <col min="4867" max="4867" width="9.140625" style="62"/>
    <col min="4868" max="4868" width="17.7109375" style="62" bestFit="1" customWidth="1"/>
    <col min="4869" max="4869" width="14.140625" style="62" customWidth="1"/>
    <col min="4870" max="4870" width="18" style="62" customWidth="1"/>
    <col min="4871" max="4871" width="9.140625" style="62"/>
    <col min="4872" max="4872" width="17.42578125" style="62" bestFit="1" customWidth="1"/>
    <col min="4873" max="4873" width="29.42578125" style="62" bestFit="1" customWidth="1"/>
    <col min="4874" max="5115" width="9.140625" style="62"/>
    <col min="5116" max="5116" width="47.7109375" style="62" bestFit="1" customWidth="1"/>
    <col min="5117" max="5117" width="21.42578125" style="62" customWidth="1"/>
    <col min="5118" max="5118" width="22.85546875" style="62" customWidth="1"/>
    <col min="5119" max="5119" width="16.42578125" style="62" bestFit="1" customWidth="1"/>
    <col min="5120" max="5120" width="15.28515625" style="62" customWidth="1"/>
    <col min="5121" max="5121" width="19.42578125" style="62" customWidth="1"/>
    <col min="5122" max="5122" width="19.140625" style="62" bestFit="1" customWidth="1"/>
    <col min="5123" max="5123" width="9.140625" style="62"/>
    <col min="5124" max="5124" width="17.7109375" style="62" bestFit="1" customWidth="1"/>
    <col min="5125" max="5125" width="14.140625" style="62" customWidth="1"/>
    <col min="5126" max="5126" width="18" style="62" customWidth="1"/>
    <col min="5127" max="5127" width="9.140625" style="62"/>
    <col min="5128" max="5128" width="17.42578125" style="62" bestFit="1" customWidth="1"/>
    <col min="5129" max="5129" width="29.42578125" style="62" bestFit="1" customWidth="1"/>
    <col min="5130" max="5371" width="9.140625" style="62"/>
    <col min="5372" max="5372" width="47.7109375" style="62" bestFit="1" customWidth="1"/>
    <col min="5373" max="5373" width="21.42578125" style="62" customWidth="1"/>
    <col min="5374" max="5374" width="22.85546875" style="62" customWidth="1"/>
    <col min="5375" max="5375" width="16.42578125" style="62" bestFit="1" customWidth="1"/>
    <col min="5376" max="5376" width="15.28515625" style="62" customWidth="1"/>
    <col min="5377" max="5377" width="19.42578125" style="62" customWidth="1"/>
    <col min="5378" max="5378" width="19.140625" style="62" bestFit="1" customWidth="1"/>
    <col min="5379" max="5379" width="9.140625" style="62"/>
    <col min="5380" max="5380" width="17.7109375" style="62" bestFit="1" customWidth="1"/>
    <col min="5381" max="5381" width="14.140625" style="62" customWidth="1"/>
    <col min="5382" max="5382" width="18" style="62" customWidth="1"/>
    <col min="5383" max="5383" width="9.140625" style="62"/>
    <col min="5384" max="5384" width="17.42578125" style="62" bestFit="1" customWidth="1"/>
    <col min="5385" max="5385" width="29.42578125" style="62" bestFit="1" customWidth="1"/>
    <col min="5386" max="5627" width="9.140625" style="62"/>
    <col min="5628" max="5628" width="47.7109375" style="62" bestFit="1" customWidth="1"/>
    <col min="5629" max="5629" width="21.42578125" style="62" customWidth="1"/>
    <col min="5630" max="5630" width="22.85546875" style="62" customWidth="1"/>
    <col min="5631" max="5631" width="16.42578125" style="62" bestFit="1" customWidth="1"/>
    <col min="5632" max="5632" width="15.28515625" style="62" customWidth="1"/>
    <col min="5633" max="5633" width="19.42578125" style="62" customWidth="1"/>
    <col min="5634" max="5634" width="19.140625" style="62" bestFit="1" customWidth="1"/>
    <col min="5635" max="5635" width="9.140625" style="62"/>
    <col min="5636" max="5636" width="17.7109375" style="62" bestFit="1" customWidth="1"/>
    <col min="5637" max="5637" width="14.140625" style="62" customWidth="1"/>
    <col min="5638" max="5638" width="18" style="62" customWidth="1"/>
    <col min="5639" max="5639" width="9.140625" style="62"/>
    <col min="5640" max="5640" width="17.42578125" style="62" bestFit="1" customWidth="1"/>
    <col min="5641" max="5641" width="29.42578125" style="62" bestFit="1" customWidth="1"/>
    <col min="5642" max="5883" width="9.140625" style="62"/>
    <col min="5884" max="5884" width="47.7109375" style="62" bestFit="1" customWidth="1"/>
    <col min="5885" max="5885" width="21.42578125" style="62" customWidth="1"/>
    <col min="5886" max="5886" width="22.85546875" style="62" customWidth="1"/>
    <col min="5887" max="5887" width="16.42578125" style="62" bestFit="1" customWidth="1"/>
    <col min="5888" max="5888" width="15.28515625" style="62" customWidth="1"/>
    <col min="5889" max="5889" width="19.42578125" style="62" customWidth="1"/>
    <col min="5890" max="5890" width="19.140625" style="62" bestFit="1" customWidth="1"/>
    <col min="5891" max="5891" width="9.140625" style="62"/>
    <col min="5892" max="5892" width="17.7109375" style="62" bestFit="1" customWidth="1"/>
    <col min="5893" max="5893" width="14.140625" style="62" customWidth="1"/>
    <col min="5894" max="5894" width="18" style="62" customWidth="1"/>
    <col min="5895" max="5895" width="9.140625" style="62"/>
    <col min="5896" max="5896" width="17.42578125" style="62" bestFit="1" customWidth="1"/>
    <col min="5897" max="5897" width="29.42578125" style="62" bestFit="1" customWidth="1"/>
    <col min="5898" max="6139" width="9.140625" style="62"/>
    <col min="6140" max="6140" width="47.7109375" style="62" bestFit="1" customWidth="1"/>
    <col min="6141" max="6141" width="21.42578125" style="62" customWidth="1"/>
    <col min="6142" max="6142" width="22.85546875" style="62" customWidth="1"/>
    <col min="6143" max="6143" width="16.42578125" style="62" bestFit="1" customWidth="1"/>
    <col min="6144" max="6144" width="15.28515625" style="62" customWidth="1"/>
    <col min="6145" max="6145" width="19.42578125" style="62" customWidth="1"/>
    <col min="6146" max="6146" width="19.140625" style="62" bestFit="1" customWidth="1"/>
    <col min="6147" max="6147" width="9.140625" style="62"/>
    <col min="6148" max="6148" width="17.7109375" style="62" bestFit="1" customWidth="1"/>
    <col min="6149" max="6149" width="14.140625" style="62" customWidth="1"/>
    <col min="6150" max="6150" width="18" style="62" customWidth="1"/>
    <col min="6151" max="6151" width="9.140625" style="62"/>
    <col min="6152" max="6152" width="17.42578125" style="62" bestFit="1" customWidth="1"/>
    <col min="6153" max="6153" width="29.42578125" style="62" bestFit="1" customWidth="1"/>
    <col min="6154" max="6395" width="9.140625" style="62"/>
    <col min="6396" max="6396" width="47.7109375" style="62" bestFit="1" customWidth="1"/>
    <col min="6397" max="6397" width="21.42578125" style="62" customWidth="1"/>
    <col min="6398" max="6398" width="22.85546875" style="62" customWidth="1"/>
    <col min="6399" max="6399" width="16.42578125" style="62" bestFit="1" customWidth="1"/>
    <col min="6400" max="6400" width="15.28515625" style="62" customWidth="1"/>
    <col min="6401" max="6401" width="19.42578125" style="62" customWidth="1"/>
    <col min="6402" max="6402" width="19.140625" style="62" bestFit="1" customWidth="1"/>
    <col min="6403" max="6403" width="9.140625" style="62"/>
    <col min="6404" max="6404" width="17.7109375" style="62" bestFit="1" customWidth="1"/>
    <col min="6405" max="6405" width="14.140625" style="62" customWidth="1"/>
    <col min="6406" max="6406" width="18" style="62" customWidth="1"/>
    <col min="6407" max="6407" width="9.140625" style="62"/>
    <col min="6408" max="6408" width="17.42578125" style="62" bestFit="1" customWidth="1"/>
    <col min="6409" max="6409" width="29.42578125" style="62" bestFit="1" customWidth="1"/>
    <col min="6410" max="6651" width="9.140625" style="62"/>
    <col min="6652" max="6652" width="47.7109375" style="62" bestFit="1" customWidth="1"/>
    <col min="6653" max="6653" width="21.42578125" style="62" customWidth="1"/>
    <col min="6654" max="6654" width="22.85546875" style="62" customWidth="1"/>
    <col min="6655" max="6655" width="16.42578125" style="62" bestFit="1" customWidth="1"/>
    <col min="6656" max="6656" width="15.28515625" style="62" customWidth="1"/>
    <col min="6657" max="6657" width="19.42578125" style="62" customWidth="1"/>
    <col min="6658" max="6658" width="19.140625" style="62" bestFit="1" customWidth="1"/>
    <col min="6659" max="6659" width="9.140625" style="62"/>
    <col min="6660" max="6660" width="17.7109375" style="62" bestFit="1" customWidth="1"/>
    <col min="6661" max="6661" width="14.140625" style="62" customWidth="1"/>
    <col min="6662" max="6662" width="18" style="62" customWidth="1"/>
    <col min="6663" max="6663" width="9.140625" style="62"/>
    <col min="6664" max="6664" width="17.42578125" style="62" bestFit="1" customWidth="1"/>
    <col min="6665" max="6665" width="29.42578125" style="62" bestFit="1" customWidth="1"/>
    <col min="6666" max="6907" width="9.140625" style="62"/>
    <col min="6908" max="6908" width="47.7109375" style="62" bestFit="1" customWidth="1"/>
    <col min="6909" max="6909" width="21.42578125" style="62" customWidth="1"/>
    <col min="6910" max="6910" width="22.85546875" style="62" customWidth="1"/>
    <col min="6911" max="6911" width="16.42578125" style="62" bestFit="1" customWidth="1"/>
    <col min="6912" max="6912" width="15.28515625" style="62" customWidth="1"/>
    <col min="6913" max="6913" width="19.42578125" style="62" customWidth="1"/>
    <col min="6914" max="6914" width="19.140625" style="62" bestFit="1" customWidth="1"/>
    <col min="6915" max="6915" width="9.140625" style="62"/>
    <col min="6916" max="6916" width="17.7109375" style="62" bestFit="1" customWidth="1"/>
    <col min="6917" max="6917" width="14.140625" style="62" customWidth="1"/>
    <col min="6918" max="6918" width="18" style="62" customWidth="1"/>
    <col min="6919" max="6919" width="9.140625" style="62"/>
    <col min="6920" max="6920" width="17.42578125" style="62" bestFit="1" customWidth="1"/>
    <col min="6921" max="6921" width="29.42578125" style="62" bestFit="1" customWidth="1"/>
    <col min="6922" max="7163" width="9.140625" style="62"/>
    <col min="7164" max="7164" width="47.7109375" style="62" bestFit="1" customWidth="1"/>
    <col min="7165" max="7165" width="21.42578125" style="62" customWidth="1"/>
    <col min="7166" max="7166" width="22.85546875" style="62" customWidth="1"/>
    <col min="7167" max="7167" width="16.42578125" style="62" bestFit="1" customWidth="1"/>
    <col min="7168" max="7168" width="15.28515625" style="62" customWidth="1"/>
    <col min="7169" max="7169" width="19.42578125" style="62" customWidth="1"/>
    <col min="7170" max="7170" width="19.140625" style="62" bestFit="1" customWidth="1"/>
    <col min="7171" max="7171" width="9.140625" style="62"/>
    <col min="7172" max="7172" width="17.7109375" style="62" bestFit="1" customWidth="1"/>
    <col min="7173" max="7173" width="14.140625" style="62" customWidth="1"/>
    <col min="7174" max="7174" width="18" style="62" customWidth="1"/>
    <col min="7175" max="7175" width="9.140625" style="62"/>
    <col min="7176" max="7176" width="17.42578125" style="62" bestFit="1" customWidth="1"/>
    <col min="7177" max="7177" width="29.42578125" style="62" bestFit="1" customWidth="1"/>
    <col min="7178" max="7419" width="9.140625" style="62"/>
    <col min="7420" max="7420" width="47.7109375" style="62" bestFit="1" customWidth="1"/>
    <col min="7421" max="7421" width="21.42578125" style="62" customWidth="1"/>
    <col min="7422" max="7422" width="22.85546875" style="62" customWidth="1"/>
    <col min="7423" max="7423" width="16.42578125" style="62" bestFit="1" customWidth="1"/>
    <col min="7424" max="7424" width="15.28515625" style="62" customWidth="1"/>
    <col min="7425" max="7425" width="19.42578125" style="62" customWidth="1"/>
    <col min="7426" max="7426" width="19.140625" style="62" bestFit="1" customWidth="1"/>
    <col min="7427" max="7427" width="9.140625" style="62"/>
    <col min="7428" max="7428" width="17.7109375" style="62" bestFit="1" customWidth="1"/>
    <col min="7429" max="7429" width="14.140625" style="62" customWidth="1"/>
    <col min="7430" max="7430" width="18" style="62" customWidth="1"/>
    <col min="7431" max="7431" width="9.140625" style="62"/>
    <col min="7432" max="7432" width="17.42578125" style="62" bestFit="1" customWidth="1"/>
    <col min="7433" max="7433" width="29.42578125" style="62" bestFit="1" customWidth="1"/>
    <col min="7434" max="7675" width="9.140625" style="62"/>
    <col min="7676" max="7676" width="47.7109375" style="62" bestFit="1" customWidth="1"/>
    <col min="7677" max="7677" width="21.42578125" style="62" customWidth="1"/>
    <col min="7678" max="7678" width="22.85546875" style="62" customWidth="1"/>
    <col min="7679" max="7679" width="16.42578125" style="62" bestFit="1" customWidth="1"/>
    <col min="7680" max="7680" width="15.28515625" style="62" customWidth="1"/>
    <col min="7681" max="7681" width="19.42578125" style="62" customWidth="1"/>
    <col min="7682" max="7682" width="19.140625" style="62" bestFit="1" customWidth="1"/>
    <col min="7683" max="7683" width="9.140625" style="62"/>
    <col min="7684" max="7684" width="17.7109375" style="62" bestFit="1" customWidth="1"/>
    <col min="7685" max="7685" width="14.140625" style="62" customWidth="1"/>
    <col min="7686" max="7686" width="18" style="62" customWidth="1"/>
    <col min="7687" max="7687" width="9.140625" style="62"/>
    <col min="7688" max="7688" width="17.42578125" style="62" bestFit="1" customWidth="1"/>
    <col min="7689" max="7689" width="29.42578125" style="62" bestFit="1" customWidth="1"/>
    <col min="7690" max="7931" width="9.140625" style="62"/>
    <col min="7932" max="7932" width="47.7109375" style="62" bestFit="1" customWidth="1"/>
    <col min="7933" max="7933" width="21.42578125" style="62" customWidth="1"/>
    <col min="7934" max="7934" width="22.85546875" style="62" customWidth="1"/>
    <col min="7935" max="7935" width="16.42578125" style="62" bestFit="1" customWidth="1"/>
    <col min="7936" max="7936" width="15.28515625" style="62" customWidth="1"/>
    <col min="7937" max="7937" width="19.42578125" style="62" customWidth="1"/>
    <col min="7938" max="7938" width="19.140625" style="62" bestFit="1" customWidth="1"/>
    <col min="7939" max="7939" width="9.140625" style="62"/>
    <col min="7940" max="7940" width="17.7109375" style="62" bestFit="1" customWidth="1"/>
    <col min="7941" max="7941" width="14.140625" style="62" customWidth="1"/>
    <col min="7942" max="7942" width="18" style="62" customWidth="1"/>
    <col min="7943" max="7943" width="9.140625" style="62"/>
    <col min="7944" max="7944" width="17.42578125" style="62" bestFit="1" customWidth="1"/>
    <col min="7945" max="7945" width="29.42578125" style="62" bestFit="1" customWidth="1"/>
    <col min="7946" max="8187" width="9.140625" style="62"/>
    <col min="8188" max="8188" width="47.7109375" style="62" bestFit="1" customWidth="1"/>
    <col min="8189" max="8189" width="21.42578125" style="62" customWidth="1"/>
    <col min="8190" max="8190" width="22.85546875" style="62" customWidth="1"/>
    <col min="8191" max="8191" width="16.42578125" style="62" bestFit="1" customWidth="1"/>
    <col min="8192" max="8192" width="15.28515625" style="62" customWidth="1"/>
    <col min="8193" max="8193" width="19.42578125" style="62" customWidth="1"/>
    <col min="8194" max="8194" width="19.140625" style="62" bestFit="1" customWidth="1"/>
    <col min="8195" max="8195" width="9.140625" style="62"/>
    <col min="8196" max="8196" width="17.7109375" style="62" bestFit="1" customWidth="1"/>
    <col min="8197" max="8197" width="14.140625" style="62" customWidth="1"/>
    <col min="8198" max="8198" width="18" style="62" customWidth="1"/>
    <col min="8199" max="8199" width="9.140625" style="62"/>
    <col min="8200" max="8200" width="17.42578125" style="62" bestFit="1" customWidth="1"/>
    <col min="8201" max="8201" width="29.42578125" style="62" bestFit="1" customWidth="1"/>
    <col min="8202" max="8443" width="9.140625" style="62"/>
    <col min="8444" max="8444" width="47.7109375" style="62" bestFit="1" customWidth="1"/>
    <col min="8445" max="8445" width="21.42578125" style="62" customWidth="1"/>
    <col min="8446" max="8446" width="22.85546875" style="62" customWidth="1"/>
    <col min="8447" max="8447" width="16.42578125" style="62" bestFit="1" customWidth="1"/>
    <col min="8448" max="8448" width="15.28515625" style="62" customWidth="1"/>
    <col min="8449" max="8449" width="19.42578125" style="62" customWidth="1"/>
    <col min="8450" max="8450" width="19.140625" style="62" bestFit="1" customWidth="1"/>
    <col min="8451" max="8451" width="9.140625" style="62"/>
    <col min="8452" max="8452" width="17.7109375" style="62" bestFit="1" customWidth="1"/>
    <col min="8453" max="8453" width="14.140625" style="62" customWidth="1"/>
    <col min="8454" max="8454" width="18" style="62" customWidth="1"/>
    <col min="8455" max="8455" width="9.140625" style="62"/>
    <col min="8456" max="8456" width="17.42578125" style="62" bestFit="1" customWidth="1"/>
    <col min="8457" max="8457" width="29.42578125" style="62" bestFit="1" customWidth="1"/>
    <col min="8458" max="8699" width="9.140625" style="62"/>
    <col min="8700" max="8700" width="47.7109375" style="62" bestFit="1" customWidth="1"/>
    <col min="8701" max="8701" width="21.42578125" style="62" customWidth="1"/>
    <col min="8702" max="8702" width="22.85546875" style="62" customWidth="1"/>
    <col min="8703" max="8703" width="16.42578125" style="62" bestFit="1" customWidth="1"/>
    <col min="8704" max="8704" width="15.28515625" style="62" customWidth="1"/>
    <col min="8705" max="8705" width="19.42578125" style="62" customWidth="1"/>
    <col min="8706" max="8706" width="19.140625" style="62" bestFit="1" customWidth="1"/>
    <col min="8707" max="8707" width="9.140625" style="62"/>
    <col min="8708" max="8708" width="17.7109375" style="62" bestFit="1" customWidth="1"/>
    <col min="8709" max="8709" width="14.140625" style="62" customWidth="1"/>
    <col min="8710" max="8710" width="18" style="62" customWidth="1"/>
    <col min="8711" max="8711" width="9.140625" style="62"/>
    <col min="8712" max="8712" width="17.42578125" style="62" bestFit="1" customWidth="1"/>
    <col min="8713" max="8713" width="29.42578125" style="62" bestFit="1" customWidth="1"/>
    <col min="8714" max="8955" width="9.140625" style="62"/>
    <col min="8956" max="8956" width="47.7109375" style="62" bestFit="1" customWidth="1"/>
    <col min="8957" max="8957" width="21.42578125" style="62" customWidth="1"/>
    <col min="8958" max="8958" width="22.85546875" style="62" customWidth="1"/>
    <col min="8959" max="8959" width="16.42578125" style="62" bestFit="1" customWidth="1"/>
    <col min="8960" max="8960" width="15.28515625" style="62" customWidth="1"/>
    <col min="8961" max="8961" width="19.42578125" style="62" customWidth="1"/>
    <col min="8962" max="8962" width="19.140625" style="62" bestFit="1" customWidth="1"/>
    <col min="8963" max="8963" width="9.140625" style="62"/>
    <col min="8964" max="8964" width="17.7109375" style="62" bestFit="1" customWidth="1"/>
    <col min="8965" max="8965" width="14.140625" style="62" customWidth="1"/>
    <col min="8966" max="8966" width="18" style="62" customWidth="1"/>
    <col min="8967" max="8967" width="9.140625" style="62"/>
    <col min="8968" max="8968" width="17.42578125" style="62" bestFit="1" customWidth="1"/>
    <col min="8969" max="8969" width="29.42578125" style="62" bestFit="1" customWidth="1"/>
    <col min="8970" max="9211" width="9.140625" style="62"/>
    <col min="9212" max="9212" width="47.7109375" style="62" bestFit="1" customWidth="1"/>
    <col min="9213" max="9213" width="21.42578125" style="62" customWidth="1"/>
    <col min="9214" max="9214" width="22.85546875" style="62" customWidth="1"/>
    <col min="9215" max="9215" width="16.42578125" style="62" bestFit="1" customWidth="1"/>
    <col min="9216" max="9216" width="15.28515625" style="62" customWidth="1"/>
    <col min="9217" max="9217" width="19.42578125" style="62" customWidth="1"/>
    <col min="9218" max="9218" width="19.140625" style="62" bestFit="1" customWidth="1"/>
    <col min="9219" max="9219" width="9.140625" style="62"/>
    <col min="9220" max="9220" width="17.7109375" style="62" bestFit="1" customWidth="1"/>
    <col min="9221" max="9221" width="14.140625" style="62" customWidth="1"/>
    <col min="9222" max="9222" width="18" style="62" customWidth="1"/>
    <col min="9223" max="9223" width="9.140625" style="62"/>
    <col min="9224" max="9224" width="17.42578125" style="62" bestFit="1" customWidth="1"/>
    <col min="9225" max="9225" width="29.42578125" style="62" bestFit="1" customWidth="1"/>
    <col min="9226" max="9467" width="9.140625" style="62"/>
    <col min="9468" max="9468" width="47.7109375" style="62" bestFit="1" customWidth="1"/>
    <col min="9469" max="9469" width="21.42578125" style="62" customWidth="1"/>
    <col min="9470" max="9470" width="22.85546875" style="62" customWidth="1"/>
    <col min="9471" max="9471" width="16.42578125" style="62" bestFit="1" customWidth="1"/>
    <col min="9472" max="9472" width="15.28515625" style="62" customWidth="1"/>
    <col min="9473" max="9473" width="19.42578125" style="62" customWidth="1"/>
    <col min="9474" max="9474" width="19.140625" style="62" bestFit="1" customWidth="1"/>
    <col min="9475" max="9475" width="9.140625" style="62"/>
    <col min="9476" max="9476" width="17.7109375" style="62" bestFit="1" customWidth="1"/>
    <col min="9477" max="9477" width="14.140625" style="62" customWidth="1"/>
    <col min="9478" max="9478" width="18" style="62" customWidth="1"/>
    <col min="9479" max="9479" width="9.140625" style="62"/>
    <col min="9480" max="9480" width="17.42578125" style="62" bestFit="1" customWidth="1"/>
    <col min="9481" max="9481" width="29.42578125" style="62" bestFit="1" customWidth="1"/>
    <col min="9482" max="9723" width="9.140625" style="62"/>
    <col min="9724" max="9724" width="47.7109375" style="62" bestFit="1" customWidth="1"/>
    <col min="9725" max="9725" width="21.42578125" style="62" customWidth="1"/>
    <col min="9726" max="9726" width="22.85546875" style="62" customWidth="1"/>
    <col min="9727" max="9727" width="16.42578125" style="62" bestFit="1" customWidth="1"/>
    <col min="9728" max="9728" width="15.28515625" style="62" customWidth="1"/>
    <col min="9729" max="9729" width="19.42578125" style="62" customWidth="1"/>
    <col min="9730" max="9730" width="19.140625" style="62" bestFit="1" customWidth="1"/>
    <col min="9731" max="9731" width="9.140625" style="62"/>
    <col min="9732" max="9732" width="17.7109375" style="62" bestFit="1" customWidth="1"/>
    <col min="9733" max="9733" width="14.140625" style="62" customWidth="1"/>
    <col min="9734" max="9734" width="18" style="62" customWidth="1"/>
    <col min="9735" max="9735" width="9.140625" style="62"/>
    <col min="9736" max="9736" width="17.42578125" style="62" bestFit="1" customWidth="1"/>
    <col min="9737" max="9737" width="29.42578125" style="62" bestFit="1" customWidth="1"/>
    <col min="9738" max="9979" width="9.140625" style="62"/>
    <col min="9980" max="9980" width="47.7109375" style="62" bestFit="1" customWidth="1"/>
    <col min="9981" max="9981" width="21.42578125" style="62" customWidth="1"/>
    <col min="9982" max="9982" width="22.85546875" style="62" customWidth="1"/>
    <col min="9983" max="9983" width="16.42578125" style="62" bestFit="1" customWidth="1"/>
    <col min="9984" max="9984" width="15.28515625" style="62" customWidth="1"/>
    <col min="9985" max="9985" width="19.42578125" style="62" customWidth="1"/>
    <col min="9986" max="9986" width="19.140625" style="62" bestFit="1" customWidth="1"/>
    <col min="9987" max="9987" width="9.140625" style="62"/>
    <col min="9988" max="9988" width="17.7109375" style="62" bestFit="1" customWidth="1"/>
    <col min="9989" max="9989" width="14.140625" style="62" customWidth="1"/>
    <col min="9990" max="9990" width="18" style="62" customWidth="1"/>
    <col min="9991" max="9991" width="9.140625" style="62"/>
    <col min="9992" max="9992" width="17.42578125" style="62" bestFit="1" customWidth="1"/>
    <col min="9993" max="9993" width="29.42578125" style="62" bestFit="1" customWidth="1"/>
    <col min="9994" max="10235" width="9.140625" style="62"/>
    <col min="10236" max="10236" width="47.7109375" style="62" bestFit="1" customWidth="1"/>
    <col min="10237" max="10237" width="21.42578125" style="62" customWidth="1"/>
    <col min="10238" max="10238" width="22.85546875" style="62" customWidth="1"/>
    <col min="10239" max="10239" width="16.42578125" style="62" bestFit="1" customWidth="1"/>
    <col min="10240" max="10240" width="15.28515625" style="62" customWidth="1"/>
    <col min="10241" max="10241" width="19.42578125" style="62" customWidth="1"/>
    <col min="10242" max="10242" width="19.140625" style="62" bestFit="1" customWidth="1"/>
    <col min="10243" max="10243" width="9.140625" style="62"/>
    <col min="10244" max="10244" width="17.7109375" style="62" bestFit="1" customWidth="1"/>
    <col min="10245" max="10245" width="14.140625" style="62" customWidth="1"/>
    <col min="10246" max="10246" width="18" style="62" customWidth="1"/>
    <col min="10247" max="10247" width="9.140625" style="62"/>
    <col min="10248" max="10248" width="17.42578125" style="62" bestFit="1" customWidth="1"/>
    <col min="10249" max="10249" width="29.42578125" style="62" bestFit="1" customWidth="1"/>
    <col min="10250" max="10491" width="9.140625" style="62"/>
    <col min="10492" max="10492" width="47.7109375" style="62" bestFit="1" customWidth="1"/>
    <col min="10493" max="10493" width="21.42578125" style="62" customWidth="1"/>
    <col min="10494" max="10494" width="22.85546875" style="62" customWidth="1"/>
    <col min="10495" max="10495" width="16.42578125" style="62" bestFit="1" customWidth="1"/>
    <col min="10496" max="10496" width="15.28515625" style="62" customWidth="1"/>
    <col min="10497" max="10497" width="19.42578125" style="62" customWidth="1"/>
    <col min="10498" max="10498" width="19.140625" style="62" bestFit="1" customWidth="1"/>
    <col min="10499" max="10499" width="9.140625" style="62"/>
    <col min="10500" max="10500" width="17.7109375" style="62" bestFit="1" customWidth="1"/>
    <col min="10501" max="10501" width="14.140625" style="62" customWidth="1"/>
    <col min="10502" max="10502" width="18" style="62" customWidth="1"/>
    <col min="10503" max="10503" width="9.140625" style="62"/>
    <col min="10504" max="10504" width="17.42578125" style="62" bestFit="1" customWidth="1"/>
    <col min="10505" max="10505" width="29.42578125" style="62" bestFit="1" customWidth="1"/>
    <col min="10506" max="10747" width="9.140625" style="62"/>
    <col min="10748" max="10748" width="47.7109375" style="62" bestFit="1" customWidth="1"/>
    <col min="10749" max="10749" width="21.42578125" style="62" customWidth="1"/>
    <col min="10750" max="10750" width="22.85546875" style="62" customWidth="1"/>
    <col min="10751" max="10751" width="16.42578125" style="62" bestFit="1" customWidth="1"/>
    <col min="10752" max="10752" width="15.28515625" style="62" customWidth="1"/>
    <col min="10753" max="10753" width="19.42578125" style="62" customWidth="1"/>
    <col min="10754" max="10754" width="19.140625" style="62" bestFit="1" customWidth="1"/>
    <col min="10755" max="10755" width="9.140625" style="62"/>
    <col min="10756" max="10756" width="17.7109375" style="62" bestFit="1" customWidth="1"/>
    <col min="10757" max="10757" width="14.140625" style="62" customWidth="1"/>
    <col min="10758" max="10758" width="18" style="62" customWidth="1"/>
    <col min="10759" max="10759" width="9.140625" style="62"/>
    <col min="10760" max="10760" width="17.42578125" style="62" bestFit="1" customWidth="1"/>
    <col min="10761" max="10761" width="29.42578125" style="62" bestFit="1" customWidth="1"/>
    <col min="10762" max="11003" width="9.140625" style="62"/>
    <col min="11004" max="11004" width="47.7109375" style="62" bestFit="1" customWidth="1"/>
    <col min="11005" max="11005" width="21.42578125" style="62" customWidth="1"/>
    <col min="11006" max="11006" width="22.85546875" style="62" customWidth="1"/>
    <col min="11007" max="11007" width="16.42578125" style="62" bestFit="1" customWidth="1"/>
    <col min="11008" max="11008" width="15.28515625" style="62" customWidth="1"/>
    <col min="11009" max="11009" width="19.42578125" style="62" customWidth="1"/>
    <col min="11010" max="11010" width="19.140625" style="62" bestFit="1" customWidth="1"/>
    <col min="11011" max="11011" width="9.140625" style="62"/>
    <col min="11012" max="11012" width="17.7109375" style="62" bestFit="1" customWidth="1"/>
    <col min="11013" max="11013" width="14.140625" style="62" customWidth="1"/>
    <col min="11014" max="11014" width="18" style="62" customWidth="1"/>
    <col min="11015" max="11015" width="9.140625" style="62"/>
    <col min="11016" max="11016" width="17.42578125" style="62" bestFit="1" customWidth="1"/>
    <col min="11017" max="11017" width="29.42578125" style="62" bestFit="1" customWidth="1"/>
    <col min="11018" max="11259" width="9.140625" style="62"/>
    <col min="11260" max="11260" width="47.7109375" style="62" bestFit="1" customWidth="1"/>
    <col min="11261" max="11261" width="21.42578125" style="62" customWidth="1"/>
    <col min="11262" max="11262" width="22.85546875" style="62" customWidth="1"/>
    <col min="11263" max="11263" width="16.42578125" style="62" bestFit="1" customWidth="1"/>
    <col min="11264" max="11264" width="15.28515625" style="62" customWidth="1"/>
    <col min="11265" max="11265" width="19.42578125" style="62" customWidth="1"/>
    <col min="11266" max="11266" width="19.140625" style="62" bestFit="1" customWidth="1"/>
    <col min="11267" max="11267" width="9.140625" style="62"/>
    <col min="11268" max="11268" width="17.7109375" style="62" bestFit="1" customWidth="1"/>
    <col min="11269" max="11269" width="14.140625" style="62" customWidth="1"/>
    <col min="11270" max="11270" width="18" style="62" customWidth="1"/>
    <col min="11271" max="11271" width="9.140625" style="62"/>
    <col min="11272" max="11272" width="17.42578125" style="62" bestFit="1" customWidth="1"/>
    <col min="11273" max="11273" width="29.42578125" style="62" bestFit="1" customWidth="1"/>
    <col min="11274" max="11515" width="9.140625" style="62"/>
    <col min="11516" max="11516" width="47.7109375" style="62" bestFit="1" customWidth="1"/>
    <col min="11517" max="11517" width="21.42578125" style="62" customWidth="1"/>
    <col min="11518" max="11518" width="22.85546875" style="62" customWidth="1"/>
    <col min="11519" max="11519" width="16.42578125" style="62" bestFit="1" customWidth="1"/>
    <col min="11520" max="11520" width="15.28515625" style="62" customWidth="1"/>
    <col min="11521" max="11521" width="19.42578125" style="62" customWidth="1"/>
    <col min="11522" max="11522" width="19.140625" style="62" bestFit="1" customWidth="1"/>
    <col min="11523" max="11523" width="9.140625" style="62"/>
    <col min="11524" max="11524" width="17.7109375" style="62" bestFit="1" customWidth="1"/>
    <col min="11525" max="11525" width="14.140625" style="62" customWidth="1"/>
    <col min="11526" max="11526" width="18" style="62" customWidth="1"/>
    <col min="11527" max="11527" width="9.140625" style="62"/>
    <col min="11528" max="11528" width="17.42578125" style="62" bestFit="1" customWidth="1"/>
    <col min="11529" max="11529" width="29.42578125" style="62" bestFit="1" customWidth="1"/>
    <col min="11530" max="11771" width="9.140625" style="62"/>
    <col min="11772" max="11772" width="47.7109375" style="62" bestFit="1" customWidth="1"/>
    <col min="11773" max="11773" width="21.42578125" style="62" customWidth="1"/>
    <col min="11774" max="11774" width="22.85546875" style="62" customWidth="1"/>
    <col min="11775" max="11775" width="16.42578125" style="62" bestFit="1" customWidth="1"/>
    <col min="11776" max="11776" width="15.28515625" style="62" customWidth="1"/>
    <col min="11777" max="11777" width="19.42578125" style="62" customWidth="1"/>
    <col min="11778" max="11778" width="19.140625" style="62" bestFit="1" customWidth="1"/>
    <col min="11779" max="11779" width="9.140625" style="62"/>
    <col min="11780" max="11780" width="17.7109375" style="62" bestFit="1" customWidth="1"/>
    <col min="11781" max="11781" width="14.140625" style="62" customWidth="1"/>
    <col min="11782" max="11782" width="18" style="62" customWidth="1"/>
    <col min="11783" max="11783" width="9.140625" style="62"/>
    <col min="11784" max="11784" width="17.42578125" style="62" bestFit="1" customWidth="1"/>
    <col min="11785" max="11785" width="29.42578125" style="62" bestFit="1" customWidth="1"/>
    <col min="11786" max="12027" width="9.140625" style="62"/>
    <col min="12028" max="12028" width="47.7109375" style="62" bestFit="1" customWidth="1"/>
    <col min="12029" max="12029" width="21.42578125" style="62" customWidth="1"/>
    <col min="12030" max="12030" width="22.85546875" style="62" customWidth="1"/>
    <col min="12031" max="12031" width="16.42578125" style="62" bestFit="1" customWidth="1"/>
    <col min="12032" max="12032" width="15.28515625" style="62" customWidth="1"/>
    <col min="12033" max="12033" width="19.42578125" style="62" customWidth="1"/>
    <col min="12034" max="12034" width="19.140625" style="62" bestFit="1" customWidth="1"/>
    <col min="12035" max="12035" width="9.140625" style="62"/>
    <col min="12036" max="12036" width="17.7109375" style="62" bestFit="1" customWidth="1"/>
    <col min="12037" max="12037" width="14.140625" style="62" customWidth="1"/>
    <col min="12038" max="12038" width="18" style="62" customWidth="1"/>
    <col min="12039" max="12039" width="9.140625" style="62"/>
    <col min="12040" max="12040" width="17.42578125" style="62" bestFit="1" customWidth="1"/>
    <col min="12041" max="12041" width="29.42578125" style="62" bestFit="1" customWidth="1"/>
    <col min="12042" max="12283" width="9.140625" style="62"/>
    <col min="12284" max="12284" width="47.7109375" style="62" bestFit="1" customWidth="1"/>
    <col min="12285" max="12285" width="21.42578125" style="62" customWidth="1"/>
    <col min="12286" max="12286" width="22.85546875" style="62" customWidth="1"/>
    <col min="12287" max="12287" width="16.42578125" style="62" bestFit="1" customWidth="1"/>
    <col min="12288" max="12288" width="15.28515625" style="62" customWidth="1"/>
    <col min="12289" max="12289" width="19.42578125" style="62" customWidth="1"/>
    <col min="12290" max="12290" width="19.140625" style="62" bestFit="1" customWidth="1"/>
    <col min="12291" max="12291" width="9.140625" style="62"/>
    <col min="12292" max="12292" width="17.7109375" style="62" bestFit="1" customWidth="1"/>
    <col min="12293" max="12293" width="14.140625" style="62" customWidth="1"/>
    <col min="12294" max="12294" width="18" style="62" customWidth="1"/>
    <col min="12295" max="12295" width="9.140625" style="62"/>
    <col min="12296" max="12296" width="17.42578125" style="62" bestFit="1" customWidth="1"/>
    <col min="12297" max="12297" width="29.42578125" style="62" bestFit="1" customWidth="1"/>
    <col min="12298" max="12539" width="9.140625" style="62"/>
    <col min="12540" max="12540" width="47.7109375" style="62" bestFit="1" customWidth="1"/>
    <col min="12541" max="12541" width="21.42578125" style="62" customWidth="1"/>
    <col min="12542" max="12542" width="22.85546875" style="62" customWidth="1"/>
    <col min="12543" max="12543" width="16.42578125" style="62" bestFit="1" customWidth="1"/>
    <col min="12544" max="12544" width="15.28515625" style="62" customWidth="1"/>
    <col min="12545" max="12545" width="19.42578125" style="62" customWidth="1"/>
    <col min="12546" max="12546" width="19.140625" style="62" bestFit="1" customWidth="1"/>
    <col min="12547" max="12547" width="9.140625" style="62"/>
    <col min="12548" max="12548" width="17.7109375" style="62" bestFit="1" customWidth="1"/>
    <col min="12549" max="12549" width="14.140625" style="62" customWidth="1"/>
    <col min="12550" max="12550" width="18" style="62" customWidth="1"/>
    <col min="12551" max="12551" width="9.140625" style="62"/>
    <col min="12552" max="12552" width="17.42578125" style="62" bestFit="1" customWidth="1"/>
    <col min="12553" max="12553" width="29.42578125" style="62" bestFit="1" customWidth="1"/>
    <col min="12554" max="12795" width="9.140625" style="62"/>
    <col min="12796" max="12796" width="47.7109375" style="62" bestFit="1" customWidth="1"/>
    <col min="12797" max="12797" width="21.42578125" style="62" customWidth="1"/>
    <col min="12798" max="12798" width="22.85546875" style="62" customWidth="1"/>
    <col min="12799" max="12799" width="16.42578125" style="62" bestFit="1" customWidth="1"/>
    <col min="12800" max="12800" width="15.28515625" style="62" customWidth="1"/>
    <col min="12801" max="12801" width="19.42578125" style="62" customWidth="1"/>
    <col min="12802" max="12802" width="19.140625" style="62" bestFit="1" customWidth="1"/>
    <col min="12803" max="12803" width="9.140625" style="62"/>
    <col min="12804" max="12804" width="17.7109375" style="62" bestFit="1" customWidth="1"/>
    <col min="12805" max="12805" width="14.140625" style="62" customWidth="1"/>
    <col min="12806" max="12806" width="18" style="62" customWidth="1"/>
    <col min="12807" max="12807" width="9.140625" style="62"/>
    <col min="12808" max="12808" width="17.42578125" style="62" bestFit="1" customWidth="1"/>
    <col min="12809" max="12809" width="29.42578125" style="62" bestFit="1" customWidth="1"/>
    <col min="12810" max="13051" width="9.140625" style="62"/>
    <col min="13052" max="13052" width="47.7109375" style="62" bestFit="1" customWidth="1"/>
    <col min="13053" max="13053" width="21.42578125" style="62" customWidth="1"/>
    <col min="13054" max="13054" width="22.85546875" style="62" customWidth="1"/>
    <col min="13055" max="13055" width="16.42578125" style="62" bestFit="1" customWidth="1"/>
    <col min="13056" max="13056" width="15.28515625" style="62" customWidth="1"/>
    <col min="13057" max="13057" width="19.42578125" style="62" customWidth="1"/>
    <col min="13058" max="13058" width="19.140625" style="62" bestFit="1" customWidth="1"/>
    <col min="13059" max="13059" width="9.140625" style="62"/>
    <col min="13060" max="13060" width="17.7109375" style="62" bestFit="1" customWidth="1"/>
    <col min="13061" max="13061" width="14.140625" style="62" customWidth="1"/>
    <col min="13062" max="13062" width="18" style="62" customWidth="1"/>
    <col min="13063" max="13063" width="9.140625" style="62"/>
    <col min="13064" max="13064" width="17.42578125" style="62" bestFit="1" customWidth="1"/>
    <col min="13065" max="13065" width="29.42578125" style="62" bestFit="1" customWidth="1"/>
    <col min="13066" max="13307" width="9.140625" style="62"/>
    <col min="13308" max="13308" width="47.7109375" style="62" bestFit="1" customWidth="1"/>
    <col min="13309" max="13309" width="21.42578125" style="62" customWidth="1"/>
    <col min="13310" max="13310" width="22.85546875" style="62" customWidth="1"/>
    <col min="13311" max="13311" width="16.42578125" style="62" bestFit="1" customWidth="1"/>
    <col min="13312" max="13312" width="15.28515625" style="62" customWidth="1"/>
    <col min="13313" max="13313" width="19.42578125" style="62" customWidth="1"/>
    <col min="13314" max="13314" width="19.140625" style="62" bestFit="1" customWidth="1"/>
    <col min="13315" max="13315" width="9.140625" style="62"/>
    <col min="13316" max="13316" width="17.7109375" style="62" bestFit="1" customWidth="1"/>
    <col min="13317" max="13317" width="14.140625" style="62" customWidth="1"/>
    <col min="13318" max="13318" width="18" style="62" customWidth="1"/>
    <col min="13319" max="13319" width="9.140625" style="62"/>
    <col min="13320" max="13320" width="17.42578125" style="62" bestFit="1" customWidth="1"/>
    <col min="13321" max="13321" width="29.42578125" style="62" bestFit="1" customWidth="1"/>
    <col min="13322" max="13563" width="9.140625" style="62"/>
    <col min="13564" max="13564" width="47.7109375" style="62" bestFit="1" customWidth="1"/>
    <col min="13565" max="13565" width="21.42578125" style="62" customWidth="1"/>
    <col min="13566" max="13566" width="22.85546875" style="62" customWidth="1"/>
    <col min="13567" max="13567" width="16.42578125" style="62" bestFit="1" customWidth="1"/>
    <col min="13568" max="13568" width="15.28515625" style="62" customWidth="1"/>
    <col min="13569" max="13569" width="19.42578125" style="62" customWidth="1"/>
    <col min="13570" max="13570" width="19.140625" style="62" bestFit="1" customWidth="1"/>
    <col min="13571" max="13571" width="9.140625" style="62"/>
    <col min="13572" max="13572" width="17.7109375" style="62" bestFit="1" customWidth="1"/>
    <col min="13573" max="13573" width="14.140625" style="62" customWidth="1"/>
    <col min="13574" max="13574" width="18" style="62" customWidth="1"/>
    <col min="13575" max="13575" width="9.140625" style="62"/>
    <col min="13576" max="13576" width="17.42578125" style="62" bestFit="1" customWidth="1"/>
    <col min="13577" max="13577" width="29.42578125" style="62" bestFit="1" customWidth="1"/>
    <col min="13578" max="13819" width="9.140625" style="62"/>
    <col min="13820" max="13820" width="47.7109375" style="62" bestFit="1" customWidth="1"/>
    <col min="13821" max="13821" width="21.42578125" style="62" customWidth="1"/>
    <col min="13822" max="13822" width="22.85546875" style="62" customWidth="1"/>
    <col min="13823" max="13823" width="16.42578125" style="62" bestFit="1" customWidth="1"/>
    <col min="13824" max="13824" width="15.28515625" style="62" customWidth="1"/>
    <col min="13825" max="13825" width="19.42578125" style="62" customWidth="1"/>
    <col min="13826" max="13826" width="19.140625" style="62" bestFit="1" customWidth="1"/>
    <col min="13827" max="13827" width="9.140625" style="62"/>
    <col min="13828" max="13828" width="17.7109375" style="62" bestFit="1" customWidth="1"/>
    <col min="13829" max="13829" width="14.140625" style="62" customWidth="1"/>
    <col min="13830" max="13830" width="18" style="62" customWidth="1"/>
    <col min="13831" max="13831" width="9.140625" style="62"/>
    <col min="13832" max="13832" width="17.42578125" style="62" bestFit="1" customWidth="1"/>
    <col min="13833" max="13833" width="29.42578125" style="62" bestFit="1" customWidth="1"/>
    <col min="13834" max="14075" width="9.140625" style="62"/>
    <col min="14076" max="14076" width="47.7109375" style="62" bestFit="1" customWidth="1"/>
    <col min="14077" max="14077" width="21.42578125" style="62" customWidth="1"/>
    <col min="14078" max="14078" width="22.85546875" style="62" customWidth="1"/>
    <col min="14079" max="14079" width="16.42578125" style="62" bestFit="1" customWidth="1"/>
    <col min="14080" max="14080" width="15.28515625" style="62" customWidth="1"/>
    <col min="14081" max="14081" width="19.42578125" style="62" customWidth="1"/>
    <col min="14082" max="14082" width="19.140625" style="62" bestFit="1" customWidth="1"/>
    <col min="14083" max="14083" width="9.140625" style="62"/>
    <col min="14084" max="14084" width="17.7109375" style="62" bestFit="1" customWidth="1"/>
    <col min="14085" max="14085" width="14.140625" style="62" customWidth="1"/>
    <col min="14086" max="14086" width="18" style="62" customWidth="1"/>
    <col min="14087" max="14087" width="9.140625" style="62"/>
    <col min="14088" max="14088" width="17.42578125" style="62" bestFit="1" customWidth="1"/>
    <col min="14089" max="14089" width="29.42578125" style="62" bestFit="1" customWidth="1"/>
    <col min="14090" max="14331" width="9.140625" style="62"/>
    <col min="14332" max="14332" width="47.7109375" style="62" bestFit="1" customWidth="1"/>
    <col min="14333" max="14333" width="21.42578125" style="62" customWidth="1"/>
    <col min="14334" max="14334" width="22.85546875" style="62" customWidth="1"/>
    <col min="14335" max="14335" width="16.42578125" style="62" bestFit="1" customWidth="1"/>
    <col min="14336" max="14336" width="15.28515625" style="62" customWidth="1"/>
    <col min="14337" max="14337" width="19.42578125" style="62" customWidth="1"/>
    <col min="14338" max="14338" width="19.140625" style="62" bestFit="1" customWidth="1"/>
    <col min="14339" max="14339" width="9.140625" style="62"/>
    <col min="14340" max="14340" width="17.7109375" style="62" bestFit="1" customWidth="1"/>
    <col min="14341" max="14341" width="14.140625" style="62" customWidth="1"/>
    <col min="14342" max="14342" width="18" style="62" customWidth="1"/>
    <col min="14343" max="14343" width="9.140625" style="62"/>
    <col min="14344" max="14344" width="17.42578125" style="62" bestFit="1" customWidth="1"/>
    <col min="14345" max="14345" width="29.42578125" style="62" bestFit="1" customWidth="1"/>
    <col min="14346" max="14587" width="9.140625" style="62"/>
    <col min="14588" max="14588" width="47.7109375" style="62" bestFit="1" customWidth="1"/>
    <col min="14589" max="14589" width="21.42578125" style="62" customWidth="1"/>
    <col min="14590" max="14590" width="22.85546875" style="62" customWidth="1"/>
    <col min="14591" max="14591" width="16.42578125" style="62" bestFit="1" customWidth="1"/>
    <col min="14592" max="14592" width="15.28515625" style="62" customWidth="1"/>
    <col min="14593" max="14593" width="19.42578125" style="62" customWidth="1"/>
    <col min="14594" max="14594" width="19.140625" style="62" bestFit="1" customWidth="1"/>
    <col min="14595" max="14595" width="9.140625" style="62"/>
    <col min="14596" max="14596" width="17.7109375" style="62" bestFit="1" customWidth="1"/>
    <col min="14597" max="14597" width="14.140625" style="62" customWidth="1"/>
    <col min="14598" max="14598" width="18" style="62" customWidth="1"/>
    <col min="14599" max="14599" width="9.140625" style="62"/>
    <col min="14600" max="14600" width="17.42578125" style="62" bestFit="1" customWidth="1"/>
    <col min="14601" max="14601" width="29.42578125" style="62" bestFit="1" customWidth="1"/>
    <col min="14602" max="14843" width="9.140625" style="62"/>
    <col min="14844" max="14844" width="47.7109375" style="62" bestFit="1" customWidth="1"/>
    <col min="14845" max="14845" width="21.42578125" style="62" customWidth="1"/>
    <col min="14846" max="14846" width="22.85546875" style="62" customWidth="1"/>
    <col min="14847" max="14847" width="16.42578125" style="62" bestFit="1" customWidth="1"/>
    <col min="14848" max="14848" width="15.28515625" style="62" customWidth="1"/>
    <col min="14849" max="14849" width="19.42578125" style="62" customWidth="1"/>
    <col min="14850" max="14850" width="19.140625" style="62" bestFit="1" customWidth="1"/>
    <col min="14851" max="14851" width="9.140625" style="62"/>
    <col min="14852" max="14852" width="17.7109375" style="62" bestFit="1" customWidth="1"/>
    <col min="14853" max="14853" width="14.140625" style="62" customWidth="1"/>
    <col min="14854" max="14854" width="18" style="62" customWidth="1"/>
    <col min="14855" max="14855" width="9.140625" style="62"/>
    <col min="14856" max="14856" width="17.42578125" style="62" bestFit="1" customWidth="1"/>
    <col min="14857" max="14857" width="29.42578125" style="62" bestFit="1" customWidth="1"/>
    <col min="14858" max="15099" width="9.140625" style="62"/>
    <col min="15100" max="15100" width="47.7109375" style="62" bestFit="1" customWidth="1"/>
    <col min="15101" max="15101" width="21.42578125" style="62" customWidth="1"/>
    <col min="15102" max="15102" width="22.85546875" style="62" customWidth="1"/>
    <col min="15103" max="15103" width="16.42578125" style="62" bestFit="1" customWidth="1"/>
    <col min="15104" max="15104" width="15.28515625" style="62" customWidth="1"/>
    <col min="15105" max="15105" width="19.42578125" style="62" customWidth="1"/>
    <col min="15106" max="15106" width="19.140625" style="62" bestFit="1" customWidth="1"/>
    <col min="15107" max="15107" width="9.140625" style="62"/>
    <col min="15108" max="15108" width="17.7109375" style="62" bestFit="1" customWidth="1"/>
    <col min="15109" max="15109" width="14.140625" style="62" customWidth="1"/>
    <col min="15110" max="15110" width="18" style="62" customWidth="1"/>
    <col min="15111" max="15111" width="9.140625" style="62"/>
    <col min="15112" max="15112" width="17.42578125" style="62" bestFit="1" customWidth="1"/>
    <col min="15113" max="15113" width="29.42578125" style="62" bestFit="1" customWidth="1"/>
    <col min="15114" max="15355" width="9.140625" style="62"/>
    <col min="15356" max="15356" width="47.7109375" style="62" bestFit="1" customWidth="1"/>
    <col min="15357" max="15357" width="21.42578125" style="62" customWidth="1"/>
    <col min="15358" max="15358" width="22.85546875" style="62" customWidth="1"/>
    <col min="15359" max="15359" width="16.42578125" style="62" bestFit="1" customWidth="1"/>
    <col min="15360" max="15360" width="15.28515625" style="62" customWidth="1"/>
    <col min="15361" max="15361" width="19.42578125" style="62" customWidth="1"/>
    <col min="15362" max="15362" width="19.140625" style="62" bestFit="1" customWidth="1"/>
    <col min="15363" max="15363" width="9.140625" style="62"/>
    <col min="15364" max="15364" width="17.7109375" style="62" bestFit="1" customWidth="1"/>
    <col min="15365" max="15365" width="14.140625" style="62" customWidth="1"/>
    <col min="15366" max="15366" width="18" style="62" customWidth="1"/>
    <col min="15367" max="15367" width="9.140625" style="62"/>
    <col min="15368" max="15368" width="17.42578125" style="62" bestFit="1" customWidth="1"/>
    <col min="15369" max="15369" width="29.42578125" style="62" bestFit="1" customWidth="1"/>
    <col min="15370" max="15611" width="9.140625" style="62"/>
    <col min="15612" max="15612" width="47.7109375" style="62" bestFit="1" customWidth="1"/>
    <col min="15613" max="15613" width="21.42578125" style="62" customWidth="1"/>
    <col min="15614" max="15614" width="22.85546875" style="62" customWidth="1"/>
    <col min="15615" max="15615" width="16.42578125" style="62" bestFit="1" customWidth="1"/>
    <col min="15616" max="15616" width="15.28515625" style="62" customWidth="1"/>
    <col min="15617" max="15617" width="19.42578125" style="62" customWidth="1"/>
    <col min="15618" max="15618" width="19.140625" style="62" bestFit="1" customWidth="1"/>
    <col min="15619" max="15619" width="9.140625" style="62"/>
    <col min="15620" max="15620" width="17.7109375" style="62" bestFit="1" customWidth="1"/>
    <col min="15621" max="15621" width="14.140625" style="62" customWidth="1"/>
    <col min="15622" max="15622" width="18" style="62" customWidth="1"/>
    <col min="15623" max="15623" width="9.140625" style="62"/>
    <col min="15624" max="15624" width="17.42578125" style="62" bestFit="1" customWidth="1"/>
    <col min="15625" max="15625" width="29.42578125" style="62" bestFit="1" customWidth="1"/>
    <col min="15626" max="15867" width="9.140625" style="62"/>
    <col min="15868" max="15868" width="47.7109375" style="62" bestFit="1" customWidth="1"/>
    <col min="15869" max="15869" width="21.42578125" style="62" customWidth="1"/>
    <col min="15870" max="15870" width="22.85546875" style="62" customWidth="1"/>
    <col min="15871" max="15871" width="16.42578125" style="62" bestFit="1" customWidth="1"/>
    <col min="15872" max="15872" width="15.28515625" style="62" customWidth="1"/>
    <col min="15873" max="15873" width="19.42578125" style="62" customWidth="1"/>
    <col min="15874" max="15874" width="19.140625" style="62" bestFit="1" customWidth="1"/>
    <col min="15875" max="15875" width="9.140625" style="62"/>
    <col min="15876" max="15876" width="17.7109375" style="62" bestFit="1" customWidth="1"/>
    <col min="15877" max="15877" width="14.140625" style="62" customWidth="1"/>
    <col min="15878" max="15878" width="18" style="62" customWidth="1"/>
    <col min="15879" max="15879" width="9.140625" style="62"/>
    <col min="15880" max="15880" width="17.42578125" style="62" bestFit="1" customWidth="1"/>
    <col min="15881" max="15881" width="29.42578125" style="62" bestFit="1" customWidth="1"/>
    <col min="15882" max="16123" width="9.140625" style="62"/>
    <col min="16124" max="16124" width="47.7109375" style="62" bestFit="1" customWidth="1"/>
    <col min="16125" max="16125" width="21.42578125" style="62" customWidth="1"/>
    <col min="16126" max="16126" width="22.85546875" style="62" customWidth="1"/>
    <col min="16127" max="16127" width="16.42578125" style="62" bestFit="1" customWidth="1"/>
    <col min="16128" max="16128" width="15.28515625" style="62" customWidth="1"/>
    <col min="16129" max="16129" width="19.42578125" style="62" customWidth="1"/>
    <col min="16130" max="16130" width="19.140625" style="62" bestFit="1" customWidth="1"/>
    <col min="16131" max="16131" width="9.140625" style="62"/>
    <col min="16132" max="16132" width="17.7109375" style="62" bestFit="1" customWidth="1"/>
    <col min="16133" max="16133" width="14.140625" style="62" customWidth="1"/>
    <col min="16134" max="16134" width="18" style="62" customWidth="1"/>
    <col min="16135" max="16135" width="9.140625" style="62"/>
    <col min="16136" max="16136" width="17.42578125" style="62" bestFit="1" customWidth="1"/>
    <col min="16137" max="16137" width="29.42578125" style="62" bestFit="1" customWidth="1"/>
    <col min="16138" max="16384" width="9.140625" style="62"/>
  </cols>
  <sheetData>
    <row r="1" spans="1:11" x14ac:dyDescent="0.25">
      <c r="A1" s="66">
        <f>'Balanço Orçamentário MCASP'!A1</f>
        <v>44562</v>
      </c>
    </row>
    <row r="2" spans="1:11" x14ac:dyDescent="0.25">
      <c r="A2" s="224" t="s">
        <v>0</v>
      </c>
      <c r="B2" s="224"/>
      <c r="C2" s="224"/>
      <c r="D2" s="224"/>
      <c r="E2" s="224"/>
      <c r="F2" s="224"/>
      <c r="G2" s="224"/>
    </row>
    <row r="3" spans="1:11" x14ac:dyDescent="0.25">
      <c r="A3" s="224" t="s">
        <v>143</v>
      </c>
      <c r="B3" s="224"/>
      <c r="C3" s="224"/>
      <c r="D3" s="224"/>
      <c r="E3" s="224"/>
      <c r="F3" s="224"/>
      <c r="G3" s="224"/>
    </row>
    <row r="4" spans="1:11" x14ac:dyDescent="0.25">
      <c r="A4" s="224" t="s">
        <v>78</v>
      </c>
      <c r="B4" s="224"/>
      <c r="C4" s="224"/>
      <c r="D4" s="224"/>
      <c r="E4" s="224"/>
      <c r="F4" s="224"/>
      <c r="G4" s="224"/>
    </row>
    <row r="5" spans="1:11" x14ac:dyDescent="0.25">
      <c r="A5" s="68"/>
      <c r="B5" s="68"/>
      <c r="C5" s="68"/>
      <c r="D5" s="68"/>
      <c r="E5" s="68"/>
      <c r="F5" s="68"/>
      <c r="G5" s="125"/>
    </row>
    <row r="6" spans="1:11" ht="15.75" thickBot="1" x14ac:dyDescent="0.3">
      <c r="A6" s="68"/>
      <c r="B6" s="68"/>
      <c r="C6" s="68"/>
      <c r="D6" s="68"/>
      <c r="E6" s="68"/>
      <c r="F6" s="68"/>
      <c r="G6" s="68"/>
    </row>
    <row r="7" spans="1:11" ht="15.75" thickBot="1" x14ac:dyDescent="0.3">
      <c r="A7" s="218" t="s">
        <v>144</v>
      </c>
      <c r="B7" s="220" t="s">
        <v>145</v>
      </c>
      <c r="C7" s="221"/>
      <c r="D7" s="226" t="s">
        <v>146</v>
      </c>
      <c r="E7" s="228" t="s">
        <v>147</v>
      </c>
      <c r="F7" s="226" t="s">
        <v>148</v>
      </c>
      <c r="G7" s="230" t="s">
        <v>149</v>
      </c>
    </row>
    <row r="8" spans="1:11" ht="42" customHeight="1" thickBot="1" x14ac:dyDescent="0.3">
      <c r="A8" s="225"/>
      <c r="B8" s="126" t="s">
        <v>150</v>
      </c>
      <c r="C8" s="127" t="s">
        <v>151</v>
      </c>
      <c r="D8" s="227"/>
      <c r="E8" s="229"/>
      <c r="F8" s="227"/>
      <c r="G8" s="231"/>
    </row>
    <row r="9" spans="1:11" ht="16.5" thickBot="1" x14ac:dyDescent="0.3">
      <c r="A9" s="128" t="s">
        <v>152</v>
      </c>
      <c r="B9" s="129">
        <f>SUM(B10:B12)</f>
        <v>0</v>
      </c>
      <c r="C9" s="130">
        <f>SUM(C10:C12)</f>
        <v>938864.62</v>
      </c>
      <c r="D9" s="130">
        <f>SUM(D10:D12)</f>
        <v>5859.21</v>
      </c>
      <c r="E9" s="129">
        <f>SUM(E10:E12)</f>
        <v>5859.21</v>
      </c>
      <c r="F9" s="130">
        <f>SUM(F10:F12)</f>
        <v>32203.29</v>
      </c>
      <c r="G9" s="131">
        <f t="shared" ref="G9:G16" si="0">B9+C9-E9-F9</f>
        <v>900802.12</v>
      </c>
    </row>
    <row r="10" spans="1:11" ht="15.75" x14ac:dyDescent="0.25">
      <c r="A10" s="132" t="s">
        <v>120</v>
      </c>
      <c r="B10" s="133"/>
      <c r="C10" s="134"/>
      <c r="D10" s="134"/>
      <c r="E10" s="133"/>
      <c r="F10" s="134"/>
      <c r="G10" s="135">
        <f t="shared" si="0"/>
        <v>0</v>
      </c>
    </row>
    <row r="11" spans="1:11" ht="15.75" x14ac:dyDescent="0.25">
      <c r="A11" s="132" t="s">
        <v>121</v>
      </c>
      <c r="B11" s="133"/>
      <c r="C11" s="134"/>
      <c r="D11" s="136"/>
      <c r="E11" s="137"/>
      <c r="F11" s="134"/>
      <c r="G11" s="135">
        <f t="shared" si="0"/>
        <v>0</v>
      </c>
    </row>
    <row r="12" spans="1:11" ht="16.5" thickBot="1" x14ac:dyDescent="0.3">
      <c r="A12" s="132" t="s">
        <v>122</v>
      </c>
      <c r="B12" s="138">
        <f>HLOOKUP($A$1,[1]DADOS!$A1:$IV207,188,0)</f>
        <v>0</v>
      </c>
      <c r="C12" s="139">
        <f>HLOOKUP($A$1,[1]DADOS!$A1:$IV207,172,0)</f>
        <v>938864.62</v>
      </c>
      <c r="D12" s="140">
        <f>$E$12</f>
        <v>5859.21</v>
      </c>
      <c r="E12" s="141">
        <f>HLOOKUP($A$1,[1]DADOS!$A1:$IV207,174,0)+HLOOKUP($A$1,[1]DADOS!$A1:$IV207,190,0)</f>
        <v>5859.21</v>
      </c>
      <c r="F12" s="142">
        <f>HLOOKUP($A$1,[1]DADOS!$A1:$IV207,176,0)+HLOOKUP($A$1,[1]DADOS!$A1:$IV207,192,0)</f>
        <v>32203.29</v>
      </c>
      <c r="G12" s="143">
        <f>B12+C12-E12-F12</f>
        <v>900802.12</v>
      </c>
    </row>
    <row r="13" spans="1:11" ht="16.5" thickBot="1" x14ac:dyDescent="0.3">
      <c r="A13" s="128" t="s">
        <v>153</v>
      </c>
      <c r="B13" s="144">
        <f>SUM(B14:B16)</f>
        <v>0</v>
      </c>
      <c r="C13" s="130">
        <f>SUM(C14:C16)</f>
        <v>0</v>
      </c>
      <c r="D13" s="130">
        <f>SUM(D14:D16)</f>
        <v>0</v>
      </c>
      <c r="E13" s="129">
        <f>SUM(E14:E16)</f>
        <v>0</v>
      </c>
      <c r="F13" s="130">
        <f>SUM(F14:F16)</f>
        <v>0</v>
      </c>
      <c r="G13" s="131">
        <f t="shared" si="0"/>
        <v>0</v>
      </c>
    </row>
    <row r="14" spans="1:11" ht="15.75" x14ac:dyDescent="0.25">
      <c r="A14" s="132" t="s">
        <v>124</v>
      </c>
      <c r="B14" s="133">
        <f>HLOOKUP($A$1,[1]DADOS!$A1:$IV207,195,0)</f>
        <v>0</v>
      </c>
      <c r="C14" s="139">
        <f>HLOOKUP($A$1,[1]DADOS!$A1:$IV207,179,0)</f>
        <v>0</v>
      </c>
      <c r="D14" s="142">
        <f>$E$14</f>
        <v>0</v>
      </c>
      <c r="E14" s="138">
        <f>HLOOKUP($A$1,[1]DADOS!$A1:$IV207,181,0)+HLOOKUP($A$1,[1]DADOS!$A1:$IV207,197,0)</f>
        <v>0</v>
      </c>
      <c r="F14" s="142">
        <f>HLOOKUP($A$1,[1]DADOS!$A1:$IV207,183,0)+HLOOKUP($A$1,[1]DADOS!$A1:$IV207,199,0)</f>
        <v>0</v>
      </c>
      <c r="G14" s="135">
        <f t="shared" si="0"/>
        <v>0</v>
      </c>
    </row>
    <row r="15" spans="1:11" ht="15.75" x14ac:dyDescent="0.25">
      <c r="A15" s="132" t="s">
        <v>125</v>
      </c>
      <c r="B15" s="133"/>
      <c r="C15" s="134"/>
      <c r="D15" s="134"/>
      <c r="E15" s="133"/>
      <c r="F15" s="134"/>
      <c r="G15" s="135">
        <f t="shared" si="0"/>
        <v>0</v>
      </c>
    </row>
    <row r="16" spans="1:11" ht="16.5" thickBot="1" x14ac:dyDescent="0.3">
      <c r="A16" s="145" t="s">
        <v>126</v>
      </c>
      <c r="B16" s="133"/>
      <c r="C16" s="134"/>
      <c r="D16" s="134"/>
      <c r="E16" s="146"/>
      <c r="F16" s="134"/>
      <c r="G16" s="135">
        <f t="shared" si="0"/>
        <v>0</v>
      </c>
      <c r="H16" s="64"/>
      <c r="I16" s="64"/>
      <c r="J16" s="64"/>
      <c r="K16" s="64"/>
    </row>
    <row r="17" spans="1:11" s="83" customFormat="1" ht="16.5" thickBot="1" x14ac:dyDescent="0.3">
      <c r="A17" s="147" t="s">
        <v>154</v>
      </c>
      <c r="B17" s="148">
        <f t="shared" ref="B17:G17" si="1">B9+B13</f>
        <v>0</v>
      </c>
      <c r="C17" s="148">
        <f t="shared" si="1"/>
        <v>938864.62</v>
      </c>
      <c r="D17" s="148">
        <f t="shared" si="1"/>
        <v>5859.21</v>
      </c>
      <c r="E17" s="148">
        <f t="shared" si="1"/>
        <v>5859.21</v>
      </c>
      <c r="F17" s="148">
        <f t="shared" si="1"/>
        <v>32203.29</v>
      </c>
      <c r="G17" s="148">
        <f t="shared" si="1"/>
        <v>900802.12</v>
      </c>
      <c r="H17" s="1"/>
      <c r="I17" s="1"/>
      <c r="J17" s="1"/>
      <c r="K17" s="1"/>
    </row>
    <row r="18" spans="1:11" x14ac:dyDescent="0.25">
      <c r="H18" s="1"/>
      <c r="I18" s="1"/>
      <c r="J18" s="1"/>
      <c r="K18" s="1"/>
    </row>
    <row r="19" spans="1:11" ht="15.75" thickBot="1" x14ac:dyDescent="0.3">
      <c r="A19" s="68"/>
      <c r="B19" s="68"/>
      <c r="C19" s="68"/>
      <c r="D19" s="68"/>
      <c r="E19" s="68"/>
      <c r="F19" s="68"/>
      <c r="G19" s="68"/>
      <c r="H19" s="1"/>
      <c r="I19" s="1"/>
      <c r="J19" s="1"/>
      <c r="K19" s="1"/>
    </row>
    <row r="20" spans="1:11" ht="15.75" thickBot="1" x14ac:dyDescent="0.3">
      <c r="A20" s="218" t="s">
        <v>155</v>
      </c>
      <c r="B20" s="220" t="s">
        <v>145</v>
      </c>
      <c r="C20" s="221"/>
      <c r="D20" s="222" t="s">
        <v>156</v>
      </c>
      <c r="E20" s="222" t="s">
        <v>157</v>
      </c>
      <c r="F20" s="222" t="s">
        <v>158</v>
      </c>
    </row>
    <row r="21" spans="1:11" ht="30.75" thickBot="1" x14ac:dyDescent="0.3">
      <c r="A21" s="219"/>
      <c r="B21" s="126" t="s">
        <v>150</v>
      </c>
      <c r="C21" s="127" t="s">
        <v>151</v>
      </c>
      <c r="D21" s="223"/>
      <c r="E21" s="223"/>
      <c r="F21" s="223"/>
    </row>
    <row r="22" spans="1:11" ht="16.5" thickBot="1" x14ac:dyDescent="0.3">
      <c r="A22" s="147" t="s">
        <v>152</v>
      </c>
      <c r="B22" s="129">
        <f>SUM(B23:B25)</f>
        <v>2035</v>
      </c>
      <c r="C22" s="130">
        <f>SUM(C23:C25)</f>
        <v>0</v>
      </c>
      <c r="D22" s="130">
        <f>SUM(D23:D25)</f>
        <v>0</v>
      </c>
      <c r="E22" s="130">
        <f>SUM(E23:E25)</f>
        <v>0</v>
      </c>
      <c r="F22" s="130">
        <f t="shared" ref="F22:F27" si="2">B22+C22-D22-E22</f>
        <v>2035</v>
      </c>
    </row>
    <row r="23" spans="1:11" ht="15.75" x14ac:dyDescent="0.25">
      <c r="A23" s="149" t="s">
        <v>120</v>
      </c>
      <c r="B23" s="133"/>
      <c r="C23" s="133"/>
      <c r="D23" s="136"/>
      <c r="E23" s="136"/>
      <c r="F23" s="134">
        <f t="shared" si="2"/>
        <v>0</v>
      </c>
    </row>
    <row r="24" spans="1:11" ht="15.75" x14ac:dyDescent="0.25">
      <c r="A24" s="149" t="s">
        <v>121</v>
      </c>
      <c r="B24" s="133"/>
      <c r="C24" s="134"/>
      <c r="D24" s="134"/>
      <c r="E24" s="134"/>
      <c r="F24" s="134">
        <f t="shared" si="2"/>
        <v>0</v>
      </c>
    </row>
    <row r="25" spans="1:11" ht="16.5" thickBot="1" x14ac:dyDescent="0.3">
      <c r="A25" s="149" t="s">
        <v>122</v>
      </c>
      <c r="B25" s="141">
        <f>HLOOKUP($A$1,[1]DADOS!$A1:$IV207,189,0)</f>
        <v>2035</v>
      </c>
      <c r="C25" s="141">
        <f>HLOOKUP($A$1,[1]DADOS!$A1:$IV207,173,0)</f>
        <v>0</v>
      </c>
      <c r="D25" s="142">
        <f>HLOOKUP($A$1,[1]DADOS!$A1:$IV207,175,0)+HLOOKUP($A$1,[1]DADOS!$A1:$IV207,191,0)</f>
        <v>0</v>
      </c>
      <c r="E25" s="142">
        <f>HLOOKUP($A$1,[1]DADOS!$A1:$IV207,177,0)+HLOOKUP($A$1,[1]DADOS!$A1:$IV207,193,0)</f>
        <v>0</v>
      </c>
      <c r="F25" s="139">
        <f>B25+C25-D25-E25</f>
        <v>2035</v>
      </c>
    </row>
    <row r="26" spans="1:11" ht="15.75" thickBot="1" x14ac:dyDescent="0.3">
      <c r="A26" s="147" t="s">
        <v>153</v>
      </c>
      <c r="B26" s="144">
        <f>SUM(B27:B29)</f>
        <v>0</v>
      </c>
      <c r="C26" s="150">
        <f>SUM(C27:C29)</f>
        <v>0</v>
      </c>
      <c r="D26" s="150">
        <f>SUM(D27:D29)</f>
        <v>0</v>
      </c>
      <c r="E26" s="150">
        <f>SUM(E27:E29)</f>
        <v>0</v>
      </c>
      <c r="F26" s="150">
        <f t="shared" si="2"/>
        <v>0</v>
      </c>
    </row>
    <row r="27" spans="1:11" ht="15.75" x14ac:dyDescent="0.25">
      <c r="A27" s="149" t="s">
        <v>124</v>
      </c>
      <c r="B27" s="133">
        <f>HLOOKUP($A$1,[1]DADOS!$A1:$IV207,196,0)</f>
        <v>0</v>
      </c>
      <c r="C27" s="151">
        <f>HLOOKUP($A$1,[1]DADOS!$A1:$IV207,180,0)</f>
        <v>0</v>
      </c>
      <c r="D27" s="134">
        <f>HLOOKUP($A$1,[1]DADOS!$A1:$IV207,182,0)+HLOOKUP($A$1,[1]DADOS!$A1:$IV207,198,0)</f>
        <v>0</v>
      </c>
      <c r="E27" s="134">
        <f>HLOOKUP($A$1,[1]DADOS!$A1:$IV207,184,0)+HLOOKUP($A$1,[1]DADOS!$A1:$IV207,200,0)</f>
        <v>0</v>
      </c>
      <c r="F27" s="151">
        <f t="shared" si="2"/>
        <v>0</v>
      </c>
    </row>
    <row r="28" spans="1:11" ht="15.75" x14ac:dyDescent="0.25">
      <c r="A28" s="149" t="s">
        <v>125</v>
      </c>
      <c r="B28" s="133"/>
      <c r="C28" s="134"/>
      <c r="D28" s="134"/>
      <c r="E28" s="134"/>
      <c r="F28" s="134"/>
    </row>
    <row r="29" spans="1:11" ht="16.5" thickBot="1" x14ac:dyDescent="0.3">
      <c r="A29" s="149" t="s">
        <v>126</v>
      </c>
      <c r="B29" s="146"/>
      <c r="C29" s="134"/>
      <c r="D29" s="134"/>
      <c r="E29" s="134"/>
      <c r="F29" s="134"/>
    </row>
    <row r="30" spans="1:11" s="83" customFormat="1" ht="16.5" thickBot="1" x14ac:dyDescent="0.3">
      <c r="A30" s="147" t="s">
        <v>154</v>
      </c>
      <c r="B30" s="148">
        <f>B22+B26</f>
        <v>2035</v>
      </c>
      <c r="C30" s="148">
        <f>C22+C26</f>
        <v>0</v>
      </c>
      <c r="D30" s="148">
        <f>D22+D26</f>
        <v>0</v>
      </c>
      <c r="E30" s="148">
        <f>E22+E26</f>
        <v>0</v>
      </c>
      <c r="F30" s="148">
        <f>F26+F22</f>
        <v>2035</v>
      </c>
      <c r="H30" s="62"/>
      <c r="I30" s="62"/>
      <c r="J30" s="62"/>
      <c r="K30" s="62"/>
    </row>
    <row r="31" spans="1:11" s="37" customFormat="1" ht="13.5" customHeight="1" x14ac:dyDescent="0.25">
      <c r="A31" s="32" t="s">
        <v>44</v>
      </c>
      <c r="B31" s="33"/>
      <c r="C31" s="33"/>
      <c r="D31" s="33"/>
      <c r="E31" s="34"/>
      <c r="F31" s="34"/>
      <c r="G31" s="34"/>
      <c r="H31" s="62"/>
      <c r="I31" s="62"/>
      <c r="J31" s="62"/>
      <c r="K31" s="62"/>
    </row>
    <row r="32" spans="1:11" s="42" customFormat="1" ht="13.5" customHeight="1" x14ac:dyDescent="0.2">
      <c r="A32" s="38" t="s">
        <v>45</v>
      </c>
      <c r="B32" s="113"/>
      <c r="C32" s="113"/>
      <c r="D32" s="113"/>
      <c r="E32" s="113"/>
      <c r="F32" s="113"/>
      <c r="G32" s="113"/>
      <c r="H32" s="152"/>
      <c r="I32" s="152"/>
      <c r="J32" s="152"/>
      <c r="K32" s="152"/>
    </row>
    <row r="33" spans="1:11" s="42" customFormat="1" ht="12.95" customHeight="1" x14ac:dyDescent="0.2">
      <c r="A33" s="153" t="s">
        <v>46</v>
      </c>
      <c r="B33" s="153"/>
      <c r="C33" s="153"/>
      <c r="D33" s="153"/>
      <c r="E33" s="153"/>
      <c r="F33" s="113"/>
      <c r="G33" s="113"/>
      <c r="H33" s="152"/>
      <c r="I33" s="152"/>
      <c r="J33" s="152"/>
      <c r="K33" s="152"/>
    </row>
    <row r="34" spans="1:11" s="42" customFormat="1" ht="12.95" customHeight="1" x14ac:dyDescent="0.2">
      <c r="A34" s="153" t="str">
        <f>'Balanço Financeiro '!A37:M37</f>
        <v>2. Os documentos que serviram de base para sua apresentação, encontram-se encartados no Processo SEI nº 6074.2022/0002894-3</v>
      </c>
      <c r="B34" s="153"/>
      <c r="C34" s="153"/>
      <c r="D34" s="153"/>
      <c r="E34" s="153"/>
      <c r="F34" s="113"/>
      <c r="G34" s="113"/>
      <c r="H34" s="152"/>
      <c r="I34" s="152"/>
      <c r="J34" s="152"/>
      <c r="K34" s="152"/>
    </row>
    <row r="35" spans="1:11" s="42" customFormat="1" ht="12.95" customHeight="1" x14ac:dyDescent="0.2">
      <c r="A35" s="153" t="s">
        <v>159</v>
      </c>
      <c r="B35" s="153"/>
      <c r="C35" s="153"/>
      <c r="D35" s="153"/>
      <c r="E35" s="153"/>
      <c r="F35" s="113"/>
      <c r="G35" s="113"/>
      <c r="H35" s="152"/>
      <c r="I35" s="152"/>
      <c r="J35" s="152"/>
      <c r="K35" s="152"/>
    </row>
    <row r="36" spans="1:11" s="152" customFormat="1" ht="12.95" customHeight="1" x14ac:dyDescent="0.2">
      <c r="A36" s="153" t="s">
        <v>160</v>
      </c>
      <c r="B36" s="153"/>
      <c r="C36" s="153"/>
      <c r="D36" s="153"/>
      <c r="E36" s="153"/>
      <c r="F36" s="113"/>
      <c r="G36" s="113"/>
    </row>
    <row r="40" spans="1:11" s="64" customFormat="1" ht="13.5" customHeight="1" x14ac:dyDescent="0.25">
      <c r="A40" s="48"/>
      <c r="B40" s="154"/>
      <c r="C40" s="154"/>
      <c r="D40" s="154"/>
      <c r="E40" s="155"/>
      <c r="F40" s="155"/>
      <c r="G40" s="155"/>
      <c r="H40" s="62"/>
      <c r="I40" s="62"/>
      <c r="J40" s="62"/>
      <c r="K40" s="62"/>
    </row>
    <row r="41" spans="1:11" s="1" customFormat="1" ht="13.5" customHeight="1" x14ac:dyDescent="0.25">
      <c r="A41" s="47"/>
      <c r="B41" s="47"/>
      <c r="C41" s="48"/>
      <c r="D41" s="48"/>
      <c r="E41" s="48"/>
      <c r="F41" s="47"/>
      <c r="G41" s="49"/>
      <c r="H41" s="62"/>
      <c r="I41" s="62"/>
      <c r="J41" s="62"/>
      <c r="K41" s="62"/>
    </row>
    <row r="42" spans="1:11" s="1" customFormat="1" ht="13.5" customHeight="1" x14ac:dyDescent="0.25">
      <c r="A42" s="50"/>
      <c r="B42" s="50" t="s">
        <v>69</v>
      </c>
      <c r="C42" s="53"/>
      <c r="D42" s="53"/>
      <c r="F42" s="48" t="str">
        <f>'Balanço Orçamentário MCASP'!F80</f>
        <v>Sonia Francine Gaspar Marmo</v>
      </c>
      <c r="G42" s="55"/>
      <c r="H42" s="62"/>
      <c r="I42" s="62"/>
      <c r="J42" s="62"/>
      <c r="K42" s="62"/>
    </row>
    <row r="43" spans="1:11" s="1" customFormat="1" ht="13.5" customHeight="1" x14ac:dyDescent="0.25">
      <c r="A43" s="53"/>
      <c r="B43" s="53" t="s">
        <v>71</v>
      </c>
      <c r="C43" s="64"/>
      <c r="D43" s="50"/>
      <c r="E43" s="47"/>
      <c r="F43" s="53" t="s">
        <v>72</v>
      </c>
      <c r="G43" s="55"/>
      <c r="H43" s="62"/>
      <c r="I43" s="62"/>
      <c r="J43" s="62"/>
      <c r="K43" s="62"/>
    </row>
    <row r="44" spans="1:11" x14ac:dyDescent="0.25">
      <c r="A44" s="55"/>
      <c r="B44" s="55" t="s">
        <v>73</v>
      </c>
      <c r="C44" s="1"/>
      <c r="D44" s="53"/>
      <c r="E44" s="31"/>
      <c r="F44" s="58" t="str">
        <f>'Balanço Orçamentário MCASP'!F82</f>
        <v>CPF: 083.794.008-79</v>
      </c>
      <c r="G44" s="31"/>
    </row>
    <row r="45" spans="1:11" x14ac:dyDescent="0.25">
      <c r="A45" s="55"/>
      <c r="B45" s="55" t="s">
        <v>75</v>
      </c>
      <c r="C45" s="1"/>
      <c r="D45" s="55"/>
      <c r="E45" s="1"/>
      <c r="F45" s="55" t="s">
        <v>75</v>
      </c>
      <c r="G45" s="1"/>
    </row>
    <row r="46" spans="1:11" x14ac:dyDescent="0.25">
      <c r="B46" s="1"/>
      <c r="C46" s="1"/>
      <c r="D46" s="55"/>
      <c r="F46" s="1"/>
      <c r="G46" s="1"/>
    </row>
  </sheetData>
  <mergeCells count="14">
    <mergeCell ref="A2:G2"/>
    <mergeCell ref="A3:G3"/>
    <mergeCell ref="A4:G4"/>
    <mergeCell ref="A7:A8"/>
    <mergeCell ref="B7:C7"/>
    <mergeCell ref="D7:D8"/>
    <mergeCell ref="E7:E8"/>
    <mergeCell ref="F7:F8"/>
    <mergeCell ref="G7:G8"/>
    <mergeCell ref="A20:A21"/>
    <mergeCell ref="B20:C20"/>
    <mergeCell ref="D20:D21"/>
    <mergeCell ref="E20:E21"/>
    <mergeCell ref="F20:F21"/>
  </mergeCells>
  <pageMargins left="0.511811024" right="0.511811024" top="0.36" bottom="0.33" header="0.31496062000000002" footer="0.31496062000000002"/>
  <pageSetup paperSize="9" scale="77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Denise de Cassia Santos Rodrigues</cp:lastModifiedBy>
  <dcterms:created xsi:type="dcterms:W3CDTF">2022-05-26T12:29:21Z</dcterms:created>
  <dcterms:modified xsi:type="dcterms:W3CDTF">2022-06-02T12:45:51Z</dcterms:modified>
</cp:coreProperties>
</file>