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drawings/drawing9.xml" ContentType="application/vnd.openxmlformats-officedocument.drawingml.chartshapes+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drawings/drawing13.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4.xml" ContentType="application/vnd.openxmlformats-officedocument.drawing+xml"/>
  <Override PartName="/xl/charts/chart24.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charts/chart25.xml" ContentType="application/vnd.openxmlformats-officedocument.drawingml.chart+xml"/>
  <Override PartName="/xl/charts/style4.xml" ContentType="application/vnd.ms-office.chartstyle+xml"/>
  <Override PartName="/xl/charts/colors4.xml" ContentType="application/vnd.ms-office.chartcolorstyle+xml"/>
  <Override PartName="/xl/charts/chart2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7.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20.xml" ContentType="application/vnd.openxmlformats-officedocument.drawing+xml"/>
  <Override PartName="/xl/drawings/drawing21.xml" ContentType="application/vnd.openxmlformats-officedocument.drawing+xml"/>
  <Override PartName="/xl/charts/chart35.xml" ContentType="application/vnd.openxmlformats-officedocument.drawingml.chart+xml"/>
  <Override PartName="/xl/charts/style6.xml" ContentType="application/vnd.ms-office.chartstyle+xml"/>
  <Override PartName="/xl/charts/colors6.xml" ContentType="application/vnd.ms-office.chartcolorstyle+xml"/>
  <Override PartName="/xl/charts/chart36.xml" ContentType="application/vnd.openxmlformats-officedocument.drawingml.chart+xml"/>
  <Override PartName="/xl/charts/style7.xml" ContentType="application/vnd.ms-office.chartstyle+xml"/>
  <Override PartName="/xl/charts/colors7.xml" ContentType="application/vnd.ms-office.chartcolorstyle+xml"/>
  <Override PartName="/xl/charts/chart37.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EstaPasta_de_trabalho" defaultThemeVersion="164011"/>
  <mc:AlternateContent xmlns:mc="http://schemas.openxmlformats.org/markup-compatibility/2006">
    <mc:Choice Requires="x15">
      <x15ac:absPath xmlns:x15ac="http://schemas.microsoft.com/office/spreadsheetml/2010/11/ac" url="d:\Users\d838568\Desktop\RELATÓRIOS\RELATÓRIOS PUBLICADOS\RELATÓRIOS REVISADOS PROCESSAMENTO DE DEMANDAS\2024\MAIO\"/>
    </mc:Choice>
  </mc:AlternateContent>
  <bookViews>
    <workbookView xWindow="0" yWindow="0" windowWidth="28800" windowHeight="12180" tabRatio="961" activeTab="3"/>
  </bookViews>
  <sheets>
    <sheet name="Texto" sheetId="34" r:id="rId1"/>
    <sheet name="Protocolos" sheetId="2" r:id="rId2"/>
    <sheet name="Elogios_Sugestões" sheetId="31" r:id="rId3"/>
    <sheet name="Canais_atendimento" sheetId="3" r:id="rId4"/>
    <sheet name="Assuntos" sheetId="26" r:id="rId5"/>
    <sheet name="Buraco-Pavimentação_Mai_2024" sheetId="24" r:id="rId6"/>
    <sheet name="10+_Assuntos_2024" sheetId="5" r:id="rId7"/>
    <sheet name="Assuntos-variação_10_mais_2024" sheetId="6" r:id="rId8"/>
    <sheet name="ASSUNTOS_10+_últimos_3_meses" sheetId="7" r:id="rId9"/>
    <sheet name="10_ASSUNTOS+_Assuntos_MAI_24" sheetId="8" r:id="rId10"/>
    <sheet name="UNIDADES" sheetId="9" r:id="rId11"/>
    <sheet name="10+_UNIDADES_2024" sheetId="10" r:id="rId12"/>
    <sheet name="Unidades_-variação_10_mais_2024" sheetId="11" r:id="rId13"/>
    <sheet name="UNIDADES_-_10+_últimos_3_meses" sheetId="12" r:id="rId14"/>
    <sheet name="10+_Unidades__MAI_24" sheetId="13" r:id="rId15"/>
    <sheet name="Subprefeituras_2024" sheetId="14" r:id="rId16"/>
    <sheet name="10+_SUB's_2024" sheetId="15" r:id="rId17"/>
    <sheet name="Subs_-Variação_10_mais_2024" sheetId="16" r:id="rId18"/>
    <sheet name="10+_Subprefeituras__MAI_24" sheetId="30" r:id="rId19"/>
    <sheet name="Georref_3+_Subs_2024" sheetId="17" r:id="rId20"/>
    <sheet name="Denúncia_Unidades_Mensal_2024" sheetId="23" r:id="rId21"/>
    <sheet name="Denúncia_Unidades_Total_2024" sheetId="27" r:id="rId22"/>
    <sheet name="Denúncia_Órgãos_Deferidas" sheetId="28" r:id="rId23"/>
    <sheet name="Denúncia_Órgãos_Indeferidas" sheetId="29" r:id="rId24"/>
    <sheet name="Denúncia_Protocolos_2024" sheetId="18" r:id="rId25"/>
    <sheet name="e-SIC_2024" sheetId="19" r:id="rId26"/>
    <sheet name="Alteração_de_Processo" sheetId="21" r:id="rId27"/>
    <sheet name="Alteração_de_Processo_Dados" sheetId="22" r:id="rId28"/>
    <sheet name="P" sheetId="20" state="hidden" r:id="rId29"/>
  </sheets>
  <definedNames>
    <definedName name="_xlchart.0" hidden="1">Alteração_de_Processo_Dados!$A$17:$A$22</definedName>
    <definedName name="_xlchart.1" hidden="1">Alteração_de_Processo_Dados!$B$17:$B$22</definedName>
  </definedNames>
  <calcPr calcId="162913"/>
</workbook>
</file>

<file path=xl/calcChain.xml><?xml version="1.0" encoding="utf-8"?>
<calcChain xmlns="http://schemas.openxmlformats.org/spreadsheetml/2006/main">
  <c r="P8" i="15" l="1"/>
  <c r="P9" i="15"/>
  <c r="P10" i="15"/>
  <c r="P11" i="15"/>
  <c r="P12" i="15"/>
  <c r="P13" i="15"/>
  <c r="P14" i="15"/>
  <c r="P15" i="15"/>
  <c r="P16" i="15"/>
  <c r="P17" i="15"/>
  <c r="I100" i="19" l="1"/>
  <c r="B19" i="19" l="1"/>
  <c r="B18" i="19"/>
  <c r="C10" i="19"/>
  <c r="C73" i="29" l="1"/>
  <c r="D73" i="29"/>
  <c r="E73" i="29"/>
  <c r="F73" i="29"/>
  <c r="G73" i="29"/>
  <c r="B73" i="29"/>
  <c r="C73" i="28"/>
  <c r="D73" i="28"/>
  <c r="E73" i="28"/>
  <c r="F73" i="28"/>
  <c r="G73" i="28"/>
  <c r="B73" i="28"/>
  <c r="H63" i="18"/>
  <c r="H55" i="18"/>
  <c r="H40" i="18"/>
  <c r="F32" i="18" l="1"/>
  <c r="F31" i="18"/>
  <c r="F23" i="18"/>
  <c r="B23" i="18"/>
  <c r="P9" i="18"/>
  <c r="P7" i="18"/>
  <c r="P6" i="18"/>
  <c r="O6" i="18"/>
  <c r="N6" i="18"/>
  <c r="I15" i="18"/>
  <c r="J15" i="18"/>
  <c r="I10" i="18"/>
  <c r="I9" i="18"/>
  <c r="B74" i="27"/>
  <c r="C74" i="27"/>
  <c r="D74" i="27"/>
  <c r="E74" i="27"/>
  <c r="F74" i="27"/>
  <c r="G74" i="27"/>
  <c r="I74" i="27"/>
  <c r="H74" i="27"/>
  <c r="G5" i="27"/>
  <c r="G6" i="27"/>
  <c r="G7" i="27"/>
  <c r="G8" i="27"/>
  <c r="G9" i="27"/>
  <c r="G10" i="27"/>
  <c r="G11" i="27"/>
  <c r="G12" i="27"/>
  <c r="G13" i="27"/>
  <c r="G14" i="27"/>
  <c r="G15" i="27"/>
  <c r="G16" i="27"/>
  <c r="G17" i="27"/>
  <c r="G18" i="27"/>
  <c r="G19" i="27"/>
  <c r="G20" i="27"/>
  <c r="G21" i="27"/>
  <c r="G22" i="27"/>
  <c r="G23" i="27"/>
  <c r="G24" i="27"/>
  <c r="G25" i="27"/>
  <c r="G26" i="27"/>
  <c r="G27" i="27"/>
  <c r="G28" i="27"/>
  <c r="G29" i="27"/>
  <c r="G30" i="27"/>
  <c r="G31" i="27"/>
  <c r="G32" i="27"/>
  <c r="G33" i="27"/>
  <c r="G34" i="27"/>
  <c r="G35" i="27"/>
  <c r="G36" i="27"/>
  <c r="G37" i="27"/>
  <c r="G38" i="27"/>
  <c r="G39" i="27"/>
  <c r="G40" i="27"/>
  <c r="G41" i="27"/>
  <c r="G42" i="27"/>
  <c r="G43" i="27"/>
  <c r="G44" i="27"/>
  <c r="G45" i="27"/>
  <c r="G46" i="27"/>
  <c r="G47" i="27"/>
  <c r="G48" i="27"/>
  <c r="G49" i="27"/>
  <c r="G50" i="27"/>
  <c r="G51" i="27"/>
  <c r="G52" i="27"/>
  <c r="G53" i="27"/>
  <c r="G54" i="27"/>
  <c r="G55" i="27"/>
  <c r="G56" i="27"/>
  <c r="G57" i="27"/>
  <c r="G58" i="27"/>
  <c r="G59" i="27"/>
  <c r="G60" i="27"/>
  <c r="G61" i="27"/>
  <c r="G62" i="27"/>
  <c r="G63" i="27"/>
  <c r="G64" i="27"/>
  <c r="G65" i="27"/>
  <c r="G66" i="27"/>
  <c r="G67" i="27"/>
  <c r="G68" i="27"/>
  <c r="G69" i="27"/>
  <c r="G70" i="27"/>
  <c r="G71" i="27"/>
  <c r="G72" i="27"/>
  <c r="G73" i="27"/>
  <c r="G4" i="27"/>
  <c r="G9" i="28"/>
  <c r="G4" i="28"/>
  <c r="G5" i="29"/>
  <c r="G6" i="29"/>
  <c r="G7" i="29"/>
  <c r="G8" i="29"/>
  <c r="G9" i="29"/>
  <c r="G10" i="29"/>
  <c r="G11" i="29"/>
  <c r="G12" i="29"/>
  <c r="G13" i="29"/>
  <c r="G14" i="29"/>
  <c r="G15" i="29"/>
  <c r="G16" i="29"/>
  <c r="G17" i="29"/>
  <c r="G18" i="29"/>
  <c r="G19" i="29"/>
  <c r="G20" i="29"/>
  <c r="G21" i="29"/>
  <c r="G22" i="29"/>
  <c r="G23" i="29"/>
  <c r="G24" i="29"/>
  <c r="G25" i="29"/>
  <c r="G26" i="29"/>
  <c r="G27" i="29"/>
  <c r="G28" i="29"/>
  <c r="G29" i="29"/>
  <c r="G30" i="29"/>
  <c r="G31" i="29"/>
  <c r="G32" i="29"/>
  <c r="G33" i="29"/>
  <c r="G34" i="29"/>
  <c r="G35" i="29"/>
  <c r="G36" i="29"/>
  <c r="G37" i="29"/>
  <c r="G38" i="29"/>
  <c r="G39" i="29"/>
  <c r="G40" i="29"/>
  <c r="G41" i="29"/>
  <c r="G42" i="29"/>
  <c r="G43" i="29"/>
  <c r="G44" i="29"/>
  <c r="G45" i="29"/>
  <c r="G46" i="29"/>
  <c r="G47" i="29"/>
  <c r="G48" i="29"/>
  <c r="G49" i="29"/>
  <c r="G50" i="29"/>
  <c r="G51" i="29"/>
  <c r="G52" i="29"/>
  <c r="G53" i="29"/>
  <c r="G54" i="29"/>
  <c r="G55" i="29"/>
  <c r="G56" i="29"/>
  <c r="G57" i="29"/>
  <c r="G58" i="29"/>
  <c r="G59" i="29"/>
  <c r="G60" i="29"/>
  <c r="G61" i="29"/>
  <c r="G62" i="29"/>
  <c r="G63" i="29"/>
  <c r="G64" i="29"/>
  <c r="G65" i="29"/>
  <c r="G66" i="29"/>
  <c r="G67" i="29"/>
  <c r="G68" i="29"/>
  <c r="G69" i="29"/>
  <c r="G70" i="29"/>
  <c r="G71" i="29"/>
  <c r="G72" i="29"/>
  <c r="G4" i="29"/>
  <c r="G5" i="28"/>
  <c r="G6" i="28"/>
  <c r="G7" i="28"/>
  <c r="G8" i="28"/>
  <c r="G10" i="28"/>
  <c r="G11" i="28"/>
  <c r="G12" i="28"/>
  <c r="G13" i="28"/>
  <c r="G14" i="28"/>
  <c r="G15" i="28"/>
  <c r="G16" i="28"/>
  <c r="G17" i="28"/>
  <c r="G18" i="28"/>
  <c r="G19" i="28"/>
  <c r="G20" i="28"/>
  <c r="G21" i="28"/>
  <c r="G22" i="28"/>
  <c r="G23" i="28"/>
  <c r="G24" i="28"/>
  <c r="G25" i="28"/>
  <c r="G26" i="28"/>
  <c r="G27" i="28"/>
  <c r="G28" i="28"/>
  <c r="G29" i="28"/>
  <c r="G30" i="28"/>
  <c r="G31" i="28"/>
  <c r="G32" i="28"/>
  <c r="G33" i="28"/>
  <c r="G34" i="28"/>
  <c r="G35" i="28"/>
  <c r="G36" i="28"/>
  <c r="G37" i="28"/>
  <c r="G38" i="28"/>
  <c r="G39" i="28"/>
  <c r="G40" i="28"/>
  <c r="G41" i="28"/>
  <c r="G42" i="28"/>
  <c r="G43" i="28"/>
  <c r="G44" i="28"/>
  <c r="G45" i="28"/>
  <c r="G46" i="28"/>
  <c r="G47" i="28"/>
  <c r="G48" i="28"/>
  <c r="G49" i="28"/>
  <c r="G50" i="28"/>
  <c r="G51" i="28"/>
  <c r="G52" i="28"/>
  <c r="G53" i="28"/>
  <c r="G54" i="28"/>
  <c r="G55" i="28"/>
  <c r="G56" i="28"/>
  <c r="G57" i="28"/>
  <c r="G58" i="28"/>
  <c r="G59" i="28"/>
  <c r="G60" i="28"/>
  <c r="G61" i="28"/>
  <c r="G62" i="28"/>
  <c r="G63" i="28"/>
  <c r="G64" i="28"/>
  <c r="G65" i="28"/>
  <c r="G66" i="28"/>
  <c r="G67" i="28"/>
  <c r="G68" i="28"/>
  <c r="G69" i="28"/>
  <c r="G70" i="28"/>
  <c r="G71" i="28"/>
  <c r="G72" i="28"/>
  <c r="B22" i="22" l="1"/>
  <c r="B14" i="22"/>
  <c r="P1" i="15"/>
  <c r="P7" i="15" s="1"/>
  <c r="I17" i="15"/>
  <c r="P5" i="14"/>
  <c r="I37" i="14"/>
  <c r="L25" i="13"/>
  <c r="B17" i="13"/>
  <c r="O7" i="10"/>
  <c r="P8" i="10"/>
  <c r="P9" i="10"/>
  <c r="P10" i="10"/>
  <c r="P11" i="10"/>
  <c r="P12" i="10"/>
  <c r="P13" i="10"/>
  <c r="P14" i="10"/>
  <c r="P15" i="10"/>
  <c r="P16" i="10"/>
  <c r="P17" i="10"/>
  <c r="P7" i="10"/>
  <c r="P4" i="10"/>
  <c r="I17" i="10"/>
  <c r="I71" i="9" l="1"/>
  <c r="B17" i="8"/>
  <c r="I17" i="5"/>
  <c r="I241" i="26"/>
  <c r="L26" i="8" s="1"/>
  <c r="Q6" i="3"/>
  <c r="Q7" i="3"/>
  <c r="Q8" i="3"/>
  <c r="Q9" i="3"/>
  <c r="Q10" i="3"/>
  <c r="Q11" i="3"/>
  <c r="Q12" i="3"/>
  <c r="Q5" i="3"/>
  <c r="P1" i="5" l="1"/>
  <c r="C9" i="2"/>
  <c r="B9" i="2"/>
  <c r="P7" i="5" l="1"/>
  <c r="P9" i="5"/>
  <c r="P13" i="5"/>
  <c r="P17" i="5"/>
  <c r="P11" i="5"/>
  <c r="P12" i="5"/>
  <c r="P10" i="5"/>
  <c r="P14" i="5"/>
  <c r="P15" i="5"/>
  <c r="P8" i="5"/>
  <c r="P16" i="5"/>
  <c r="N219" i="26"/>
  <c r="O219" i="26"/>
  <c r="N209" i="26"/>
  <c r="O209" i="26"/>
  <c r="N91" i="26"/>
  <c r="O91" i="26"/>
  <c r="B17" i="30" l="1"/>
  <c r="C7" i="2" l="1"/>
  <c r="C8" i="2"/>
  <c r="C6" i="2"/>
  <c r="B8" i="2"/>
  <c r="N115" i="19" l="1"/>
  <c r="O22" i="19"/>
  <c r="N22" i="19"/>
  <c r="J100" i="19"/>
  <c r="C9" i="19" l="1"/>
  <c r="J10" i="18"/>
  <c r="H54" i="18"/>
  <c r="H39" i="18"/>
  <c r="F22" i="18"/>
  <c r="F21" i="18"/>
  <c r="B22" i="18"/>
  <c r="J9" i="18"/>
  <c r="N204" i="26" l="1"/>
  <c r="O204" i="26"/>
  <c r="N118" i="26"/>
  <c r="O118" i="26"/>
  <c r="N87" i="26"/>
  <c r="O87" i="26"/>
  <c r="N86" i="26"/>
  <c r="O86" i="26"/>
  <c r="N36" i="26"/>
  <c r="O36" i="26"/>
  <c r="B18" i="2"/>
  <c r="J17" i="15" l="1"/>
  <c r="J37" i="14"/>
  <c r="J17" i="10" l="1"/>
  <c r="J71" i="9"/>
  <c r="J17" i="5"/>
  <c r="J241" i="26"/>
  <c r="B12" i="3"/>
  <c r="C12" i="3"/>
  <c r="D12" i="3"/>
  <c r="E12" i="3"/>
  <c r="F12" i="3"/>
  <c r="G12" i="3"/>
  <c r="H12" i="3"/>
  <c r="I12" i="3"/>
  <c r="J12" i="3"/>
  <c r="K100" i="19" l="1"/>
  <c r="C8" i="19" l="1"/>
  <c r="H53" i="18" l="1"/>
  <c r="G48" i="18"/>
  <c r="H48" i="18"/>
  <c r="H38" i="18"/>
  <c r="K10" i="18"/>
  <c r="K15" i="18" s="1"/>
  <c r="K9" i="18"/>
  <c r="B21" i="18" s="1"/>
  <c r="B31" i="18" s="1"/>
  <c r="K17" i="15" l="1"/>
  <c r="K37" i="14"/>
  <c r="K17" i="10"/>
  <c r="K71" i="9" l="1"/>
  <c r="K17" i="5"/>
  <c r="N5" i="26" l="1"/>
  <c r="O5" i="26"/>
  <c r="N6" i="26"/>
  <c r="O6" i="26"/>
  <c r="N7" i="26"/>
  <c r="O7" i="26"/>
  <c r="N8" i="26"/>
  <c r="O8" i="26"/>
  <c r="N9" i="26"/>
  <c r="O9" i="26"/>
  <c r="N10" i="26"/>
  <c r="O10" i="26"/>
  <c r="N11" i="26"/>
  <c r="O11" i="26"/>
  <c r="N12" i="26"/>
  <c r="O12" i="26"/>
  <c r="N13" i="26"/>
  <c r="O13" i="26"/>
  <c r="N14" i="26"/>
  <c r="O14" i="26"/>
  <c r="N15" i="26"/>
  <c r="O15" i="26"/>
  <c r="N16" i="26"/>
  <c r="O16" i="26"/>
  <c r="N17" i="26"/>
  <c r="O17" i="26"/>
  <c r="N18" i="26"/>
  <c r="O18" i="26"/>
  <c r="N19" i="26"/>
  <c r="O19" i="26"/>
  <c r="N20" i="26"/>
  <c r="O20" i="26"/>
  <c r="N21" i="26"/>
  <c r="O21" i="26"/>
  <c r="N22" i="26"/>
  <c r="O22" i="26"/>
  <c r="N23" i="26"/>
  <c r="O23" i="26"/>
  <c r="N24" i="26"/>
  <c r="O24" i="26"/>
  <c r="N25" i="26"/>
  <c r="O25" i="26"/>
  <c r="N26" i="26"/>
  <c r="O26" i="26"/>
  <c r="N27" i="26"/>
  <c r="O27" i="26"/>
  <c r="N28" i="26"/>
  <c r="O28" i="26"/>
  <c r="N29" i="26"/>
  <c r="O29" i="26"/>
  <c r="N30" i="26"/>
  <c r="O30" i="26"/>
  <c r="N31" i="26"/>
  <c r="O31" i="26"/>
  <c r="N32" i="26"/>
  <c r="O32" i="26"/>
  <c r="N33" i="26"/>
  <c r="O33" i="26"/>
  <c r="N34" i="26"/>
  <c r="O34" i="26"/>
  <c r="N35" i="26"/>
  <c r="O35" i="26"/>
  <c r="N37" i="26"/>
  <c r="O37" i="26"/>
  <c r="N38" i="26"/>
  <c r="O38" i="26"/>
  <c r="N39" i="26"/>
  <c r="O39" i="26"/>
  <c r="N40" i="26"/>
  <c r="O40" i="26"/>
  <c r="N41" i="26"/>
  <c r="O41" i="26"/>
  <c r="N42" i="26"/>
  <c r="O42" i="26"/>
  <c r="N43" i="26"/>
  <c r="O43" i="26"/>
  <c r="N44" i="26"/>
  <c r="O44" i="26"/>
  <c r="N45" i="26"/>
  <c r="O45" i="26"/>
  <c r="N46" i="26"/>
  <c r="O46" i="26"/>
  <c r="N47" i="26"/>
  <c r="O47" i="26"/>
  <c r="N48" i="26"/>
  <c r="O48" i="26"/>
  <c r="N49" i="26"/>
  <c r="O49" i="26"/>
  <c r="N50" i="26"/>
  <c r="O50" i="26"/>
  <c r="N51" i="26"/>
  <c r="O51" i="26"/>
  <c r="N52" i="26"/>
  <c r="O52" i="26"/>
  <c r="N53" i="26"/>
  <c r="O53" i="26"/>
  <c r="N54" i="26"/>
  <c r="O54" i="26"/>
  <c r="N55" i="26"/>
  <c r="O55" i="26"/>
  <c r="N56" i="26"/>
  <c r="O56" i="26"/>
  <c r="N57" i="26"/>
  <c r="O57" i="26"/>
  <c r="N58" i="26"/>
  <c r="O58" i="26"/>
  <c r="N59" i="26"/>
  <c r="O59" i="26"/>
  <c r="N60" i="26"/>
  <c r="O60" i="26"/>
  <c r="N61" i="26"/>
  <c r="O61" i="26"/>
  <c r="N62" i="26"/>
  <c r="O62" i="26"/>
  <c r="N63" i="26"/>
  <c r="O63" i="26"/>
  <c r="N64" i="26"/>
  <c r="O64" i="26"/>
  <c r="N65" i="26"/>
  <c r="O65" i="26"/>
  <c r="N66" i="26"/>
  <c r="O66" i="26"/>
  <c r="N67" i="26"/>
  <c r="O67" i="26"/>
  <c r="N68" i="26"/>
  <c r="O68" i="26"/>
  <c r="N69" i="26"/>
  <c r="O69" i="26"/>
  <c r="N70" i="26"/>
  <c r="O70" i="26"/>
  <c r="N71" i="26"/>
  <c r="O71" i="26"/>
  <c r="N72" i="26"/>
  <c r="O72" i="26"/>
  <c r="N73" i="26"/>
  <c r="O73" i="26"/>
  <c r="N74" i="26"/>
  <c r="O74" i="26"/>
  <c r="N75" i="26"/>
  <c r="O75" i="26"/>
  <c r="N76" i="26"/>
  <c r="O76" i="26"/>
  <c r="N77" i="26"/>
  <c r="O77" i="26"/>
  <c r="N78" i="26"/>
  <c r="O78" i="26"/>
  <c r="N79" i="26"/>
  <c r="O79" i="26"/>
  <c r="N80" i="26"/>
  <c r="O80" i="26"/>
  <c r="N81" i="26"/>
  <c r="O81" i="26"/>
  <c r="N82" i="26"/>
  <c r="O82" i="26"/>
  <c r="N83" i="26"/>
  <c r="O83" i="26"/>
  <c r="N84" i="26"/>
  <c r="O84" i="26"/>
  <c r="N85" i="26"/>
  <c r="O85" i="26"/>
  <c r="N88" i="26"/>
  <c r="O88" i="26"/>
  <c r="N89" i="26"/>
  <c r="O89" i="26"/>
  <c r="N90" i="26"/>
  <c r="O90" i="26"/>
  <c r="N92" i="26"/>
  <c r="O92" i="26"/>
  <c r="N93" i="26"/>
  <c r="O93" i="26"/>
  <c r="N94" i="26"/>
  <c r="O94" i="26"/>
  <c r="N95" i="26"/>
  <c r="O95" i="26"/>
  <c r="N96" i="26"/>
  <c r="O96" i="26"/>
  <c r="N97" i="26"/>
  <c r="O97" i="26"/>
  <c r="N98" i="26"/>
  <c r="O98" i="26"/>
  <c r="N99" i="26"/>
  <c r="O99" i="26"/>
  <c r="N100" i="26"/>
  <c r="O100" i="26"/>
  <c r="N101" i="26"/>
  <c r="O101" i="26"/>
  <c r="N102" i="26"/>
  <c r="O102" i="26"/>
  <c r="N103" i="26"/>
  <c r="O103" i="26"/>
  <c r="N104" i="26"/>
  <c r="O104" i="26"/>
  <c r="N105" i="26"/>
  <c r="O105" i="26"/>
  <c r="N106" i="26"/>
  <c r="O106" i="26"/>
  <c r="N107" i="26"/>
  <c r="O107" i="26"/>
  <c r="N108" i="26"/>
  <c r="O108" i="26"/>
  <c r="N109" i="26"/>
  <c r="O109" i="26"/>
  <c r="N110" i="26"/>
  <c r="O110" i="26"/>
  <c r="N111" i="26"/>
  <c r="O111" i="26"/>
  <c r="N112" i="26"/>
  <c r="O112" i="26"/>
  <c r="N113" i="26"/>
  <c r="O113" i="26"/>
  <c r="N114" i="26"/>
  <c r="O114" i="26"/>
  <c r="N115" i="26"/>
  <c r="O115" i="26"/>
  <c r="N116" i="26"/>
  <c r="O116" i="26"/>
  <c r="N117" i="26"/>
  <c r="O117" i="26"/>
  <c r="N119" i="26"/>
  <c r="O119" i="26"/>
  <c r="N120" i="26"/>
  <c r="O120" i="26"/>
  <c r="N121" i="26"/>
  <c r="O121" i="26"/>
  <c r="N122" i="26"/>
  <c r="O122" i="26"/>
  <c r="N123" i="26"/>
  <c r="O123" i="26"/>
  <c r="N124" i="26"/>
  <c r="O124" i="26"/>
  <c r="N125" i="26"/>
  <c r="O125" i="26"/>
  <c r="N126" i="26"/>
  <c r="O126" i="26"/>
  <c r="N127" i="26"/>
  <c r="O127" i="26"/>
  <c r="N128" i="26"/>
  <c r="O128" i="26"/>
  <c r="N129" i="26"/>
  <c r="O129" i="26"/>
  <c r="N130" i="26"/>
  <c r="O130" i="26"/>
  <c r="N131" i="26"/>
  <c r="O131" i="26"/>
  <c r="N132" i="26"/>
  <c r="O132" i="26"/>
  <c r="N133" i="26"/>
  <c r="O133" i="26"/>
  <c r="N134" i="26"/>
  <c r="O134" i="26"/>
  <c r="N135" i="26"/>
  <c r="O135" i="26"/>
  <c r="N136" i="26"/>
  <c r="O136" i="26"/>
  <c r="N137" i="26"/>
  <c r="O137" i="26"/>
  <c r="N138" i="26"/>
  <c r="O138" i="26"/>
  <c r="N139" i="26"/>
  <c r="O139" i="26"/>
  <c r="N140" i="26"/>
  <c r="O140" i="26"/>
  <c r="N141" i="26"/>
  <c r="O141" i="26"/>
  <c r="N142" i="26"/>
  <c r="O142" i="26"/>
  <c r="N143" i="26"/>
  <c r="O143" i="26"/>
  <c r="N144" i="26"/>
  <c r="O144" i="26"/>
  <c r="N145" i="26"/>
  <c r="O145" i="26"/>
  <c r="N146" i="26"/>
  <c r="O146" i="26"/>
  <c r="N147" i="26"/>
  <c r="O147" i="26"/>
  <c r="N148" i="26"/>
  <c r="O148" i="26"/>
  <c r="N149" i="26"/>
  <c r="O149" i="26"/>
  <c r="N150" i="26"/>
  <c r="O150" i="26"/>
  <c r="N151" i="26"/>
  <c r="O151" i="26"/>
  <c r="N152" i="26"/>
  <c r="O152" i="26"/>
  <c r="N153" i="26"/>
  <c r="O153" i="26"/>
  <c r="N154" i="26"/>
  <c r="O154" i="26"/>
  <c r="N155" i="26"/>
  <c r="O155" i="26"/>
  <c r="N156" i="26"/>
  <c r="O156" i="26"/>
  <c r="N157" i="26"/>
  <c r="O157" i="26"/>
  <c r="N158" i="26"/>
  <c r="O158" i="26"/>
  <c r="N159" i="26"/>
  <c r="O159" i="26"/>
  <c r="N160" i="26"/>
  <c r="O160" i="26"/>
  <c r="N161" i="26"/>
  <c r="O161" i="26"/>
  <c r="N162" i="26"/>
  <c r="O162" i="26"/>
  <c r="N163" i="26"/>
  <c r="O163" i="26"/>
  <c r="N164" i="26"/>
  <c r="O164" i="26"/>
  <c r="N165" i="26"/>
  <c r="O165" i="26"/>
  <c r="N166" i="26"/>
  <c r="O166" i="26"/>
  <c r="N167" i="26"/>
  <c r="O167" i="26"/>
  <c r="N168" i="26"/>
  <c r="O168" i="26"/>
  <c r="N169" i="26"/>
  <c r="O169" i="26"/>
  <c r="N170" i="26"/>
  <c r="O170" i="26"/>
  <c r="N171" i="26"/>
  <c r="O171" i="26"/>
  <c r="N172" i="26"/>
  <c r="O172" i="26"/>
  <c r="N173" i="26"/>
  <c r="O173" i="26"/>
  <c r="N174" i="26"/>
  <c r="O174" i="26"/>
  <c r="N175" i="26"/>
  <c r="O175" i="26"/>
  <c r="N176" i="26"/>
  <c r="O176" i="26"/>
  <c r="N177" i="26"/>
  <c r="O177" i="26"/>
  <c r="N178" i="26"/>
  <c r="O178" i="26"/>
  <c r="N179" i="26"/>
  <c r="O179" i="26"/>
  <c r="N180" i="26"/>
  <c r="O180" i="26"/>
  <c r="N181" i="26"/>
  <c r="O181" i="26"/>
  <c r="N182" i="26"/>
  <c r="O182" i="26"/>
  <c r="N183" i="26"/>
  <c r="O183" i="26"/>
  <c r="N184" i="26"/>
  <c r="O184" i="26"/>
  <c r="N185" i="26"/>
  <c r="O185" i="26"/>
  <c r="N186" i="26"/>
  <c r="O186" i="26"/>
  <c r="N187" i="26"/>
  <c r="O187" i="26"/>
  <c r="N188" i="26"/>
  <c r="O188" i="26"/>
  <c r="N189" i="26"/>
  <c r="O189" i="26"/>
  <c r="N190" i="26"/>
  <c r="O190" i="26"/>
  <c r="N191" i="26"/>
  <c r="O191" i="26"/>
  <c r="N192" i="26"/>
  <c r="O192" i="26"/>
  <c r="N193" i="26"/>
  <c r="O193" i="26"/>
  <c r="N194" i="26"/>
  <c r="O194" i="26"/>
  <c r="N195" i="26"/>
  <c r="O195" i="26"/>
  <c r="N196" i="26"/>
  <c r="O196" i="26"/>
  <c r="N197" i="26"/>
  <c r="O197" i="26"/>
  <c r="N198" i="26"/>
  <c r="O198" i="26"/>
  <c r="N199" i="26"/>
  <c r="O199" i="26"/>
  <c r="N200" i="26"/>
  <c r="O200" i="26"/>
  <c r="N201" i="26"/>
  <c r="O201" i="26"/>
  <c r="N202" i="26"/>
  <c r="O202" i="26"/>
  <c r="N203" i="26"/>
  <c r="O203" i="26"/>
  <c r="N205" i="26"/>
  <c r="O205" i="26"/>
  <c r="N206" i="26"/>
  <c r="O206" i="26"/>
  <c r="N207" i="26"/>
  <c r="O207" i="26"/>
  <c r="N208" i="26"/>
  <c r="O208" i="26"/>
  <c r="N210" i="26"/>
  <c r="O210" i="26"/>
  <c r="N211" i="26"/>
  <c r="O211" i="26"/>
  <c r="N212" i="26"/>
  <c r="O212" i="26"/>
  <c r="N213" i="26"/>
  <c r="O213" i="26"/>
  <c r="N214" i="26"/>
  <c r="O214" i="26"/>
  <c r="N215" i="26"/>
  <c r="O215" i="26"/>
  <c r="N216" i="26"/>
  <c r="O216" i="26"/>
  <c r="N217" i="26"/>
  <c r="O217" i="26"/>
  <c r="N218" i="26"/>
  <c r="O218" i="26"/>
  <c r="N220" i="26"/>
  <c r="O220" i="26"/>
  <c r="N221" i="26"/>
  <c r="O221" i="26"/>
  <c r="N222" i="26"/>
  <c r="O222" i="26"/>
  <c r="N223" i="26"/>
  <c r="O223" i="26"/>
  <c r="N224" i="26"/>
  <c r="O224" i="26"/>
  <c r="N225" i="26"/>
  <c r="O225" i="26"/>
  <c r="N226" i="26"/>
  <c r="O226" i="26"/>
  <c r="N227" i="26"/>
  <c r="O227" i="26"/>
  <c r="N228" i="26"/>
  <c r="O228" i="26"/>
  <c r="N229" i="26"/>
  <c r="O229" i="26"/>
  <c r="N230" i="26"/>
  <c r="O230" i="26"/>
  <c r="N231" i="26"/>
  <c r="O231" i="26"/>
  <c r="N232" i="26"/>
  <c r="O232" i="26"/>
  <c r="N233" i="26"/>
  <c r="O233" i="26"/>
  <c r="N234" i="26"/>
  <c r="O234" i="26"/>
  <c r="N235" i="26"/>
  <c r="O235" i="26"/>
  <c r="N236" i="26"/>
  <c r="O236" i="26"/>
  <c r="N237" i="26"/>
  <c r="O237" i="26"/>
  <c r="N238" i="26"/>
  <c r="O238" i="26"/>
  <c r="N239" i="26"/>
  <c r="O239" i="26"/>
  <c r="N240" i="26"/>
  <c r="O240" i="26"/>
  <c r="K241" i="26"/>
  <c r="L241" i="26"/>
  <c r="M241" i="26"/>
  <c r="O241" i="26" l="1"/>
  <c r="N241" i="26"/>
  <c r="P219" i="26" s="1"/>
  <c r="P91" i="26" l="1"/>
  <c r="P209" i="26"/>
  <c r="P24" i="26"/>
  <c r="P204" i="26"/>
  <c r="P87" i="26"/>
  <c r="P118" i="26"/>
  <c r="P121" i="26"/>
  <c r="P47" i="26"/>
  <c r="P86" i="26"/>
  <c r="P60" i="26"/>
  <c r="P144" i="26"/>
  <c r="P11" i="26"/>
  <c r="P76" i="26"/>
  <c r="P192" i="26"/>
  <c r="P37" i="26"/>
  <c r="P141" i="26"/>
  <c r="P210" i="26"/>
  <c r="P173" i="26"/>
  <c r="P27" i="26"/>
  <c r="P95" i="26"/>
  <c r="P69" i="26"/>
  <c r="P44" i="26"/>
  <c r="P128" i="26"/>
  <c r="P100" i="26"/>
  <c r="P232" i="26"/>
  <c r="P225" i="26"/>
  <c r="P36" i="26"/>
  <c r="P63" i="26"/>
  <c r="P160" i="26"/>
  <c r="P227" i="26"/>
  <c r="P197" i="26"/>
  <c r="P169" i="26"/>
  <c r="P57" i="26"/>
  <c r="P14" i="26"/>
  <c r="P79" i="26"/>
  <c r="P111" i="26"/>
  <c r="P176" i="26"/>
  <c r="P20" i="26"/>
  <c r="P240" i="26"/>
  <c r="P206" i="26"/>
  <c r="P96" i="26"/>
  <c r="P30" i="26"/>
  <c r="P98" i="26"/>
  <c r="P131" i="26"/>
  <c r="P163" i="26"/>
  <c r="P195" i="26"/>
  <c r="P230" i="26"/>
  <c r="P216" i="26"/>
  <c r="P70" i="26"/>
  <c r="P142" i="26"/>
  <c r="P15" i="26"/>
  <c r="P48" i="26"/>
  <c r="P80" i="26"/>
  <c r="P99" i="26"/>
  <c r="P115" i="26"/>
  <c r="P132" i="26"/>
  <c r="P148" i="26"/>
  <c r="P164" i="26"/>
  <c r="P180" i="26"/>
  <c r="P196" i="26"/>
  <c r="P214" i="26"/>
  <c r="P231" i="26"/>
  <c r="P61" i="26"/>
  <c r="P104" i="26"/>
  <c r="P125" i="26"/>
  <c r="P201" i="26"/>
  <c r="P241" i="26"/>
  <c r="P45" i="26"/>
  <c r="P133" i="26"/>
  <c r="P177" i="26"/>
  <c r="P220" i="26"/>
  <c r="P236" i="26"/>
  <c r="P32" i="26"/>
  <c r="P73" i="26"/>
  <c r="P116" i="26"/>
  <c r="P153" i="26"/>
  <c r="P189" i="26"/>
  <c r="P18" i="26"/>
  <c r="P34" i="26"/>
  <c r="P51" i="26"/>
  <c r="P67" i="26"/>
  <c r="P83" i="26"/>
  <c r="P102" i="26"/>
  <c r="P119" i="26"/>
  <c r="P135" i="26"/>
  <c r="P151" i="26"/>
  <c r="P167" i="26"/>
  <c r="P183" i="26"/>
  <c r="P199" i="26"/>
  <c r="P217" i="26"/>
  <c r="P234" i="26"/>
  <c r="P138" i="26"/>
  <c r="P182" i="26"/>
  <c r="P221" i="26"/>
  <c r="P17" i="26"/>
  <c r="P50" i="26"/>
  <c r="P82" i="26"/>
  <c r="P117" i="26"/>
  <c r="P162" i="26"/>
  <c r="P233" i="26"/>
  <c r="P5" i="26"/>
  <c r="P202" i="26"/>
  <c r="P31" i="26"/>
  <c r="P64" i="26"/>
  <c r="P19" i="26"/>
  <c r="P35" i="26"/>
  <c r="P52" i="26"/>
  <c r="P68" i="26"/>
  <c r="P84" i="26"/>
  <c r="P103" i="26"/>
  <c r="P120" i="26"/>
  <c r="P136" i="26"/>
  <c r="P152" i="26"/>
  <c r="P168" i="26"/>
  <c r="P184" i="26"/>
  <c r="P200" i="26"/>
  <c r="P218" i="26"/>
  <c r="P235" i="26"/>
  <c r="P81" i="26"/>
  <c r="P108" i="26"/>
  <c r="P149" i="26"/>
  <c r="P211" i="26"/>
  <c r="P16" i="26"/>
  <c r="P49" i="26"/>
  <c r="P145" i="26"/>
  <c r="P185" i="26"/>
  <c r="P224" i="26"/>
  <c r="P8" i="26"/>
  <c r="P41" i="26"/>
  <c r="P77" i="26"/>
  <c r="P129" i="26"/>
  <c r="P161" i="26"/>
  <c r="P7" i="26"/>
  <c r="P22" i="26"/>
  <c r="P39" i="26"/>
  <c r="P55" i="26"/>
  <c r="P71" i="26"/>
  <c r="P89" i="26"/>
  <c r="P106" i="26"/>
  <c r="P123" i="26"/>
  <c r="P139" i="26"/>
  <c r="P155" i="26"/>
  <c r="P171" i="26"/>
  <c r="P187" i="26"/>
  <c r="P203" i="26"/>
  <c r="P222" i="26"/>
  <c r="P238" i="26"/>
  <c r="P150" i="26"/>
  <c r="P190" i="26"/>
  <c r="P21" i="26"/>
  <c r="P54" i="26"/>
  <c r="P88" i="26"/>
  <c r="P122" i="26"/>
  <c r="P170" i="26"/>
  <c r="P237" i="26"/>
  <c r="P114" i="26"/>
  <c r="P147" i="26"/>
  <c r="P179" i="26"/>
  <c r="P213" i="26"/>
  <c r="P174" i="26"/>
  <c r="P38" i="26"/>
  <c r="P105" i="26"/>
  <c r="P23" i="26"/>
  <c r="P40" i="26"/>
  <c r="P56" i="26"/>
  <c r="P72" i="26"/>
  <c r="P90" i="26"/>
  <c r="P107" i="26"/>
  <c r="P124" i="26"/>
  <c r="P140" i="26"/>
  <c r="P156" i="26"/>
  <c r="P172" i="26"/>
  <c r="P188" i="26"/>
  <c r="P205" i="26"/>
  <c r="P223" i="26"/>
  <c r="P239" i="26"/>
  <c r="P85" i="26"/>
  <c r="P112" i="26"/>
  <c r="P181" i="26"/>
  <c r="P215" i="26"/>
  <c r="P28" i="26"/>
  <c r="P65" i="26"/>
  <c r="P157" i="26"/>
  <c r="P193" i="26"/>
  <c r="P228" i="26"/>
  <c r="P12" i="26"/>
  <c r="P53" i="26"/>
  <c r="P92" i="26"/>
  <c r="P137" i="26"/>
  <c r="P165" i="26"/>
  <c r="P10" i="26"/>
  <c r="P26" i="26"/>
  <c r="P43" i="26"/>
  <c r="P59" i="26"/>
  <c r="P75" i="26"/>
  <c r="P94" i="26"/>
  <c r="P110" i="26"/>
  <c r="P127" i="26"/>
  <c r="P143" i="26"/>
  <c r="P159" i="26"/>
  <c r="P175" i="26"/>
  <c r="P191" i="26"/>
  <c r="P208" i="26"/>
  <c r="P226" i="26"/>
  <c r="P6" i="26"/>
  <c r="P158" i="26"/>
  <c r="P207" i="26"/>
  <c r="P33" i="26"/>
  <c r="P66" i="26"/>
  <c r="P101" i="26"/>
  <c r="P134" i="26"/>
  <c r="P194" i="26"/>
  <c r="P166" i="26"/>
  <c r="P198" i="26"/>
  <c r="P229" i="26"/>
  <c r="P9" i="26"/>
  <c r="P25" i="26"/>
  <c r="P42" i="26"/>
  <c r="P58" i="26"/>
  <c r="P74" i="26"/>
  <c r="P93" i="26"/>
  <c r="P109" i="26"/>
  <c r="P126" i="26"/>
  <c r="P146" i="26"/>
  <c r="P178" i="26"/>
  <c r="P212" i="26"/>
  <c r="P13" i="26"/>
  <c r="P29" i="26"/>
  <c r="P46" i="26"/>
  <c r="P62" i="26"/>
  <c r="P78" i="26"/>
  <c r="P97" i="26"/>
  <c r="P113" i="26"/>
  <c r="P130" i="26"/>
  <c r="P154" i="26"/>
  <c r="P186" i="26"/>
  <c r="M12" i="3"/>
  <c r="L12" i="3"/>
  <c r="K12" i="3"/>
  <c r="O11" i="3"/>
  <c r="N11" i="3"/>
  <c r="B7" i="2" l="1"/>
  <c r="L100" i="19" l="1"/>
  <c r="C7" i="19" l="1"/>
  <c r="H52" i="18" l="1"/>
  <c r="H37" i="18"/>
  <c r="G20" i="18" l="1"/>
  <c r="F20" i="18"/>
  <c r="C20" i="18"/>
  <c r="B20" i="18"/>
  <c r="L15" i="18" l="1"/>
  <c r="L10" i="18"/>
  <c r="L9" i="18"/>
  <c r="L17" i="15"/>
  <c r="L37" i="14"/>
  <c r="L17" i="10"/>
  <c r="L71" i="9"/>
  <c r="L17" i="5" l="1"/>
  <c r="B17" i="2"/>
  <c r="B6" i="2"/>
  <c r="M15" i="18" l="1"/>
  <c r="N33" i="14" l="1"/>
  <c r="N29" i="14"/>
  <c r="N25" i="14"/>
  <c r="N21" i="14"/>
  <c r="N17" i="14"/>
  <c r="N13" i="14"/>
  <c r="N9" i="14"/>
  <c r="N5" i="14"/>
  <c r="N6" i="14"/>
  <c r="N7" i="14"/>
  <c r="N8" i="14"/>
  <c r="N10" i="14"/>
  <c r="N11" i="14"/>
  <c r="N12" i="14"/>
  <c r="N14" i="14"/>
  <c r="N15" i="14"/>
  <c r="N16" i="14"/>
  <c r="N18" i="14"/>
  <c r="N19" i="14"/>
  <c r="N20" i="14"/>
  <c r="N22" i="14"/>
  <c r="N23" i="14"/>
  <c r="N24" i="14"/>
  <c r="N26" i="14"/>
  <c r="N27" i="14"/>
  <c r="N28" i="14"/>
  <c r="N30" i="14"/>
  <c r="N31" i="14"/>
  <c r="N32" i="14"/>
  <c r="N34" i="14"/>
  <c r="N35" i="14"/>
  <c r="N36" i="14"/>
  <c r="C4" i="22" l="1"/>
  <c r="C5" i="22"/>
  <c r="C6" i="22"/>
  <c r="C7" i="22"/>
  <c r="C8" i="22"/>
  <c r="C9" i="22"/>
  <c r="C10" i="22"/>
  <c r="C11" i="22"/>
  <c r="C12" i="22"/>
  <c r="C13" i="22"/>
  <c r="C3" i="22"/>
  <c r="C2" i="22"/>
  <c r="Z47" i="19" l="1"/>
  <c r="AA47" i="19"/>
  <c r="AB47" i="19"/>
  <c r="AC47" i="19"/>
  <c r="AD47" i="19"/>
  <c r="Z39" i="19"/>
  <c r="AA39" i="19"/>
  <c r="AB39" i="19"/>
  <c r="AC39" i="19"/>
  <c r="Z33" i="19"/>
  <c r="AA33" i="19"/>
  <c r="AC33" i="19"/>
  <c r="AC27" i="19"/>
  <c r="Z27" i="19"/>
  <c r="AA27" i="19"/>
  <c r="W27" i="19"/>
  <c r="C6" i="19"/>
  <c r="D19" i="23" l="1"/>
  <c r="C77" i="23"/>
  <c r="N7" i="15" l="1"/>
  <c r="N8" i="15"/>
  <c r="N9" i="15"/>
  <c r="N10" i="15"/>
  <c r="N11" i="15"/>
  <c r="N12" i="15"/>
  <c r="N13" i="15"/>
  <c r="N14" i="15"/>
  <c r="N15" i="15"/>
  <c r="N16" i="15"/>
  <c r="C5" i="2" l="1"/>
  <c r="B5" i="2" l="1"/>
  <c r="F54" i="16" l="1"/>
  <c r="B54" i="16"/>
  <c r="N38" i="16"/>
  <c r="J38" i="16"/>
  <c r="F38" i="16"/>
  <c r="B38" i="16"/>
  <c r="N22" i="16"/>
  <c r="J22" i="16"/>
  <c r="F22" i="16"/>
  <c r="B22" i="16"/>
  <c r="F7" i="12"/>
  <c r="E7" i="12"/>
  <c r="F54" i="11"/>
  <c r="B54" i="11"/>
  <c r="N38" i="11"/>
  <c r="J38" i="11"/>
  <c r="F38" i="11"/>
  <c r="B38" i="11"/>
  <c r="N22" i="11"/>
  <c r="J22" i="11"/>
  <c r="F22" i="11"/>
  <c r="B22" i="11"/>
  <c r="F54" i="6" l="1"/>
  <c r="B54" i="6"/>
  <c r="N38" i="6"/>
  <c r="J38" i="6"/>
  <c r="F38" i="6"/>
  <c r="B38" i="6"/>
  <c r="N22" i="6"/>
  <c r="J22" i="6"/>
  <c r="F22" i="6"/>
  <c r="B22" i="6"/>
  <c r="E24" i="2" l="1"/>
  <c r="U47" i="19" l="1"/>
  <c r="G30" i="18" l="1"/>
  <c r="F53" i="16"/>
  <c r="G54" i="16" s="1"/>
  <c r="B53" i="16"/>
  <c r="C54" i="16" s="1"/>
  <c r="N37" i="16"/>
  <c r="O38" i="16" s="1"/>
  <c r="J37" i="16"/>
  <c r="K38" i="16" s="1"/>
  <c r="F37" i="16"/>
  <c r="G38" i="16" s="1"/>
  <c r="B37" i="16"/>
  <c r="C38" i="16" s="1"/>
  <c r="N21" i="16"/>
  <c r="O22" i="16" s="1"/>
  <c r="J21" i="16"/>
  <c r="K22" i="16" s="1"/>
  <c r="F21" i="16"/>
  <c r="G22" i="16" s="1"/>
  <c r="B21" i="16"/>
  <c r="C22" i="16" s="1"/>
  <c r="F53" i="11"/>
  <c r="G54" i="11" s="1"/>
  <c r="B53" i="11"/>
  <c r="C54" i="11" s="1"/>
  <c r="N37" i="11"/>
  <c r="O38" i="11" s="1"/>
  <c r="J37" i="11"/>
  <c r="K38" i="11" s="1"/>
  <c r="F37" i="11"/>
  <c r="G38" i="11" s="1"/>
  <c r="B37" i="11"/>
  <c r="C38" i="11" s="1"/>
  <c r="N21" i="11"/>
  <c r="O22" i="11" s="1"/>
  <c r="J21" i="11"/>
  <c r="K22" i="11" s="1"/>
  <c r="F21" i="11"/>
  <c r="G22" i="11" s="1"/>
  <c r="B21" i="11"/>
  <c r="C22" i="11" s="1"/>
  <c r="F53" i="6"/>
  <c r="B53" i="6"/>
  <c r="N37" i="6"/>
  <c r="O38" i="6" s="1"/>
  <c r="J37" i="6"/>
  <c r="K38" i="6" s="1"/>
  <c r="F37" i="6"/>
  <c r="G38" i="6" s="1"/>
  <c r="B37" i="6"/>
  <c r="C38" i="6" s="1"/>
  <c r="N21" i="6"/>
  <c r="O22" i="6" s="1"/>
  <c r="J21" i="6"/>
  <c r="K22" i="6" s="1"/>
  <c r="F21" i="6"/>
  <c r="G22" i="6" s="1"/>
  <c r="B21" i="6"/>
  <c r="C22" i="6" s="1"/>
  <c r="F24" i="2"/>
  <c r="C54" i="6" l="1"/>
  <c r="G54" i="6"/>
  <c r="G29" i="18" l="1"/>
  <c r="F52" i="16"/>
  <c r="G53" i="16" s="1"/>
  <c r="B52" i="16"/>
  <c r="C53" i="16" s="1"/>
  <c r="N36" i="16"/>
  <c r="O37" i="16" s="1"/>
  <c r="J36" i="16"/>
  <c r="K37" i="16" s="1"/>
  <c r="F36" i="16"/>
  <c r="G37" i="16" s="1"/>
  <c r="B36" i="16"/>
  <c r="C37" i="16" s="1"/>
  <c r="N20" i="16"/>
  <c r="O21" i="16" s="1"/>
  <c r="J20" i="16"/>
  <c r="K21" i="16" s="1"/>
  <c r="F20" i="16"/>
  <c r="G21" i="16" s="1"/>
  <c r="B20" i="16"/>
  <c r="C21" i="16" s="1"/>
  <c r="F52" i="11" l="1"/>
  <c r="G53" i="11" s="1"/>
  <c r="B52" i="11"/>
  <c r="C53" i="11" s="1"/>
  <c r="N36" i="11"/>
  <c r="O37" i="11" s="1"/>
  <c r="J36" i="11"/>
  <c r="K37" i="11" s="1"/>
  <c r="F36" i="11"/>
  <c r="G37" i="11" s="1"/>
  <c r="B36" i="11"/>
  <c r="C37" i="11" s="1"/>
  <c r="N20" i="11"/>
  <c r="O21" i="11" s="1"/>
  <c r="N19" i="11"/>
  <c r="J20" i="11"/>
  <c r="K21" i="11" s="1"/>
  <c r="F20" i="11"/>
  <c r="G21" i="11" s="1"/>
  <c r="B20" i="11"/>
  <c r="C21" i="11" s="1"/>
  <c r="F52" i="6"/>
  <c r="G53" i="6" s="1"/>
  <c r="B52" i="6"/>
  <c r="C53" i="6" s="1"/>
  <c r="N36" i="6"/>
  <c r="O37" i="6" s="1"/>
  <c r="J36" i="6"/>
  <c r="K37" i="6" s="1"/>
  <c r="F36" i="6"/>
  <c r="G37" i="6" s="1"/>
  <c r="B36" i="6"/>
  <c r="C37" i="6" s="1"/>
  <c r="N20" i="6"/>
  <c r="O21" i="6" s="1"/>
  <c r="J20" i="6"/>
  <c r="K21" i="6" s="1"/>
  <c r="F20" i="6"/>
  <c r="G21" i="6" s="1"/>
  <c r="B20" i="6"/>
  <c r="C21" i="6" s="1"/>
  <c r="B9" i="24"/>
  <c r="G24" i="2"/>
  <c r="O20" i="11" l="1"/>
  <c r="O8" i="10"/>
  <c r="N8" i="10"/>
  <c r="G27" i="18" l="1"/>
  <c r="G28" i="18"/>
  <c r="F51" i="16"/>
  <c r="G52" i="16" s="1"/>
  <c r="B51" i="16"/>
  <c r="C52" i="16" s="1"/>
  <c r="N35" i="16"/>
  <c r="O36" i="16" s="1"/>
  <c r="J35" i="16"/>
  <c r="K36" i="16" s="1"/>
  <c r="F35" i="16"/>
  <c r="G36" i="16" s="1"/>
  <c r="B35" i="16"/>
  <c r="C36" i="16" s="1"/>
  <c r="N19" i="16"/>
  <c r="O20" i="16" s="1"/>
  <c r="J19" i="16"/>
  <c r="K20" i="16" s="1"/>
  <c r="F19" i="16"/>
  <c r="G20" i="16" s="1"/>
  <c r="B19" i="16"/>
  <c r="C20" i="16" s="1"/>
  <c r="F51" i="11"/>
  <c r="G52" i="11" s="1"/>
  <c r="B51" i="11"/>
  <c r="C52" i="11" s="1"/>
  <c r="N35" i="11"/>
  <c r="O36" i="11" s="1"/>
  <c r="J35" i="11"/>
  <c r="K36" i="11" s="1"/>
  <c r="F35" i="11"/>
  <c r="G36" i="11" s="1"/>
  <c r="B35" i="11"/>
  <c r="C36" i="11" s="1"/>
  <c r="J19" i="11"/>
  <c r="K20" i="11" s="1"/>
  <c r="F19" i="11"/>
  <c r="G20" i="11" s="1"/>
  <c r="B19" i="11"/>
  <c r="C20" i="11" s="1"/>
  <c r="E16" i="7"/>
  <c r="E15" i="7"/>
  <c r="E14" i="7"/>
  <c r="E13" i="7"/>
  <c r="E12" i="7"/>
  <c r="E10" i="7"/>
  <c r="E11" i="7"/>
  <c r="E7" i="7"/>
  <c r="E8" i="7"/>
  <c r="E9" i="7"/>
  <c r="F51" i="6"/>
  <c r="G52" i="6" s="1"/>
  <c r="B51" i="6"/>
  <c r="C52" i="6" s="1"/>
  <c r="N35" i="6"/>
  <c r="O36" i="6" s="1"/>
  <c r="J35" i="6"/>
  <c r="K36" i="6" s="1"/>
  <c r="F35" i="6"/>
  <c r="G36" i="6" s="1"/>
  <c r="B35" i="6"/>
  <c r="C36" i="6" s="1"/>
  <c r="N19" i="6"/>
  <c r="O20" i="6" s="1"/>
  <c r="J19" i="6"/>
  <c r="K20" i="6" s="1"/>
  <c r="F19" i="6"/>
  <c r="G20" i="6" s="1"/>
  <c r="B19" i="6"/>
  <c r="C20" i="6" s="1"/>
  <c r="H24" i="2"/>
  <c r="C74" i="23" l="1"/>
  <c r="B77" i="23" s="1"/>
  <c r="B74" i="23"/>
  <c r="A77" i="23" s="1"/>
  <c r="D77" i="23" l="1"/>
  <c r="F50" i="16"/>
  <c r="G51" i="16" s="1"/>
  <c r="B50" i="16"/>
  <c r="C51" i="16" s="1"/>
  <c r="N34" i="16"/>
  <c r="O35" i="16" s="1"/>
  <c r="J34" i="16"/>
  <c r="K35" i="16" s="1"/>
  <c r="F34" i="16"/>
  <c r="G35" i="16" s="1"/>
  <c r="B34" i="16"/>
  <c r="C35" i="16" s="1"/>
  <c r="N18" i="16"/>
  <c r="O19" i="16" s="1"/>
  <c r="J18" i="16"/>
  <c r="K19" i="16" s="1"/>
  <c r="F18" i="16"/>
  <c r="G19" i="16" s="1"/>
  <c r="B18" i="16"/>
  <c r="C19" i="16" s="1"/>
  <c r="F50" i="11"/>
  <c r="G51" i="11" s="1"/>
  <c r="B50" i="11"/>
  <c r="C51" i="11" s="1"/>
  <c r="N34" i="11"/>
  <c r="O35" i="11" s="1"/>
  <c r="J34" i="11"/>
  <c r="K35" i="11" s="1"/>
  <c r="F34" i="11"/>
  <c r="G35" i="11" s="1"/>
  <c r="B34" i="11"/>
  <c r="C35" i="11" s="1"/>
  <c r="N18" i="11"/>
  <c r="O19" i="11" s="1"/>
  <c r="J18" i="11"/>
  <c r="K19" i="11" s="1"/>
  <c r="F18" i="11"/>
  <c r="G19" i="11" s="1"/>
  <c r="F50" i="6"/>
  <c r="G51" i="6" s="1"/>
  <c r="B50" i="6"/>
  <c r="C51" i="6" s="1"/>
  <c r="N34" i="6"/>
  <c r="O35" i="6" s="1"/>
  <c r="J34" i="6"/>
  <c r="K35" i="6" s="1"/>
  <c r="F34" i="6"/>
  <c r="G35" i="6" s="1"/>
  <c r="B34" i="6"/>
  <c r="C35" i="6" s="1"/>
  <c r="N18" i="6"/>
  <c r="O19" i="6" s="1"/>
  <c r="J18" i="6"/>
  <c r="K19" i="6" s="1"/>
  <c r="F18" i="6"/>
  <c r="G19" i="6" s="1"/>
  <c r="B18" i="6"/>
  <c r="C19" i="6" s="1"/>
  <c r="I24" i="2"/>
  <c r="B18" i="11" l="1"/>
  <c r="C19" i="11" s="1"/>
  <c r="D72" i="23"/>
  <c r="D71" i="23"/>
  <c r="D70" i="23"/>
  <c r="D69" i="23"/>
  <c r="D68" i="23"/>
  <c r="D67" i="23"/>
  <c r="D66" i="23"/>
  <c r="D65" i="23"/>
  <c r="D64" i="23"/>
  <c r="D63" i="23"/>
  <c r="D62" i="23"/>
  <c r="D61" i="23"/>
  <c r="D60" i="23"/>
  <c r="D59" i="23"/>
  <c r="D58" i="23"/>
  <c r="D57" i="23"/>
  <c r="D56" i="23"/>
  <c r="D55" i="23"/>
  <c r="D54" i="23"/>
  <c r="D53" i="23"/>
  <c r="D52" i="23"/>
  <c r="D51" i="23"/>
  <c r="D50" i="23"/>
  <c r="D49" i="23"/>
  <c r="D48" i="23"/>
  <c r="D47" i="23"/>
  <c r="D46" i="23"/>
  <c r="D45" i="23"/>
  <c r="D44" i="23"/>
  <c r="D43" i="23"/>
  <c r="D42" i="23"/>
  <c r="D41" i="23"/>
  <c r="D40" i="23"/>
  <c r="D39" i="23"/>
  <c r="D38" i="23"/>
  <c r="D37" i="23"/>
  <c r="D36" i="23"/>
  <c r="D35" i="23"/>
  <c r="D34" i="23"/>
  <c r="D33" i="23"/>
  <c r="D32" i="23"/>
  <c r="D31" i="23"/>
  <c r="D30" i="23"/>
  <c r="D29" i="23"/>
  <c r="D28" i="23"/>
  <c r="D27" i="23"/>
  <c r="D26" i="23"/>
  <c r="D25" i="23"/>
  <c r="D24" i="23"/>
  <c r="D23" i="23"/>
  <c r="D22" i="23"/>
  <c r="D21" i="23"/>
  <c r="D20" i="23"/>
  <c r="D18" i="23"/>
  <c r="D17" i="23"/>
  <c r="D16" i="23"/>
  <c r="D15" i="23"/>
  <c r="D14" i="23"/>
  <c r="D13" i="23"/>
  <c r="D12" i="23"/>
  <c r="D11" i="23"/>
  <c r="D10" i="23"/>
  <c r="D9" i="23"/>
  <c r="D8" i="23"/>
  <c r="D7" i="23"/>
  <c r="D6" i="23"/>
  <c r="D5" i="23"/>
  <c r="D4" i="23"/>
  <c r="Y47" i="19"/>
  <c r="Y39" i="19"/>
  <c r="Y33" i="19"/>
  <c r="Y27" i="19"/>
  <c r="D74" i="23" l="1"/>
  <c r="G26" i="18"/>
  <c r="F49" i="16" l="1"/>
  <c r="G50" i="16" s="1"/>
  <c r="B49" i="16"/>
  <c r="C50" i="16" s="1"/>
  <c r="N33" i="16"/>
  <c r="O34" i="16" s="1"/>
  <c r="J33" i="16"/>
  <c r="K34" i="16" s="1"/>
  <c r="F33" i="16"/>
  <c r="G34" i="16" s="1"/>
  <c r="B33" i="16"/>
  <c r="C34" i="16" s="1"/>
  <c r="N17" i="16"/>
  <c r="O18" i="16" s="1"/>
  <c r="J17" i="16"/>
  <c r="K18" i="16" s="1"/>
  <c r="F17" i="16"/>
  <c r="G18" i="16" s="1"/>
  <c r="B17" i="16"/>
  <c r="C18" i="16" s="1"/>
  <c r="F49" i="11"/>
  <c r="G50" i="11" s="1"/>
  <c r="B49" i="11"/>
  <c r="C50" i="11" s="1"/>
  <c r="N33" i="11"/>
  <c r="O34" i="11" s="1"/>
  <c r="J33" i="11"/>
  <c r="K34" i="11" s="1"/>
  <c r="F33" i="11"/>
  <c r="G34" i="11" s="1"/>
  <c r="B33" i="11"/>
  <c r="C34" i="11" s="1"/>
  <c r="N17" i="11"/>
  <c r="O18" i="11" s="1"/>
  <c r="J17" i="11"/>
  <c r="K18" i="11" s="1"/>
  <c r="F17" i="11"/>
  <c r="G18" i="11" s="1"/>
  <c r="B17" i="11"/>
  <c r="C18" i="11" s="1"/>
  <c r="B17" i="7"/>
  <c r="C17" i="7"/>
  <c r="D17" i="7"/>
  <c r="F49" i="6"/>
  <c r="G50" i="6" s="1"/>
  <c r="B49" i="6"/>
  <c r="C50" i="6" s="1"/>
  <c r="N33" i="6"/>
  <c r="O34" i="6" s="1"/>
  <c r="J33" i="6"/>
  <c r="K34" i="6" s="1"/>
  <c r="F33" i="6"/>
  <c r="G34" i="6" s="1"/>
  <c r="B33" i="6"/>
  <c r="C34" i="6" s="1"/>
  <c r="N17" i="6"/>
  <c r="O18" i="6" s="1"/>
  <c r="J17" i="6"/>
  <c r="K18" i="6" s="1"/>
  <c r="F17" i="6"/>
  <c r="G18" i="6" s="1"/>
  <c r="B17" i="6"/>
  <c r="C18" i="6" s="1"/>
  <c r="J24" i="2"/>
  <c r="F17" i="7" l="1"/>
  <c r="G25" i="18"/>
  <c r="F48" i="16"/>
  <c r="G49" i="16" s="1"/>
  <c r="B48" i="16"/>
  <c r="C49" i="16" s="1"/>
  <c r="N32" i="16"/>
  <c r="O33" i="16" s="1"/>
  <c r="J32" i="16"/>
  <c r="K33" i="16" s="1"/>
  <c r="F32" i="16"/>
  <c r="G33" i="16" s="1"/>
  <c r="B32" i="16"/>
  <c r="C33" i="16" s="1"/>
  <c r="N16" i="16"/>
  <c r="O17" i="16" s="1"/>
  <c r="J16" i="16"/>
  <c r="K17" i="16" s="1"/>
  <c r="F16" i="16"/>
  <c r="G17" i="16" s="1"/>
  <c r="B16" i="16"/>
  <c r="C17" i="16" s="1"/>
  <c r="F48" i="11"/>
  <c r="G49" i="11" s="1"/>
  <c r="B48" i="11"/>
  <c r="C49" i="11" s="1"/>
  <c r="N32" i="11"/>
  <c r="O33" i="11" s="1"/>
  <c r="J32" i="11"/>
  <c r="K33" i="11" s="1"/>
  <c r="F32" i="11"/>
  <c r="G33" i="11" s="1"/>
  <c r="B32" i="11"/>
  <c r="C33" i="11" s="1"/>
  <c r="N16" i="11"/>
  <c r="O17" i="11" s="1"/>
  <c r="J16" i="11"/>
  <c r="K17" i="11" s="1"/>
  <c r="J15" i="11"/>
  <c r="F16" i="11"/>
  <c r="G17" i="11" s="1"/>
  <c r="B16" i="11"/>
  <c r="C17" i="11" s="1"/>
  <c r="K16" i="11" l="1"/>
  <c r="F48" i="6"/>
  <c r="G49" i="6" s="1"/>
  <c r="B48" i="6"/>
  <c r="C49" i="6" s="1"/>
  <c r="N32" i="6"/>
  <c r="O33" i="6" s="1"/>
  <c r="J32" i="6"/>
  <c r="K33" i="6" s="1"/>
  <c r="F32" i="6"/>
  <c r="G33" i="6" s="1"/>
  <c r="B32" i="6"/>
  <c r="C33" i="6" s="1"/>
  <c r="N16" i="6"/>
  <c r="O17" i="6" s="1"/>
  <c r="J16" i="6"/>
  <c r="K17" i="6" s="1"/>
  <c r="F16" i="6"/>
  <c r="G17" i="6" s="1"/>
  <c r="B16" i="6"/>
  <c r="C17" i="6" s="1"/>
  <c r="K24" i="2" l="1"/>
  <c r="F47" i="11" l="1"/>
  <c r="G48" i="11" s="1"/>
  <c r="F46" i="11"/>
  <c r="B47" i="11"/>
  <c r="B46" i="11"/>
  <c r="C47" i="11" l="1"/>
  <c r="C48" i="11"/>
  <c r="G47" i="11"/>
  <c r="O109" i="19"/>
  <c r="O112" i="19" l="1"/>
  <c r="O108" i="19"/>
  <c r="O105" i="19"/>
  <c r="O111" i="19"/>
  <c r="O107" i="19"/>
  <c r="O110" i="19"/>
  <c r="O106" i="19"/>
  <c r="O114" i="19"/>
  <c r="O113" i="19"/>
  <c r="G24" i="18"/>
  <c r="F47" i="16" l="1"/>
  <c r="B47" i="16"/>
  <c r="C48" i="16" s="1"/>
  <c r="F46" i="16"/>
  <c r="B46" i="16"/>
  <c r="N31" i="16"/>
  <c r="O32" i="16" s="1"/>
  <c r="J31" i="16"/>
  <c r="K32" i="16" s="1"/>
  <c r="F31" i="16"/>
  <c r="G32" i="16" s="1"/>
  <c r="B31" i="16"/>
  <c r="N15" i="16"/>
  <c r="J15" i="16"/>
  <c r="K16" i="16" s="1"/>
  <c r="F15" i="16"/>
  <c r="G16" i="16" s="1"/>
  <c r="B15" i="16"/>
  <c r="N30" i="16"/>
  <c r="O31" i="16" s="1"/>
  <c r="J30" i="16"/>
  <c r="F30" i="16"/>
  <c r="G31" i="16" s="1"/>
  <c r="B30" i="16"/>
  <c r="N14" i="16"/>
  <c r="J14" i="16"/>
  <c r="F14" i="16"/>
  <c r="G15" i="16" s="1"/>
  <c r="B14" i="16"/>
  <c r="O5" i="14"/>
  <c r="O6" i="14"/>
  <c r="O7" i="14"/>
  <c r="O8" i="14"/>
  <c r="O9" i="14"/>
  <c r="O10" i="14"/>
  <c r="O11" i="14"/>
  <c r="O12" i="14"/>
  <c r="O13" i="14"/>
  <c r="O14" i="14"/>
  <c r="O15" i="14"/>
  <c r="O16" i="14"/>
  <c r="O17" i="14"/>
  <c r="O18" i="14"/>
  <c r="O19" i="14"/>
  <c r="O20" i="14"/>
  <c r="O21" i="14"/>
  <c r="O22" i="14"/>
  <c r="O23" i="14"/>
  <c r="O24" i="14"/>
  <c r="O25" i="14"/>
  <c r="O26" i="14"/>
  <c r="O27" i="14"/>
  <c r="O28" i="14"/>
  <c r="O29" i="14"/>
  <c r="O30" i="14"/>
  <c r="O31" i="14"/>
  <c r="O32" i="14"/>
  <c r="O33" i="14"/>
  <c r="O34" i="14"/>
  <c r="O35" i="14"/>
  <c r="O36" i="14"/>
  <c r="N31" i="11"/>
  <c r="O32" i="11" s="1"/>
  <c r="J31" i="11"/>
  <c r="K32" i="11" s="1"/>
  <c r="F31" i="11"/>
  <c r="G32" i="11" s="1"/>
  <c r="B31" i="11"/>
  <c r="N15" i="11"/>
  <c r="O16" i="11" s="1"/>
  <c r="F15" i="11"/>
  <c r="G16" i="11" s="1"/>
  <c r="B15" i="11"/>
  <c r="N30" i="11"/>
  <c r="J30" i="11"/>
  <c r="F30" i="11"/>
  <c r="B30" i="11"/>
  <c r="N14" i="11"/>
  <c r="J14" i="11"/>
  <c r="F14" i="11"/>
  <c r="B14" i="11"/>
  <c r="B25" i="8"/>
  <c r="C47" i="16" l="1"/>
  <c r="G15" i="11"/>
  <c r="K31" i="16"/>
  <c r="K15" i="16"/>
  <c r="G31" i="11"/>
  <c r="O15" i="16"/>
  <c r="O16" i="16"/>
  <c r="C15" i="16"/>
  <c r="C16" i="16"/>
  <c r="C31" i="16"/>
  <c r="C32" i="16"/>
  <c r="G47" i="16"/>
  <c r="G48" i="16"/>
  <c r="C15" i="11"/>
  <c r="C16" i="11"/>
  <c r="C31" i="11"/>
  <c r="C32" i="11"/>
  <c r="O31" i="11"/>
  <c r="K15" i="11"/>
  <c r="O15" i="11"/>
  <c r="K31" i="11"/>
  <c r="F47" i="6"/>
  <c r="G48" i="6" s="1"/>
  <c r="B47" i="6"/>
  <c r="C48" i="6" s="1"/>
  <c r="N31" i="6"/>
  <c r="J31" i="6"/>
  <c r="K32" i="6" s="1"/>
  <c r="F31" i="6"/>
  <c r="G32" i="6" s="1"/>
  <c r="B31" i="6"/>
  <c r="C32" i="6" s="1"/>
  <c r="N15" i="6"/>
  <c r="J15" i="6"/>
  <c r="F15" i="6"/>
  <c r="G16" i="6" s="1"/>
  <c r="F46" i="6"/>
  <c r="B46" i="6"/>
  <c r="N30" i="6"/>
  <c r="J30" i="6"/>
  <c r="F30" i="6"/>
  <c r="B30" i="6"/>
  <c r="N14" i="6"/>
  <c r="J14" i="6"/>
  <c r="F14" i="6"/>
  <c r="K31" i="6" l="1"/>
  <c r="O31" i="6"/>
  <c r="O32" i="6"/>
  <c r="K15" i="6"/>
  <c r="K16" i="6"/>
  <c r="O15" i="6"/>
  <c r="O16" i="6"/>
  <c r="G47" i="6"/>
  <c r="G31" i="6"/>
  <c r="C47" i="6"/>
  <c r="G15" i="6"/>
  <c r="C31" i="6"/>
  <c r="B15" i="6"/>
  <c r="C16" i="6" l="1"/>
  <c r="L24" i="2"/>
  <c r="F45" i="16" l="1"/>
  <c r="B45" i="16"/>
  <c r="C46" i="16" s="1"/>
  <c r="F44" i="16"/>
  <c r="B44" i="16"/>
  <c r="F43" i="16"/>
  <c r="G43" i="16" s="1"/>
  <c r="B43" i="16"/>
  <c r="C43" i="16" s="1"/>
  <c r="E41" i="16"/>
  <c r="A41" i="16"/>
  <c r="N29" i="16"/>
  <c r="O30" i="16" s="1"/>
  <c r="J29" i="16"/>
  <c r="K30" i="16" s="1"/>
  <c r="F29" i="16"/>
  <c r="B29" i="16"/>
  <c r="N28" i="16"/>
  <c r="J28" i="16"/>
  <c r="F28" i="16"/>
  <c r="B28" i="16"/>
  <c r="N27" i="16"/>
  <c r="O27" i="16" s="1"/>
  <c r="J27" i="16"/>
  <c r="F27" i="16"/>
  <c r="G27" i="16" s="1"/>
  <c r="B27" i="16"/>
  <c r="C27" i="16" s="1"/>
  <c r="M25" i="16"/>
  <c r="I25" i="16"/>
  <c r="E25" i="16"/>
  <c r="A25" i="16"/>
  <c r="N13" i="16"/>
  <c r="J13" i="16"/>
  <c r="F13" i="16"/>
  <c r="B13" i="16"/>
  <c r="N12" i="16"/>
  <c r="J12" i="16"/>
  <c r="F12" i="16"/>
  <c r="B12" i="16"/>
  <c r="C12" i="16" s="1"/>
  <c r="N11" i="16"/>
  <c r="O11" i="16" s="1"/>
  <c r="J11" i="16"/>
  <c r="K11" i="16" s="1"/>
  <c r="F11" i="16"/>
  <c r="G11" i="16" s="1"/>
  <c r="B11" i="16"/>
  <c r="C11" i="16" s="1"/>
  <c r="M9" i="16"/>
  <c r="I9" i="16"/>
  <c r="E9" i="16"/>
  <c r="A9" i="16"/>
  <c r="F45" i="11"/>
  <c r="G46" i="11" s="1"/>
  <c r="B45" i="11"/>
  <c r="F44" i="11"/>
  <c r="B44" i="11"/>
  <c r="F43" i="11"/>
  <c r="G43" i="11" s="1"/>
  <c r="B43" i="11"/>
  <c r="C43" i="11" s="1"/>
  <c r="E41" i="11"/>
  <c r="A41" i="11"/>
  <c r="N29" i="11"/>
  <c r="O30" i="11" s="1"/>
  <c r="J29" i="11"/>
  <c r="F29" i="11"/>
  <c r="G30" i="11" s="1"/>
  <c r="B29" i="11"/>
  <c r="C30" i="11" s="1"/>
  <c r="N28" i="11"/>
  <c r="J28" i="11"/>
  <c r="F28" i="11"/>
  <c r="B28" i="11"/>
  <c r="N27" i="11"/>
  <c r="O27" i="11" s="1"/>
  <c r="J27" i="11"/>
  <c r="K27" i="11" s="1"/>
  <c r="F27" i="11"/>
  <c r="G27" i="11" s="1"/>
  <c r="B27" i="11"/>
  <c r="C27" i="11" s="1"/>
  <c r="M25" i="11"/>
  <c r="I25" i="11"/>
  <c r="E25" i="11"/>
  <c r="A25" i="11"/>
  <c r="N13" i="11"/>
  <c r="O14" i="11" s="1"/>
  <c r="J13" i="11"/>
  <c r="K14" i="11" s="1"/>
  <c r="F13" i="11"/>
  <c r="G14" i="11" s="1"/>
  <c r="N12" i="11"/>
  <c r="J12" i="11"/>
  <c r="F12" i="11"/>
  <c r="B12" i="11"/>
  <c r="N11" i="11"/>
  <c r="O11" i="11" s="1"/>
  <c r="J11" i="11"/>
  <c r="K11" i="11" s="1"/>
  <c r="F11" i="11"/>
  <c r="G11" i="11" s="1"/>
  <c r="M9" i="11"/>
  <c r="I9" i="11"/>
  <c r="E9" i="11"/>
  <c r="A9" i="11"/>
  <c r="F45" i="6"/>
  <c r="G46" i="6" s="1"/>
  <c r="B45" i="6"/>
  <c r="F44" i="6"/>
  <c r="B44" i="6"/>
  <c r="F43" i="6"/>
  <c r="G43" i="6" s="1"/>
  <c r="B43" i="6"/>
  <c r="C43" i="6" s="1"/>
  <c r="E41" i="6"/>
  <c r="A41" i="6"/>
  <c r="N29" i="6"/>
  <c r="J29" i="6"/>
  <c r="K30" i="6" s="1"/>
  <c r="F29" i="6"/>
  <c r="G30" i="6" s="1"/>
  <c r="B29" i="6"/>
  <c r="C30" i="6" s="1"/>
  <c r="N28" i="6"/>
  <c r="J28" i="6"/>
  <c r="F28" i="6"/>
  <c r="B28" i="6"/>
  <c r="N27" i="6"/>
  <c r="O27" i="6" s="1"/>
  <c r="J27" i="6"/>
  <c r="K27" i="6" s="1"/>
  <c r="F27" i="6"/>
  <c r="G27" i="6" s="1"/>
  <c r="B27" i="6"/>
  <c r="C27" i="6" s="1"/>
  <c r="M25" i="6"/>
  <c r="I25" i="6"/>
  <c r="E25" i="6"/>
  <c r="A25" i="6"/>
  <c r="N13" i="6"/>
  <c r="O14" i="6" s="1"/>
  <c r="J13" i="6"/>
  <c r="K14" i="6" s="1"/>
  <c r="F13" i="6"/>
  <c r="N12" i="6"/>
  <c r="J12" i="6"/>
  <c r="F12" i="6"/>
  <c r="B12" i="6"/>
  <c r="N11" i="6"/>
  <c r="J11" i="6"/>
  <c r="K11" i="6" s="1"/>
  <c r="F11" i="6"/>
  <c r="G11" i="6" s="1"/>
  <c r="M9" i="6"/>
  <c r="I9" i="6"/>
  <c r="E9" i="6"/>
  <c r="A9" i="6"/>
  <c r="B13" i="20"/>
  <c r="M100" i="19"/>
  <c r="O100" i="19" s="1"/>
  <c r="O99" i="19"/>
  <c r="N99" i="19"/>
  <c r="O98" i="19"/>
  <c r="N98" i="19"/>
  <c r="O97" i="19"/>
  <c r="N97" i="19"/>
  <c r="O96" i="19"/>
  <c r="N96" i="19"/>
  <c r="O95" i="19"/>
  <c r="N95" i="19"/>
  <c r="O94" i="19"/>
  <c r="N94" i="19"/>
  <c r="O93" i="19"/>
  <c r="N93" i="19"/>
  <c r="O92" i="19"/>
  <c r="N92" i="19"/>
  <c r="O91" i="19"/>
  <c r="N91" i="19"/>
  <c r="O90" i="19"/>
  <c r="N90" i="19"/>
  <c r="O89" i="19"/>
  <c r="N89" i="19"/>
  <c r="O88" i="19"/>
  <c r="N88" i="19"/>
  <c r="O87" i="19"/>
  <c r="N87" i="19"/>
  <c r="O86" i="19"/>
  <c r="N86" i="19"/>
  <c r="O85" i="19"/>
  <c r="N85" i="19"/>
  <c r="O84" i="19"/>
  <c r="N84" i="19"/>
  <c r="O83" i="19"/>
  <c r="N83" i="19"/>
  <c r="O82" i="19"/>
  <c r="N82" i="19"/>
  <c r="O81" i="19"/>
  <c r="N81" i="19"/>
  <c r="O80" i="19"/>
  <c r="N80" i="19"/>
  <c r="O79" i="19"/>
  <c r="N79" i="19"/>
  <c r="O78" i="19"/>
  <c r="N78" i="19"/>
  <c r="O77" i="19"/>
  <c r="N77" i="19"/>
  <c r="O76" i="19"/>
  <c r="N76" i="19"/>
  <c r="O75" i="19"/>
  <c r="N75" i="19"/>
  <c r="O74" i="19"/>
  <c r="N74" i="19"/>
  <c r="O73" i="19"/>
  <c r="N73" i="19"/>
  <c r="O72" i="19"/>
  <c r="N72" i="19"/>
  <c r="O71" i="19"/>
  <c r="N71" i="19"/>
  <c r="O70" i="19"/>
  <c r="N70" i="19"/>
  <c r="O69" i="19"/>
  <c r="N69" i="19"/>
  <c r="O68" i="19"/>
  <c r="N68" i="19"/>
  <c r="O67" i="19"/>
  <c r="N67" i="19"/>
  <c r="O66" i="19"/>
  <c r="N66" i="19"/>
  <c r="O65" i="19"/>
  <c r="N65" i="19"/>
  <c r="O64" i="19"/>
  <c r="N64" i="19"/>
  <c r="O63" i="19"/>
  <c r="N63" i="19"/>
  <c r="O62" i="19"/>
  <c r="N62" i="19"/>
  <c r="O61" i="19"/>
  <c r="N61" i="19"/>
  <c r="O60" i="19"/>
  <c r="N60" i="19"/>
  <c r="O59" i="19"/>
  <c r="N59" i="19"/>
  <c r="O58" i="19"/>
  <c r="N58" i="19"/>
  <c r="O57" i="19"/>
  <c r="N57" i="19"/>
  <c r="O56" i="19"/>
  <c r="N56" i="19"/>
  <c r="O55" i="19"/>
  <c r="N55" i="19"/>
  <c r="O54" i="19"/>
  <c r="N54" i="19"/>
  <c r="O53" i="19"/>
  <c r="N53" i="19"/>
  <c r="O52" i="19"/>
  <c r="N52" i="19"/>
  <c r="O51" i="19"/>
  <c r="N51" i="19"/>
  <c r="O50" i="19"/>
  <c r="N50" i="19"/>
  <c r="AG49" i="19"/>
  <c r="AF49" i="19"/>
  <c r="O49" i="19"/>
  <c r="N49" i="19"/>
  <c r="AG48" i="19"/>
  <c r="AF48" i="19"/>
  <c r="O48" i="19"/>
  <c r="N48" i="19"/>
  <c r="AE47" i="19"/>
  <c r="X47" i="19"/>
  <c r="W47" i="19"/>
  <c r="V47" i="19"/>
  <c r="T47" i="19"/>
  <c r="O47" i="19"/>
  <c r="N47" i="19"/>
  <c r="AG46" i="19"/>
  <c r="AF46" i="19"/>
  <c r="O46" i="19"/>
  <c r="N46" i="19"/>
  <c r="O45" i="19"/>
  <c r="N45" i="19"/>
  <c r="O44" i="19"/>
  <c r="N44" i="19"/>
  <c r="AG43" i="19"/>
  <c r="AF43" i="19"/>
  <c r="O43" i="19"/>
  <c r="N43" i="19"/>
  <c r="AG42" i="19"/>
  <c r="AF42" i="19"/>
  <c r="O42" i="19"/>
  <c r="N42" i="19"/>
  <c r="AG41" i="19"/>
  <c r="AF41" i="19"/>
  <c r="O41" i="19"/>
  <c r="N41" i="19"/>
  <c r="AG40" i="19"/>
  <c r="AF40" i="19"/>
  <c r="O40" i="19"/>
  <c r="N40" i="19"/>
  <c r="AE39" i="19"/>
  <c r="AD39" i="19"/>
  <c r="X39" i="19"/>
  <c r="W39" i="19"/>
  <c r="V39" i="19"/>
  <c r="U39" i="19"/>
  <c r="T39" i="19"/>
  <c r="O39" i="19"/>
  <c r="N39" i="19"/>
  <c r="AG38" i="19"/>
  <c r="AF38" i="19"/>
  <c r="O38" i="19"/>
  <c r="N38" i="19"/>
  <c r="O37" i="19"/>
  <c r="N37" i="19"/>
  <c r="O36" i="19"/>
  <c r="N36" i="19"/>
  <c r="AG35" i="19"/>
  <c r="AF35" i="19"/>
  <c r="O35" i="19"/>
  <c r="N35" i="19"/>
  <c r="AG34" i="19"/>
  <c r="AF34" i="19"/>
  <c r="O34" i="19"/>
  <c r="N34" i="19"/>
  <c r="AE33" i="19"/>
  <c r="AD33" i="19"/>
  <c r="X33" i="19"/>
  <c r="W33" i="19"/>
  <c r="V33" i="19"/>
  <c r="U33" i="19"/>
  <c r="T33" i="19"/>
  <c r="O33" i="19"/>
  <c r="N33" i="19"/>
  <c r="AG32" i="19"/>
  <c r="AF32" i="19"/>
  <c r="O32" i="19"/>
  <c r="N32" i="19"/>
  <c r="O31" i="19"/>
  <c r="N31" i="19"/>
  <c r="O30" i="19"/>
  <c r="N30" i="19"/>
  <c r="AG29" i="19"/>
  <c r="AF29" i="19"/>
  <c r="O29" i="19"/>
  <c r="N29" i="19"/>
  <c r="AG28" i="19"/>
  <c r="AF28" i="19"/>
  <c r="O28" i="19"/>
  <c r="N28" i="19"/>
  <c r="AE27" i="19"/>
  <c r="AD27" i="19"/>
  <c r="AB27" i="19"/>
  <c r="X27" i="19"/>
  <c r="V27" i="19"/>
  <c r="U27" i="19"/>
  <c r="T27" i="19"/>
  <c r="O27" i="19"/>
  <c r="N27" i="19"/>
  <c r="O26" i="19"/>
  <c r="N26" i="19"/>
  <c r="O25" i="19"/>
  <c r="N25" i="19"/>
  <c r="AG24" i="19"/>
  <c r="AF24" i="19"/>
  <c r="O24" i="19"/>
  <c r="N24" i="19"/>
  <c r="O23" i="19"/>
  <c r="N23" i="19"/>
  <c r="G63" i="18"/>
  <c r="F63" i="18"/>
  <c r="E63" i="18"/>
  <c r="D63" i="18"/>
  <c r="C63" i="18"/>
  <c r="B63" i="18"/>
  <c r="H51" i="18"/>
  <c r="F48" i="18"/>
  <c r="E48" i="18"/>
  <c r="D48" i="18"/>
  <c r="C48" i="18"/>
  <c r="B48" i="18"/>
  <c r="H36" i="18"/>
  <c r="C30" i="18"/>
  <c r="C28" i="18"/>
  <c r="C27" i="18"/>
  <c r="F19" i="18"/>
  <c r="O13" i="18"/>
  <c r="N13" i="18"/>
  <c r="M10" i="18"/>
  <c r="M9" i="18"/>
  <c r="O9" i="18"/>
  <c r="C22" i="18"/>
  <c r="O8" i="18"/>
  <c r="N8" i="18"/>
  <c r="O7" i="18"/>
  <c r="N7" i="18"/>
  <c r="M17" i="15"/>
  <c r="O16" i="15"/>
  <c r="O15" i="15"/>
  <c r="O14" i="15"/>
  <c r="O13" i="15"/>
  <c r="O12" i="15"/>
  <c r="O11" i="15"/>
  <c r="O10" i="15"/>
  <c r="O9" i="15"/>
  <c r="O8" i="15"/>
  <c r="O7" i="15"/>
  <c r="M37" i="14"/>
  <c r="K23" i="13"/>
  <c r="J23" i="13"/>
  <c r="I23" i="13"/>
  <c r="H23" i="13"/>
  <c r="G23" i="13"/>
  <c r="F23" i="13"/>
  <c r="E23" i="13"/>
  <c r="D23" i="13"/>
  <c r="C23" i="13"/>
  <c r="B23" i="13"/>
  <c r="K22" i="13"/>
  <c r="J22" i="13"/>
  <c r="I22" i="13"/>
  <c r="H22" i="13"/>
  <c r="G22" i="13"/>
  <c r="F22" i="13"/>
  <c r="E22" i="13"/>
  <c r="D22" i="13"/>
  <c r="C22" i="13"/>
  <c r="B22" i="13"/>
  <c r="D17" i="12"/>
  <c r="C17" i="12"/>
  <c r="B17" i="12"/>
  <c r="F16" i="12"/>
  <c r="E16" i="12"/>
  <c r="F15" i="12"/>
  <c r="E15" i="12"/>
  <c r="F14" i="12"/>
  <c r="E14" i="12"/>
  <c r="F13" i="12"/>
  <c r="E13" i="12"/>
  <c r="F12" i="12"/>
  <c r="E12" i="12"/>
  <c r="F11" i="12"/>
  <c r="E11" i="12"/>
  <c r="F10" i="12"/>
  <c r="E10" i="12"/>
  <c r="F9" i="12"/>
  <c r="E9" i="12"/>
  <c r="F8" i="12"/>
  <c r="E8" i="12"/>
  <c r="C46" i="11"/>
  <c r="M17" i="10"/>
  <c r="B13" i="11"/>
  <c r="O16" i="10"/>
  <c r="N16" i="10"/>
  <c r="O15" i="10"/>
  <c r="N15" i="10"/>
  <c r="O14" i="10"/>
  <c r="N14" i="10"/>
  <c r="O13" i="10"/>
  <c r="N13" i="10"/>
  <c r="O12" i="10"/>
  <c r="N12" i="10"/>
  <c r="O11" i="10"/>
  <c r="N11" i="10"/>
  <c r="O10" i="10"/>
  <c r="N10" i="10"/>
  <c r="O9" i="10"/>
  <c r="N9" i="10"/>
  <c r="N7" i="10"/>
  <c r="M71" i="9"/>
  <c r="O70" i="9"/>
  <c r="N70" i="9"/>
  <c r="O69" i="9"/>
  <c r="N69" i="9"/>
  <c r="O68" i="9"/>
  <c r="N68" i="9"/>
  <c r="O67" i="9"/>
  <c r="N67" i="9"/>
  <c r="O66" i="9"/>
  <c r="N66" i="9"/>
  <c r="O65" i="9"/>
  <c r="N65" i="9"/>
  <c r="O64" i="9"/>
  <c r="N64" i="9"/>
  <c r="O63" i="9"/>
  <c r="N63" i="9"/>
  <c r="O62" i="9"/>
  <c r="N62" i="9"/>
  <c r="O61" i="9"/>
  <c r="N61" i="9"/>
  <c r="O60" i="9"/>
  <c r="N60" i="9"/>
  <c r="O59" i="9"/>
  <c r="N59" i="9"/>
  <c r="O58" i="9"/>
  <c r="N58" i="9"/>
  <c r="O57" i="9"/>
  <c r="N57" i="9"/>
  <c r="O56" i="9"/>
  <c r="N56" i="9"/>
  <c r="O55" i="9"/>
  <c r="N55" i="9"/>
  <c r="O54" i="9"/>
  <c r="N54" i="9"/>
  <c r="O53" i="9"/>
  <c r="N53" i="9"/>
  <c r="O52" i="9"/>
  <c r="N52" i="9"/>
  <c r="O51" i="9"/>
  <c r="N51" i="9"/>
  <c r="O50" i="9"/>
  <c r="N50" i="9"/>
  <c r="O49" i="9"/>
  <c r="N49" i="9"/>
  <c r="O48" i="9"/>
  <c r="N48" i="9"/>
  <c r="O47" i="9"/>
  <c r="N47" i="9"/>
  <c r="O46" i="9"/>
  <c r="N46" i="9"/>
  <c r="O45" i="9"/>
  <c r="N45" i="9"/>
  <c r="O44" i="9"/>
  <c r="N44" i="9"/>
  <c r="O43" i="9"/>
  <c r="N43" i="9"/>
  <c r="O42" i="9"/>
  <c r="N42" i="9"/>
  <c r="O41" i="9"/>
  <c r="N41" i="9"/>
  <c r="O40" i="9"/>
  <c r="N40" i="9"/>
  <c r="O39" i="9"/>
  <c r="N39" i="9"/>
  <c r="O38" i="9"/>
  <c r="N38" i="9"/>
  <c r="O37" i="9"/>
  <c r="N37" i="9"/>
  <c r="O36" i="9"/>
  <c r="N36" i="9"/>
  <c r="O35" i="9"/>
  <c r="N35" i="9"/>
  <c r="O34" i="9"/>
  <c r="N34" i="9"/>
  <c r="O33" i="9"/>
  <c r="N33" i="9"/>
  <c r="O32" i="9"/>
  <c r="N32" i="9"/>
  <c r="O31" i="9"/>
  <c r="N31" i="9"/>
  <c r="O30" i="9"/>
  <c r="N30" i="9"/>
  <c r="O29" i="9"/>
  <c r="N29" i="9"/>
  <c r="O28" i="9"/>
  <c r="N28" i="9"/>
  <c r="O27" i="9"/>
  <c r="N27" i="9"/>
  <c r="O26" i="9"/>
  <c r="N26" i="9"/>
  <c r="O25" i="9"/>
  <c r="N25" i="9"/>
  <c r="O24" i="9"/>
  <c r="N24" i="9"/>
  <c r="O23" i="9"/>
  <c r="N23" i="9"/>
  <c r="O22" i="9"/>
  <c r="N22" i="9"/>
  <c r="O21" i="9"/>
  <c r="N21" i="9"/>
  <c r="O20" i="9"/>
  <c r="N20" i="9"/>
  <c r="O19" i="9"/>
  <c r="N19" i="9"/>
  <c r="O18" i="9"/>
  <c r="N18" i="9"/>
  <c r="O17" i="9"/>
  <c r="N17" i="9"/>
  <c r="O16" i="9"/>
  <c r="N16" i="9"/>
  <c r="O15" i="9"/>
  <c r="N15" i="9"/>
  <c r="O14" i="9"/>
  <c r="N14" i="9"/>
  <c r="O13" i="9"/>
  <c r="N13" i="9"/>
  <c r="O12" i="9"/>
  <c r="N12" i="9"/>
  <c r="O11" i="9"/>
  <c r="N11" i="9"/>
  <c r="O10" i="9"/>
  <c r="N10" i="9"/>
  <c r="O9" i="9"/>
  <c r="N9" i="9"/>
  <c r="O8" i="9"/>
  <c r="N8" i="9"/>
  <c r="O7" i="9"/>
  <c r="N7" i="9"/>
  <c r="O6" i="9"/>
  <c r="N6" i="9"/>
  <c r="O5" i="9"/>
  <c r="N5" i="9"/>
  <c r="K25" i="8"/>
  <c r="J25" i="8"/>
  <c r="I25" i="8"/>
  <c r="H25" i="8"/>
  <c r="G25" i="8"/>
  <c r="F25" i="8"/>
  <c r="E25" i="8"/>
  <c r="D25" i="8"/>
  <c r="C25" i="8"/>
  <c r="K24" i="8"/>
  <c r="J24" i="8"/>
  <c r="I24" i="8"/>
  <c r="H24" i="8"/>
  <c r="G24" i="8"/>
  <c r="F24" i="8"/>
  <c r="E24" i="8"/>
  <c r="D24" i="8"/>
  <c r="C24" i="8"/>
  <c r="B24" i="8"/>
  <c r="F16" i="7"/>
  <c r="F15" i="7"/>
  <c r="F14" i="7"/>
  <c r="F13" i="7"/>
  <c r="F12" i="7"/>
  <c r="F10" i="7"/>
  <c r="F11" i="7"/>
  <c r="F7" i="7"/>
  <c r="F8" i="7"/>
  <c r="F9" i="7"/>
  <c r="G28" i="6"/>
  <c r="M17" i="5"/>
  <c r="B11" i="6" s="1"/>
  <c r="C11" i="6" s="1"/>
  <c r="B13" i="6"/>
  <c r="B14" i="6"/>
  <c r="C15" i="6" s="1"/>
  <c r="O16" i="5"/>
  <c r="N16" i="5"/>
  <c r="O15" i="5"/>
  <c r="N15" i="5"/>
  <c r="O14" i="5"/>
  <c r="N14" i="5"/>
  <c r="O13" i="5"/>
  <c r="N13" i="5"/>
  <c r="O12" i="5"/>
  <c r="N12" i="5"/>
  <c r="O11" i="5"/>
  <c r="N11" i="5"/>
  <c r="O10" i="5"/>
  <c r="N10" i="5"/>
  <c r="O9" i="5"/>
  <c r="N9" i="5"/>
  <c r="O8" i="5"/>
  <c r="N8" i="5"/>
  <c r="O7" i="5"/>
  <c r="N7" i="5"/>
  <c r="O12" i="3"/>
  <c r="O10" i="3"/>
  <c r="N10" i="3"/>
  <c r="O9" i="3"/>
  <c r="N9" i="3"/>
  <c r="O8" i="3"/>
  <c r="N8" i="3"/>
  <c r="O7" i="3"/>
  <c r="N7" i="3"/>
  <c r="O6" i="3"/>
  <c r="N6" i="3"/>
  <c r="O5" i="3"/>
  <c r="N5" i="3"/>
  <c r="P24" i="2"/>
  <c r="O24" i="2"/>
  <c r="N24" i="2"/>
  <c r="M24" i="2"/>
  <c r="S23" i="2"/>
  <c r="Q23" i="2"/>
  <c r="S22" i="2"/>
  <c r="Q22" i="2"/>
  <c r="S21" i="2"/>
  <c r="Q21" i="2"/>
  <c r="S20" i="2"/>
  <c r="Q20" i="2"/>
  <c r="S19" i="2"/>
  <c r="Q19" i="2"/>
  <c r="N12" i="3" l="1"/>
  <c r="P12" i="3" s="1"/>
  <c r="K28" i="16"/>
  <c r="K27" i="16"/>
  <c r="B11" i="11"/>
  <c r="C11" i="11" s="1"/>
  <c r="P18" i="10"/>
  <c r="O12" i="6"/>
  <c r="O11" i="6"/>
  <c r="P18" i="15"/>
  <c r="O10" i="18"/>
  <c r="B19" i="18"/>
  <c r="B32" i="18" s="1"/>
  <c r="G22" i="18"/>
  <c r="G23" i="18"/>
  <c r="C26" i="18"/>
  <c r="C25" i="18"/>
  <c r="C23" i="18"/>
  <c r="C24" i="18"/>
  <c r="C29" i="18"/>
  <c r="O37" i="14"/>
  <c r="O71" i="9"/>
  <c r="G12" i="6"/>
  <c r="O29" i="6"/>
  <c r="G13" i="6"/>
  <c r="S24" i="2"/>
  <c r="C45" i="16"/>
  <c r="G28" i="16"/>
  <c r="G44" i="16"/>
  <c r="C45" i="11"/>
  <c r="AF27" i="19"/>
  <c r="O12" i="11"/>
  <c r="O29" i="11"/>
  <c r="G45" i="11"/>
  <c r="G12" i="11"/>
  <c r="G14" i="6"/>
  <c r="AF39" i="19"/>
  <c r="C28" i="16"/>
  <c r="G29" i="6"/>
  <c r="G44" i="6"/>
  <c r="C29" i="6"/>
  <c r="C44" i="6"/>
  <c r="C28" i="6"/>
  <c r="C12" i="6"/>
  <c r="C14" i="6"/>
  <c r="C13" i="6"/>
  <c r="K12" i="6"/>
  <c r="G12" i="16"/>
  <c r="G13" i="16"/>
  <c r="N17" i="15"/>
  <c r="O17" i="10"/>
  <c r="K12" i="11"/>
  <c r="K28" i="11"/>
  <c r="K29" i="11"/>
  <c r="O13" i="11"/>
  <c r="O28" i="11"/>
  <c r="G65" i="18"/>
  <c r="C65" i="18"/>
  <c r="B65" i="18"/>
  <c r="F65" i="18"/>
  <c r="N9" i="18"/>
  <c r="C13" i="16"/>
  <c r="C14" i="16"/>
  <c r="G14" i="16"/>
  <c r="O28" i="16"/>
  <c r="K29" i="16"/>
  <c r="K12" i="16"/>
  <c r="C29" i="16"/>
  <c r="C30" i="16"/>
  <c r="C44" i="16"/>
  <c r="O12" i="16"/>
  <c r="O13" i="16"/>
  <c r="G29" i="16"/>
  <c r="G30" i="16"/>
  <c r="G45" i="16"/>
  <c r="F17" i="12"/>
  <c r="K13" i="11"/>
  <c r="K30" i="11"/>
  <c r="G28" i="11"/>
  <c r="O13" i="6"/>
  <c r="AG47" i="19"/>
  <c r="AG39" i="19"/>
  <c r="AG33" i="19"/>
  <c r="AG27" i="19"/>
  <c r="D65" i="18"/>
  <c r="N10" i="18"/>
  <c r="N15" i="18" s="1"/>
  <c r="O14" i="16"/>
  <c r="O29" i="16"/>
  <c r="G46" i="16"/>
  <c r="K14" i="16"/>
  <c r="E17" i="12"/>
  <c r="K28" i="6"/>
  <c r="N17" i="5"/>
  <c r="O28" i="6"/>
  <c r="O30" i="6"/>
  <c r="O17" i="5"/>
  <c r="Q24" i="2"/>
  <c r="R21" i="2" s="1"/>
  <c r="K13" i="6"/>
  <c r="N71" i="9"/>
  <c r="N37" i="14"/>
  <c r="N17" i="10"/>
  <c r="K13" i="16"/>
  <c r="G21" i="18"/>
  <c r="C46" i="6"/>
  <c r="C45" i="6"/>
  <c r="C28" i="11"/>
  <c r="C29" i="11"/>
  <c r="E65" i="18"/>
  <c r="AF47" i="19"/>
  <c r="C14" i="11"/>
  <c r="C13" i="11"/>
  <c r="K29" i="6"/>
  <c r="AF33" i="19"/>
  <c r="O17" i="15"/>
  <c r="G45" i="6"/>
  <c r="G13" i="11"/>
  <c r="G29" i="11"/>
  <c r="O15" i="18"/>
  <c r="C44" i="11"/>
  <c r="E17" i="7"/>
  <c r="G44" i="11"/>
  <c r="G19" i="18"/>
  <c r="N100" i="19"/>
  <c r="P22" i="19" s="1"/>
  <c r="C12" i="11" l="1"/>
  <c r="Q8" i="18"/>
  <c r="Q13" i="18"/>
  <c r="Q6" i="18"/>
  <c r="P9" i="3"/>
  <c r="P11" i="3"/>
  <c r="P18" i="5"/>
  <c r="C19" i="18"/>
  <c r="P68" i="9"/>
  <c r="P80" i="19"/>
  <c r="P25" i="19"/>
  <c r="P5" i="9"/>
  <c r="R19" i="2"/>
  <c r="H65" i="18"/>
  <c r="Q7" i="18"/>
  <c r="P8" i="3"/>
  <c r="P6" i="3"/>
  <c r="P5" i="3"/>
  <c r="P10" i="3"/>
  <c r="P7" i="3"/>
  <c r="P60" i="19"/>
  <c r="P53" i="19"/>
  <c r="P81" i="19"/>
  <c r="P35" i="19"/>
  <c r="P37" i="19"/>
  <c r="P64" i="19"/>
  <c r="P23" i="19"/>
  <c r="P69" i="19"/>
  <c r="R20" i="2"/>
  <c r="P7" i="14"/>
  <c r="P11" i="14"/>
  <c r="P15" i="14"/>
  <c r="P19" i="14"/>
  <c r="P23" i="14"/>
  <c r="P27" i="14"/>
  <c r="P31" i="14"/>
  <c r="P35" i="14"/>
  <c r="P16" i="14"/>
  <c r="P24" i="14"/>
  <c r="P8" i="14"/>
  <c r="P28" i="14"/>
  <c r="P12" i="14"/>
  <c r="P20" i="14"/>
  <c r="P32" i="14"/>
  <c r="P36" i="14"/>
  <c r="P22" i="14"/>
  <c r="P6" i="14"/>
  <c r="P21" i="14"/>
  <c r="P34" i="14"/>
  <c r="P18" i="14"/>
  <c r="P33" i="14"/>
  <c r="P17" i="14"/>
  <c r="P30" i="14"/>
  <c r="P14" i="14"/>
  <c r="P29" i="14"/>
  <c r="P13" i="14"/>
  <c r="P26" i="14"/>
  <c r="P10" i="14"/>
  <c r="P25" i="14"/>
  <c r="P9" i="14"/>
  <c r="P44" i="9"/>
  <c r="P40" i="9"/>
  <c r="P28" i="9"/>
  <c r="P36" i="9"/>
  <c r="P48" i="9"/>
  <c r="P17" i="9"/>
  <c r="P51" i="9"/>
  <c r="P43" i="9"/>
  <c r="P13" i="9"/>
  <c r="P56" i="9"/>
  <c r="P20" i="9"/>
  <c r="P37" i="9"/>
  <c r="P52" i="9"/>
  <c r="P64" i="9"/>
  <c r="R23" i="2"/>
  <c r="R22" i="2"/>
  <c r="P46" i="19"/>
  <c r="P56" i="19"/>
  <c r="P77" i="19"/>
  <c r="P63" i="9"/>
  <c r="P55" i="9"/>
  <c r="P47" i="9"/>
  <c r="P39" i="9"/>
  <c r="P32" i="9"/>
  <c r="P24" i="9"/>
  <c r="P16" i="9"/>
  <c r="P8" i="9"/>
  <c r="P65" i="9"/>
  <c r="P57" i="9"/>
  <c r="P49" i="9"/>
  <c r="P41" i="9"/>
  <c r="P34" i="9"/>
  <c r="P26" i="9"/>
  <c r="P18" i="9"/>
  <c r="P10" i="9"/>
  <c r="P38" i="9"/>
  <c r="P22" i="9"/>
  <c r="P70" i="9"/>
  <c r="P62" i="9"/>
  <c r="P54" i="9"/>
  <c r="P46" i="9"/>
  <c r="P31" i="9"/>
  <c r="P23" i="9"/>
  <c r="P15" i="9"/>
  <c r="P7" i="9"/>
  <c r="P69" i="9"/>
  <c r="P61" i="9"/>
  <c r="P53" i="9"/>
  <c r="P30" i="9"/>
  <c r="P14" i="9"/>
  <c r="P45" i="9"/>
  <c r="P6" i="9"/>
  <c r="P66" i="9"/>
  <c r="P11" i="9"/>
  <c r="P58" i="9"/>
  <c r="P50" i="9"/>
  <c r="P42" i="9"/>
  <c r="P35" i="9"/>
  <c r="P27" i="9"/>
  <c r="P19" i="9"/>
  <c r="P41" i="19"/>
  <c r="P52" i="19"/>
  <c r="P48" i="19"/>
  <c r="P9" i="9"/>
  <c r="P39" i="19"/>
  <c r="P68" i="19"/>
  <c r="P97" i="19"/>
  <c r="P36" i="19"/>
  <c r="P57" i="19"/>
  <c r="P24" i="19"/>
  <c r="P33" i="19"/>
  <c r="P93" i="19"/>
  <c r="P33" i="9"/>
  <c r="C21" i="18"/>
  <c r="P25" i="9"/>
  <c r="P92" i="19"/>
  <c r="P60" i="9"/>
  <c r="P94" i="19"/>
  <c r="P34" i="19"/>
  <c r="P98" i="19"/>
  <c r="P90" i="19"/>
  <c r="P82" i="19"/>
  <c r="P74" i="19"/>
  <c r="P66" i="19"/>
  <c r="P58" i="19"/>
  <c r="P50" i="19"/>
  <c r="P40" i="19"/>
  <c r="P32" i="19"/>
  <c r="P28" i="19"/>
  <c r="P27" i="19"/>
  <c r="P78" i="19"/>
  <c r="P54" i="19"/>
  <c r="P95" i="19"/>
  <c r="P87" i="19"/>
  <c r="P79" i="19"/>
  <c r="P71" i="19"/>
  <c r="P63" i="19"/>
  <c r="P55" i="19"/>
  <c r="P47" i="19"/>
  <c r="P45" i="19"/>
  <c r="P43" i="19"/>
  <c r="P62" i="19"/>
  <c r="P44" i="19"/>
  <c r="P38" i="19"/>
  <c r="P86" i="19"/>
  <c r="P70" i="19"/>
  <c r="P67" i="19"/>
  <c r="P59" i="19"/>
  <c r="P49" i="19"/>
  <c r="P51" i="19"/>
  <c r="P99" i="19"/>
  <c r="P75" i="19"/>
  <c r="P91" i="19"/>
  <c r="P83" i="19"/>
  <c r="P96" i="19"/>
  <c r="P29" i="19"/>
  <c r="P67" i="9"/>
  <c r="P29" i="9"/>
  <c r="P89" i="19"/>
  <c r="P21" i="9"/>
  <c r="P42" i="19"/>
  <c r="P88" i="19"/>
  <c r="P76" i="19"/>
  <c r="P12" i="9"/>
  <c r="P59" i="9"/>
  <c r="P31" i="19"/>
  <c r="P85" i="19"/>
  <c r="P30" i="19"/>
  <c r="P84" i="19"/>
  <c r="P65" i="19"/>
  <c r="P26" i="19"/>
  <c r="P72" i="19"/>
  <c r="P73" i="19"/>
  <c r="P61" i="19"/>
  <c r="Q10" i="18" l="1"/>
  <c r="Q15" i="18" s="1"/>
  <c r="P37" i="14"/>
  <c r="R24" i="2"/>
  <c r="P71" i="9"/>
  <c r="P100" i="19"/>
</calcChain>
</file>

<file path=xl/sharedStrings.xml><?xml version="1.0" encoding="utf-8"?>
<sst xmlns="http://schemas.openxmlformats.org/spreadsheetml/2006/main" count="1261" uniqueCount="525">
  <si>
    <t>Controladoria Geral do Município - Ouvidoria Geral</t>
  </si>
  <si>
    <t>SIGRC - Sistema Integrado de Gerenciamento e Relacionamento com o Cidadão</t>
  </si>
  <si>
    <t>Meses</t>
  </si>
  <si>
    <t>Protocolos</t>
  </si>
  <si>
    <t>Variação*</t>
  </si>
  <si>
    <t>Total</t>
  </si>
  <si>
    <t>Média</t>
  </si>
  <si>
    <t>Tipo de manifestação</t>
  </si>
  <si>
    <t>%Total</t>
  </si>
  <si>
    <t>Denúncia</t>
  </si>
  <si>
    <t>* Variação percentual em relação ao mês imediatamente anterior.</t>
  </si>
  <si>
    <t>Elogio</t>
  </si>
  <si>
    <t>Reclamação</t>
  </si>
  <si>
    <t>Solicitação</t>
  </si>
  <si>
    <t>Sugestão</t>
  </si>
  <si>
    <t>Total Geral</t>
  </si>
  <si>
    <t>ATENDIMENTOS</t>
  </si>
  <si>
    <t>Carta</t>
  </si>
  <si>
    <t>Central SP156</t>
  </si>
  <si>
    <t>E-mail</t>
  </si>
  <si>
    <t>Encaminhamento de outros órgãos (Processo SEI, Memorando, Ofício, etc.)</t>
  </si>
  <si>
    <t>Portal</t>
  </si>
  <si>
    <t>Presencial</t>
  </si>
  <si>
    <t>TOTAL</t>
  </si>
  <si>
    <t>ASSUNTO (Guia Portal 156)*</t>
  </si>
  <si>
    <t>% Total</t>
  </si>
  <si>
    <t>Acessibilidade</t>
  </si>
  <si>
    <t>Acessibilidade digital</t>
  </si>
  <si>
    <t>Acessibilidade em edificações</t>
  </si>
  <si>
    <t>Adoção de animais</t>
  </si>
  <si>
    <t>Agendamento eletrônico</t>
  </si>
  <si>
    <t>Água subterrânea/Curso d'água</t>
  </si>
  <si>
    <t>Alistamento e Serviço Militar</t>
  </si>
  <si>
    <t>Ambulantes</t>
  </si>
  <si>
    <t>Animais que podem causar doenças e/ou agravos à saúde</t>
  </si>
  <si>
    <t>Animais silvestres</t>
  </si>
  <si>
    <t>Animal agressor e/ou invasor</t>
  </si>
  <si>
    <t>Animal em via pública</t>
  </si>
  <si>
    <t>Apoio à aprendizagem</t>
  </si>
  <si>
    <t>Apoio terapêutico</t>
  </si>
  <si>
    <t>Áreas contaminadas</t>
  </si>
  <si>
    <t>Áreas municipais</t>
  </si>
  <si>
    <t>Árvore</t>
  </si>
  <si>
    <t>Assistência a saúde na urgência e emergência (portas)</t>
  </si>
  <si>
    <t>Assistência domiciliar</t>
  </si>
  <si>
    <t>Assistência farmacêutica</t>
  </si>
  <si>
    <t>ATENDE - Transporte Pessoas com Deficiência</t>
  </si>
  <si>
    <t>Autos de Infração</t>
  </si>
  <si>
    <t>Auxílio Aluguel</t>
  </si>
  <si>
    <t>Auxílio Brasil</t>
  </si>
  <si>
    <t>Bibliotecas municipais</t>
  </si>
  <si>
    <t>Bicicleta</t>
  </si>
  <si>
    <t>Bilhete único</t>
  </si>
  <si>
    <t>Boletim e frequência escolar</t>
  </si>
  <si>
    <t>Bolsa Primeira Infância</t>
  </si>
  <si>
    <t>Cadastro Municipal de Vigilância em Saúde - CMVS</t>
  </si>
  <si>
    <t>Cadastro Único (CadÚnico)</t>
  </si>
  <si>
    <t>CADIN - Cadastro Informativo Municipal</t>
  </si>
  <si>
    <t>Calçadas, guias e postes</t>
  </si>
  <si>
    <t>Capinação e roçada de áreas verdes</t>
  </si>
  <si>
    <t>Carga e frete</t>
  </si>
  <si>
    <t>Carro híbrido</t>
  </si>
  <si>
    <t>Cartão SUS</t>
  </si>
  <si>
    <t>CCM - Cadastro de Contribuintes Mobiliários</t>
  </si>
  <si>
    <t>Cemitérios</t>
  </si>
  <si>
    <t>Central 156</t>
  </si>
  <si>
    <t>Centro de Apoio ao Trabalho e Empreendedorismo - CATe</t>
  </si>
  <si>
    <t>Centros de Referência, Convivência e Desenvolvimento</t>
  </si>
  <si>
    <t>Centros esportivos</t>
  </si>
  <si>
    <t>Certidão Ambiental</t>
  </si>
  <si>
    <t>Certidões</t>
  </si>
  <si>
    <t>Cirurgias</t>
  </si>
  <si>
    <t>COHAB</t>
  </si>
  <si>
    <t>Coleta de lixo domiciliar</t>
  </si>
  <si>
    <t>Coleta de resíduos de serviços de saúde</t>
  </si>
  <si>
    <t>Coleta seletiva</t>
  </si>
  <si>
    <t>Comida de rua e foodtruck</t>
  </si>
  <si>
    <t>Condições sanitárias inadequadas</t>
  </si>
  <si>
    <t>Conduta de funcionário da CET</t>
  </si>
  <si>
    <t>Conduta de funcionários</t>
  </si>
  <si>
    <t>Consulta de débitos e DUC</t>
  </si>
  <si>
    <t>Consultas médicas</t>
  </si>
  <si>
    <t>CPOM - cadastro de prestadores de serviços de outro município</t>
  </si>
  <si>
    <t>CRAS - Centro de Refência de Assistência Social</t>
  </si>
  <si>
    <t>Criação inadequada de animais</t>
  </si>
  <si>
    <t>Criança e adolescente</t>
  </si>
  <si>
    <t>Defesa civil</t>
  </si>
  <si>
    <t>Dengue/chikungunya/zika (mosquito aedes aegypti)</t>
  </si>
  <si>
    <t>Devoluções, restituições e indenizações</t>
  </si>
  <si>
    <t>Dívida Ativa</t>
  </si>
  <si>
    <t>Documentações de edificações</t>
  </si>
  <si>
    <t>Documentações e alvarás para obras</t>
  </si>
  <si>
    <t>Documentações de ruas e logradouros</t>
  </si>
  <si>
    <t>Drenagem de água de chuva</t>
  </si>
  <si>
    <t>Elevador, escada rolante, esteira rolante, plataforma de elevação</t>
  </si>
  <si>
    <t>Empreenda fácil</t>
  </si>
  <si>
    <t>Esgoto e água usada</t>
  </si>
  <si>
    <t>Estabelecimentos comerciais, indústrias e serviços</t>
  </si>
  <si>
    <t>Estacionamento</t>
  </si>
  <si>
    <t>Eutanásia</t>
  </si>
  <si>
    <t>Eventos</t>
  </si>
  <si>
    <t>Exames, vacinas e castração</t>
  </si>
  <si>
    <t>Exumação e translado/transferência de corpos</t>
  </si>
  <si>
    <t>Feira livre</t>
  </si>
  <si>
    <t>Ferro velho</t>
  </si>
  <si>
    <t>Fiscalização de obras</t>
  </si>
  <si>
    <t>Grande gerador de resíduos (serviço, comércio, indústria)</t>
  </si>
  <si>
    <t>Guarda Civil Metropolitana</t>
  </si>
  <si>
    <t>Guias rebaixadas</t>
  </si>
  <si>
    <t>Habite-se</t>
  </si>
  <si>
    <t>Heliponto</t>
  </si>
  <si>
    <t>Homenagem fúnebre, velório, sepultamento e cremação</t>
  </si>
  <si>
    <t>Hospital veterinário público</t>
  </si>
  <si>
    <t>Iluminação pública</t>
  </si>
  <si>
    <t>Imigrante</t>
  </si>
  <si>
    <t>Imunidades, isenções e demais benefícios fiscais</t>
  </si>
  <si>
    <t>IPREM</t>
  </si>
  <si>
    <t>IPTU - Imposto Predial e Territorial Urbano</t>
  </si>
  <si>
    <t>ISS - Imposto Sobre Serviços</t>
  </si>
  <si>
    <t>ITBI -  Imposto sobre a Transmissão de Bens Imóveis</t>
  </si>
  <si>
    <t>Lei Aldir Blanc - apoio emergencial a cultura</t>
  </si>
  <si>
    <t>Leve leite</t>
  </si>
  <si>
    <t>Licenciamento Ambiental</t>
  </si>
  <si>
    <t>Lixeiras públicas</t>
  </si>
  <si>
    <t>Locais com lotação superior a 250 pessoas (cinemas, teatros, casas de shows)</t>
  </si>
  <si>
    <t>Material e uniforme escolar</t>
  </si>
  <si>
    <t>Matrícula e transferência escolar</t>
  </si>
  <si>
    <t>Mediação de conflitos</t>
  </si>
  <si>
    <t>Medicamento de controle especial</t>
  </si>
  <si>
    <t xml:space="preserve">Mercados e Sacolões </t>
  </si>
  <si>
    <t>Microempreendedor Individual - MEI</t>
  </si>
  <si>
    <t>Moto frete</t>
  </si>
  <si>
    <t>Multa ambiental</t>
  </si>
  <si>
    <t>Multas de trânsito</t>
  </si>
  <si>
    <t>Multas e contestações</t>
  </si>
  <si>
    <t>Não identificado***</t>
  </si>
  <si>
    <t>Nota do Milhão</t>
  </si>
  <si>
    <t>Numeração de imóveis</t>
  </si>
  <si>
    <t>Obras no viário</t>
  </si>
  <si>
    <t>Ocupação irregular</t>
  </si>
  <si>
    <t>Ônibus</t>
  </si>
  <si>
    <t>Organizações da Sociedade Civil</t>
  </si>
  <si>
    <t>Ônibus fretado</t>
  </si>
  <si>
    <t>Órgão externo</t>
  </si>
  <si>
    <t>Pandemia - COVID 19</t>
  </si>
  <si>
    <t>Parques</t>
  </si>
  <si>
    <t>Patrimônio histórico e cultural</t>
  </si>
  <si>
    <t>Pedido de orientação ou informação</t>
  </si>
  <si>
    <t>Pessoa idosa</t>
  </si>
  <si>
    <t>Placas com nome de rua</t>
  </si>
  <si>
    <t>Planetário</t>
  </si>
  <si>
    <t>Poluição do ar</t>
  </si>
  <si>
    <t>Poluição sonora - PSIU</t>
  </si>
  <si>
    <t>Ponto viciado, entulho e caçamba de entulho</t>
  </si>
  <si>
    <t>População ou pessoa em situação de rua</t>
  </si>
  <si>
    <t>Portal SP156</t>
  </si>
  <si>
    <t>Praças</t>
  </si>
  <si>
    <t>Precatórios</t>
  </si>
  <si>
    <t>Processo Administrativo</t>
  </si>
  <si>
    <t>Programa Ação Jovem</t>
  </si>
  <si>
    <t>Programa Bolsa Família</t>
  </si>
  <si>
    <t>Programa Bolsa Trabalho</t>
  </si>
  <si>
    <t>Programa Cidade Solidária</t>
  </si>
  <si>
    <t>Programa Operação Trabalho - POT</t>
  </si>
  <si>
    <t>Programa Renda Cidadã</t>
  </si>
  <si>
    <t>Programa Renda Mínima</t>
  </si>
  <si>
    <t>Publicidade e poluição visual</t>
  </si>
  <si>
    <t>Qualidade de atendimento</t>
  </si>
  <si>
    <t>RBE - Regularizar situação do RG ou RNE</t>
  </si>
  <si>
    <t>Reciclagem</t>
  </si>
  <si>
    <t>Registro de animais - RGA</t>
  </si>
  <si>
    <t>Regularização de imóveis</t>
  </si>
  <si>
    <t>Remoção de grandes objetos</t>
  </si>
  <si>
    <t>Renda Básica Emergencial</t>
  </si>
  <si>
    <t>Reparação de danos</t>
  </si>
  <si>
    <t>Rios e córregos</t>
  </si>
  <si>
    <t>Ruas, vilas, vielas e escadarias</t>
  </si>
  <si>
    <t>Saúde bucal</t>
  </si>
  <si>
    <t>SAV - Solução de Atendimento Eletrônico</t>
  </si>
  <si>
    <t>Seguro desemprego</t>
  </si>
  <si>
    <t>Segurança de edificação</t>
  </si>
  <si>
    <t>Senha Web</t>
  </si>
  <si>
    <t>Serviços de apoio terapêutico</t>
  </si>
  <si>
    <t>Sinalização e Circulação de veículos e Pedestres</t>
  </si>
  <si>
    <t>Solicitação de callback durante atendimento receptivo</t>
  </si>
  <si>
    <t>Solicitar que acesso ao processo da OGM seja público*****</t>
  </si>
  <si>
    <t>Taxas mobiliárias</t>
  </si>
  <si>
    <t>Táxi e App</t>
  </si>
  <si>
    <t>Telecentro</t>
  </si>
  <si>
    <t>Terrenos e imóveis</t>
  </si>
  <si>
    <t>Transporte Escolar</t>
  </si>
  <si>
    <t>Unidade habitacional</t>
  </si>
  <si>
    <t>Unidades escolares</t>
  </si>
  <si>
    <t>Urgências e Emergências</t>
  </si>
  <si>
    <t>Vacinação</t>
  </si>
  <si>
    <t>Varrição e limpeza urbana</t>
  </si>
  <si>
    <t>Veículos abandonados</t>
  </si>
  <si>
    <t>Zona Azul</t>
  </si>
  <si>
    <t>WiFi Livre SP</t>
  </si>
  <si>
    <t xml:space="preserve">* Em decorrência da troca de sistema ocorrida em Dez/2016, a metodologia atualmente aplicada para a classificação dos assuntos é a Guia de Serviços do Portal 156.  
</t>
  </si>
  <si>
    <t>**Os assunto "colmeia e vespeiro, pernilongo e mosquito"  passou a ser classificado como um serviço dentro do assunto "animais que podem causar doenças e agravos à saúde"  no portal 156 a partir de maio/2018</t>
  </si>
  <si>
    <t>***Os protocolos classificadas como assunto não especificado, são reclamações recebidas no sistema sem que se tenha o registro do assunto demandado.</t>
  </si>
  <si>
    <t>****Em decorrência a atualização da Guia de Serviços no Portal 156, o serviço "Matricula e transferência"  passou a ser classificado como assunto a partir de Julho/2018</t>
  </si>
  <si>
    <t>*****O assunto "Solicitar que acesso ao processo da OGM seja público" passou a ser classificado após implantação de formulário SIGRC.</t>
  </si>
  <si>
    <t>Unidades PMSP</t>
  </si>
  <si>
    <t>Outros</t>
  </si>
  <si>
    <t>%total</t>
  </si>
  <si>
    <t>*Protocolos - valores absolutos do mês</t>
  </si>
  <si>
    <t>** Variação percentual em relação ao mês imediatamente anterior.</t>
  </si>
  <si>
    <t>Protocolos*</t>
  </si>
  <si>
    <t>Variação**</t>
  </si>
  <si>
    <t xml:space="preserve">Agência Reguladora de Serviços Públicos do Município de São Paulo** </t>
  </si>
  <si>
    <t>Casa Civil</t>
  </si>
  <si>
    <t>Companhia de Engenharia de Tráfego - CET</t>
  </si>
  <si>
    <t>Companhia Metropolitana de Habitação - COHAB</t>
  </si>
  <si>
    <t>Controladoria Geral do Município</t>
  </si>
  <si>
    <t>Não identificado</t>
  </si>
  <si>
    <t>Procuradoria Geral do Município</t>
  </si>
  <si>
    <t>São Paulo Obras - SPObras</t>
  </si>
  <si>
    <t>São Paulo Transportes - SPTRANS</t>
  </si>
  <si>
    <t>Secretaria de Relações Institucionais</t>
  </si>
  <si>
    <t>Secretaria de Relações Internacionais</t>
  </si>
  <si>
    <t>Secretaria do Governo Municipal</t>
  </si>
  <si>
    <t>Secretaria Executiva de Limpeza Urbana**</t>
  </si>
  <si>
    <t>Secretaria Municipal da Fazenda</t>
  </si>
  <si>
    <t>Secretaria Municipal da Pessoa com Deficiência</t>
  </si>
  <si>
    <t>Secretaria Municipal da Saúde</t>
  </si>
  <si>
    <t>Secretaria Municipal das Subprefeituras</t>
  </si>
  <si>
    <t>Secretaria Municipal de Assistência e Desenvolvimento Social</t>
  </si>
  <si>
    <t>Secretaria Municipal de Cultura</t>
  </si>
  <si>
    <t>Secretaria Municipal de Desenvolvimento Econômico e Trabalho</t>
  </si>
  <si>
    <t>Secretaria Municipal de Direitos Humanos e Cidadania</t>
  </si>
  <si>
    <t>Secretaria Municipal de Educação</t>
  </si>
  <si>
    <t>Secretaria Municipal de Esportes e Lazer</t>
  </si>
  <si>
    <t>Secretaria Municipal de Gestão</t>
  </si>
  <si>
    <t>Secretaria Municipal de Habitação</t>
  </si>
  <si>
    <t>Secretaria Municipal de Infraestrutura Urbana e Obras</t>
  </si>
  <si>
    <t>Secretaria Municipal de Inovação e Tecnologia</t>
  </si>
  <si>
    <t>Secretaria Municipal de Justiça</t>
  </si>
  <si>
    <t>Secretaria Municipal de Mobilidade e Trânsito</t>
  </si>
  <si>
    <t>Secretaria Municipal de Segurança Urbana</t>
  </si>
  <si>
    <t>Secretaria Municipal de Turismo</t>
  </si>
  <si>
    <t>Secretaria Municipal de Urbanismo e Licenciamento*</t>
  </si>
  <si>
    <t>Secretaria Municipal do Verde e Meio Ambiente</t>
  </si>
  <si>
    <t>Subprefeitura Aricanduva</t>
  </si>
  <si>
    <t>Subprefeitura Butantã</t>
  </si>
  <si>
    <t>Subprefeitura Campo Limpo</t>
  </si>
  <si>
    <t>Subprefeitura Capela do Socorro</t>
  </si>
  <si>
    <t>Subprefeitura Casa Verde</t>
  </si>
  <si>
    <t>Subprefeitura Cidade Ademar</t>
  </si>
  <si>
    <t>Subprefeitura Cidade Tiradentes</t>
  </si>
  <si>
    <t>Subprefeitura Ermelino Matarazzo</t>
  </si>
  <si>
    <t>Subprefeitura Freguesia/Brasilândia</t>
  </si>
  <si>
    <t>Subprefeitura Guaianases</t>
  </si>
  <si>
    <t>Subprefeitura Ipiranga</t>
  </si>
  <si>
    <t>Subprefeitura Itaim Paulista</t>
  </si>
  <si>
    <t>Subprefeitura Itaquera</t>
  </si>
  <si>
    <t>Subprefeitura Jabaquara</t>
  </si>
  <si>
    <t>Subprefeitura Jaçanã/Tremembé</t>
  </si>
  <si>
    <t>Subprefeitura Lapa</t>
  </si>
  <si>
    <t>Subprefeitura M'Boi Mirim</t>
  </si>
  <si>
    <t>Subprefeitura Mooca</t>
  </si>
  <si>
    <t>Subprefeitura Parelheiros</t>
  </si>
  <si>
    <t>Subprefeitura Penha</t>
  </si>
  <si>
    <t>Subprefeitura Perus</t>
  </si>
  <si>
    <t>Subprefeitura Pinheiros</t>
  </si>
  <si>
    <t>Subprefeitura Pirituba/Jaraguá</t>
  </si>
  <si>
    <t>Subprefeitura Santana/Tucuruvi</t>
  </si>
  <si>
    <t>Subprefeitura Santo Amaro</t>
  </si>
  <si>
    <t>Subprefeitura São Mateus</t>
  </si>
  <si>
    <t>Subprefeitura São Miguel Paulista</t>
  </si>
  <si>
    <t>Subprefeitura Sapopemba</t>
  </si>
  <si>
    <t>Subprefeitura Sé</t>
  </si>
  <si>
    <t>Subprefeitura Vila Maria/Vila Guilherme</t>
  </si>
  <si>
    <t>Subprefeitura Vila Mariana</t>
  </si>
  <si>
    <t>Subprefeitura Vila Prudente</t>
  </si>
  <si>
    <t>*Em 2021 ILUME passou para a competencia de SMUL</t>
  </si>
  <si>
    <t>P3A19:U38</t>
  </si>
  <si>
    <t>% Total dentre as subprefeituras</t>
  </si>
  <si>
    <t>Aricanduva</t>
  </si>
  <si>
    <t>Butantã</t>
  </si>
  <si>
    <t>Campo Limpo</t>
  </si>
  <si>
    <t>Capela do Socorro</t>
  </si>
  <si>
    <t>Casa Verde</t>
  </si>
  <si>
    <t>Cidade Ademar</t>
  </si>
  <si>
    <t>Cidade Tiradentes</t>
  </si>
  <si>
    <t>Ermelino Matarazzo</t>
  </si>
  <si>
    <t>Freguesia/Brasilândia</t>
  </si>
  <si>
    <t>Guaianases</t>
  </si>
  <si>
    <t>Ipiranga</t>
  </si>
  <si>
    <t>Itaim Paulista</t>
  </si>
  <si>
    <t>Itaquera</t>
  </si>
  <si>
    <t>Jabaquara</t>
  </si>
  <si>
    <t>Jaçanã/Tremembé</t>
  </si>
  <si>
    <t>Lapa</t>
  </si>
  <si>
    <t>M'Boi Mirim</t>
  </si>
  <si>
    <t>Mooca</t>
  </si>
  <si>
    <t>Parelheiros</t>
  </si>
  <si>
    <t>Penha</t>
  </si>
  <si>
    <t>Perus</t>
  </si>
  <si>
    <t>Pinheiros</t>
  </si>
  <si>
    <t>Pirituba/Jaraguá</t>
  </si>
  <si>
    <t>Santana/Tucuruvi</t>
  </si>
  <si>
    <t>Santo Amaro</t>
  </si>
  <si>
    <t>São Mateus</t>
  </si>
  <si>
    <t>São Miguel Paulista</t>
  </si>
  <si>
    <t>Sapopemba</t>
  </si>
  <si>
    <t>Sé</t>
  </si>
  <si>
    <t>Vila Maria/Vila Guilherme</t>
  </si>
  <si>
    <t>Vila Mariana</t>
  </si>
  <si>
    <t>Vila Prudente</t>
  </si>
  <si>
    <t xml:space="preserve">Total </t>
  </si>
  <si>
    <t>Média anual</t>
  </si>
  <si>
    <t>Denúncias</t>
  </si>
  <si>
    <t>Deferidas</t>
  </si>
  <si>
    <t>Indeferidas</t>
  </si>
  <si>
    <t>Canceladas</t>
  </si>
  <si>
    <t>Total de denúncias *(exceto canceladas)</t>
  </si>
  <si>
    <t>Total denúncias</t>
  </si>
  <si>
    <t>Reclassificadas</t>
  </si>
  <si>
    <t>Denúncias* (exceto canceladas)</t>
  </si>
  <si>
    <t>Assédio moral</t>
  </si>
  <si>
    <t>Assédio sexual</t>
  </si>
  <si>
    <t>Desvio de verbas, materiais e bens públicos</t>
  </si>
  <si>
    <t>Irregularidade da contratação e/ou gestão de serviço público</t>
  </si>
  <si>
    <t>Total indeferidas</t>
  </si>
  <si>
    <t>Total deferidas</t>
  </si>
  <si>
    <t>Pedidos e-SIC</t>
  </si>
  <si>
    <t>Órgão</t>
  </si>
  <si>
    <t>SITUAÇÃO</t>
  </si>
  <si>
    <t>ADE SAMPA - Agência São Paulo de Desenvolvimento</t>
  </si>
  <si>
    <t>AMLURB - Autoridade Municipal de Limpeza Urbana</t>
  </si>
  <si>
    <t>Pedidos registrados</t>
  </si>
  <si>
    <t>CET - Companhia de Engenharia de Tráfego</t>
  </si>
  <si>
    <t>CGM - Controladoria Geral do Município</t>
  </si>
  <si>
    <t>Decisões iniciais</t>
  </si>
  <si>
    <t>COHAB - Companhia Metropolitana de Habitação</t>
  </si>
  <si>
    <t>Total (decisões iniciais)</t>
  </si>
  <si>
    <t>FPETC_ Fundação Paulistana de Educação, Tecnologia e Cultura</t>
  </si>
  <si>
    <t>Atendidos</t>
  </si>
  <si>
    <t>FTMSP - Fundação Theatro Municipal de São Paulo</t>
  </si>
  <si>
    <t>Indeferidos</t>
  </si>
  <si>
    <t>HSPM - Hospital do Servidor Público Municipal</t>
  </si>
  <si>
    <t>IPREM - Instituto de Previdência Municipal de São Paulo</t>
  </si>
  <si>
    <t>1ª instância</t>
  </si>
  <si>
    <t>PGM - Procuradoria Geral do Município</t>
  </si>
  <si>
    <t>Solicitações</t>
  </si>
  <si>
    <t>Prodam-Empresa de Tecnologia da Informação e Comunicação do Munic.SP</t>
  </si>
  <si>
    <t>Total (decisões 1ª instância)</t>
  </si>
  <si>
    <t>SPTrans - São Paulo Transportes S/A</t>
  </si>
  <si>
    <t>Deferidos</t>
  </si>
  <si>
    <t>SECOM - Secretaria Especial de Comunicação</t>
  </si>
  <si>
    <t>SEGES - Secretaria Executiva de Gestão</t>
  </si>
  <si>
    <t>SEHAB - Secretaria Municipal de Habitação</t>
  </si>
  <si>
    <t>2ª instância</t>
  </si>
  <si>
    <t>SEME - Secretaria Municipal de Esportes e Lazer</t>
  </si>
  <si>
    <t>SERI – Secretaria Executiva de Relações Institucionais</t>
  </si>
  <si>
    <t>Total (decisões 2ª instância)</t>
  </si>
  <si>
    <t>SF - Secretaria Municipal da Fazenda</t>
  </si>
  <si>
    <t>SFMSP - Serviço Funerário</t>
  </si>
  <si>
    <t>SGM - Secretaria de Governo Municipal</t>
  </si>
  <si>
    <t>Recurso de Ofício (RO)</t>
  </si>
  <si>
    <t>SIURB - Secretaria Municipal de Infraestrutura Urbana e Obras</t>
  </si>
  <si>
    <t>Encaminhado para o órgão para complemento</t>
  </si>
  <si>
    <t>SMADS - Secretaria Municipal de Assistência e Desenvolvimento Social</t>
  </si>
  <si>
    <t>SMC - Secretaria Municipal de Cultura</t>
  </si>
  <si>
    <t>3ª instância</t>
  </si>
  <si>
    <t>SMDET - Secretaria Municipal de Desenvolvimento Econômico e Trabalho</t>
  </si>
  <si>
    <t>SMDHC - Secretaria Municipal de Direitos Humanos e Cidadania</t>
  </si>
  <si>
    <t>Total (decisões 3ª instância)</t>
  </si>
  <si>
    <t>SME - Secretaria Municipal de Educação</t>
  </si>
  <si>
    <t>SMIT - Secretaria Municipal de Inovação e Tecnologia</t>
  </si>
  <si>
    <t>SMJ - Secretaria Municipal de Justiça</t>
  </si>
  <si>
    <t>SMPED - Secretaria Municipal da Pessoa com Deficiência</t>
  </si>
  <si>
    <t>SMRI - Secretaria Municipal de Relações Internacionais</t>
  </si>
  <si>
    <t>SMS - Secretaria Municipal da Saúde</t>
  </si>
  <si>
    <t>SMSU - Secretaria Municipal de Segurança Urbana</t>
  </si>
  <si>
    <t>SMSUB - Secretaria Municipal das Subprefeituras</t>
  </si>
  <si>
    <t>SMTUR - Secretaria Municipal de Turismo</t>
  </si>
  <si>
    <t>SMUL - Secretaria Municipal de Urbanismo e Licenciamento</t>
  </si>
  <si>
    <t>SP CINE - Empresa de Cinema e Audiovisual de São Paulo</t>
  </si>
  <si>
    <t>SP OBRAS - São Paulo Obras</t>
  </si>
  <si>
    <t>São Paulo Parcerias S/A</t>
  </si>
  <si>
    <t>SP Regula - Agência Reguladora de Serviços Públicos do Município de São Paulo</t>
  </si>
  <si>
    <t>SP URBANISMO - São Paulo Urbanismo</t>
  </si>
  <si>
    <t>SPDA - Companhia São Paulo de Desenvolvimento e Mobilização de Ativos</t>
  </si>
  <si>
    <t>SPSEC - Companhia Paulistana de Securitização</t>
  </si>
  <si>
    <t>SPTURIS - São Paulo Turismo S/A</t>
  </si>
  <si>
    <t>Subprefeitura Aricanduva/Formosa/Carrão</t>
  </si>
  <si>
    <t>Subprefeitura Casa Verde/Cachoeirinha</t>
  </si>
  <si>
    <t>Subprefeitura Freguesia / Brasilândia</t>
  </si>
  <si>
    <t>Subprefeitura M’ Boi Mirim</t>
  </si>
  <si>
    <t>SVMA - Secretaria Municipal do Verde e do Meio Ambiente</t>
  </si>
  <si>
    <t>SMS</t>
  </si>
  <si>
    <t>CET</t>
  </si>
  <si>
    <t>SME</t>
  </si>
  <si>
    <t>SPTrans</t>
  </si>
  <si>
    <t>SF</t>
  </si>
  <si>
    <t>SMSUB</t>
  </si>
  <si>
    <t>Serviço</t>
  </si>
  <si>
    <t>Quantidade</t>
  </si>
  <si>
    <t>Alimentação escolar</t>
  </si>
  <si>
    <t>Denunciar estabelecimento que não fornece álcool em gel ou permite entrada sem máscara durante a crise do Coronavírus</t>
  </si>
  <si>
    <t>Denunciar estabelecimento que não segue as regras de funcionamento previstas durante a pandemia do Coronavírus</t>
  </si>
  <si>
    <t>Material escolar</t>
  </si>
  <si>
    <t>Manifestação livre</t>
  </si>
  <si>
    <t xml:space="preserve">Renda Básica Emergencial </t>
  </si>
  <si>
    <t>Vacinas</t>
  </si>
  <si>
    <t>Denunciar irregularidade da contratação e/ou gestão de serviço público</t>
  </si>
  <si>
    <t>Janeiro</t>
  </si>
  <si>
    <t>FINALIZADA</t>
  </si>
  <si>
    <t>CANCELADA</t>
  </si>
  <si>
    <t>PORTAL</t>
  </si>
  <si>
    <t>DEFERIDAS</t>
  </si>
  <si>
    <t>INDEFERIDAS</t>
  </si>
  <si>
    <t>AHMSP Autarquia Hospitalar Municipal</t>
  </si>
  <si>
    <t>Secretaria Executiva de Comunicação</t>
  </si>
  <si>
    <t>Acesso à informação</t>
  </si>
  <si>
    <t>Descomplica SP - Capela do Socorro</t>
  </si>
  <si>
    <t>Faixas exclusivas e corredores de ônibus</t>
  </si>
  <si>
    <t>Saúde mental</t>
  </si>
  <si>
    <t>EM ANDAMENTO</t>
  </si>
  <si>
    <t>Áreas de pedestre (calçadões)</t>
  </si>
  <si>
    <t>Atendimento especializado para defesa de direitos</t>
  </si>
  <si>
    <t>Certidões de trânsito</t>
  </si>
  <si>
    <t>Descomplica SP - São Mateus</t>
  </si>
  <si>
    <t>ISS – Construção Civil</t>
  </si>
  <si>
    <t>Manutenção da sinalização de trânsito</t>
  </si>
  <si>
    <t>Pessoa desaparecida</t>
  </si>
  <si>
    <t>Vigilância Sanitária</t>
  </si>
  <si>
    <t>Vista de Processos - Secretaria Municipal da Fazenda</t>
  </si>
  <si>
    <t>Ecoponto</t>
  </si>
  <si>
    <t>Parcelamento de tributos</t>
  </si>
  <si>
    <t>Regimes Especiais de Tributação</t>
  </si>
  <si>
    <t>PROCON Cidade de São Paulo</t>
  </si>
  <si>
    <t>Exames em atenção especializada ambulatorial / básica em saúde</t>
  </si>
  <si>
    <t>Ônibus e Ponto de ônibus</t>
  </si>
  <si>
    <t>CANCELADAS</t>
  </si>
  <si>
    <t>SMUL</t>
  </si>
  <si>
    <t>** A partir de março_22 AMLURB desmembrada em SPRegula e SELimp</t>
  </si>
  <si>
    <t>ASSUNTO -  Buraco e Pavimentação (Guia Portal 156)*</t>
  </si>
  <si>
    <t xml:space="preserve">TOTAL </t>
  </si>
  <si>
    <t>Buraco e Pavimentação</t>
  </si>
  <si>
    <t>****** O assunto "Transtorno do espectro do autismo (TEA)" passou a compor os assuntos com  a atualização da carta de serviços do Portal 156</t>
  </si>
  <si>
    <t>Transtorno do espectro do autismo (TEA)******</t>
  </si>
  <si>
    <r>
      <rPr>
        <b/>
        <sz val="11"/>
        <color rgb="FF000000"/>
        <rFont val="Calibri"/>
        <family val="2"/>
      </rPr>
      <t>Tapa buraco - Secretaria Municipal das Subprefeituras</t>
    </r>
    <r>
      <rPr>
        <sz val="11"/>
        <color rgb="FF000000"/>
        <rFont val="Calibri"/>
        <family val="2"/>
      </rPr>
      <t>: https://sp156.prefeitura.sp.gov.br/portal/servicos/informacao?servico=952</t>
    </r>
  </si>
  <si>
    <r>
      <rPr>
        <b/>
        <sz val="11"/>
        <color rgb="FF000000"/>
        <rFont val="Calibri"/>
        <family val="2"/>
      </rPr>
      <t>Solicitar vistoria e reparo em pontes e viadutos - Secretaria Municipal de Infraestrutura Urbana e Obras</t>
    </r>
    <r>
      <rPr>
        <sz val="11"/>
        <color rgb="FF000000"/>
        <rFont val="Calibri"/>
        <family val="2"/>
      </rPr>
      <t>: https://sp156.prefeitura.sp.gov.br/portal/servicos/informacao?servico=3381</t>
    </r>
  </si>
  <si>
    <t>São Paulo Transportes - SPTrans</t>
  </si>
  <si>
    <t>Subprefeituras</t>
  </si>
  <si>
    <r>
      <rPr>
        <b/>
        <sz val="11"/>
        <color rgb="FF000000"/>
        <rFont val="Calibri"/>
        <family val="2"/>
      </rPr>
      <t>Tapa Buraco em faixa exlusiva de ônibus - São Paulo Transportes:</t>
    </r>
    <r>
      <rPr>
        <sz val="11"/>
        <color rgb="FF000000"/>
        <rFont val="Calibri"/>
        <family val="2"/>
      </rPr>
      <t xml:space="preserve"> https://sp156.prefeitura.sp.gov.br/portal/servicos/informacao?servico=3170</t>
    </r>
  </si>
  <si>
    <t>Álcool e outras drogas</t>
  </si>
  <si>
    <t>Consulta em atenção básica</t>
  </si>
  <si>
    <t>Pessoa com Deficiência</t>
  </si>
  <si>
    <t>Autorização para eventos e locais de reunião</t>
  </si>
  <si>
    <t>Bolsas e Programas de Qualificação</t>
  </si>
  <si>
    <t>CEUS</t>
  </si>
  <si>
    <t>Fab Lab</t>
  </si>
  <si>
    <t>Gratuidades</t>
  </si>
  <si>
    <t>Licenciamento Industrial</t>
  </si>
  <si>
    <t>Ouvidoria SUS</t>
  </si>
  <si>
    <t>Qualificação profissional</t>
  </si>
  <si>
    <t>Rua de Lazer</t>
  </si>
  <si>
    <t>Saúde da pessoa com deficiência</t>
  </si>
  <si>
    <t>Denúncia Fiscal</t>
  </si>
  <si>
    <t>Descomplica SP - Butantã</t>
  </si>
  <si>
    <t>Descomplica SP - Campo Limpo</t>
  </si>
  <si>
    <t>Educação ambiental</t>
  </si>
  <si>
    <t>Saúde da pessoa idosa</t>
  </si>
  <si>
    <t>Turismo</t>
  </si>
  <si>
    <t>Denunciar conduta inadequada de Agente Público</t>
  </si>
  <si>
    <t>Ilegalidade na gestão pública municipal</t>
  </si>
  <si>
    <t>Benefícios Eventuais</t>
  </si>
  <si>
    <t>Cadastro de Prestadores de Outros Municípios</t>
  </si>
  <si>
    <t>Descomplica SP - Penha</t>
  </si>
  <si>
    <t>Descomplica SP - Santana/Tucuruvi</t>
  </si>
  <si>
    <t>Fomento à criação artística</t>
  </si>
  <si>
    <t>Indenizações e contestações de multas</t>
  </si>
  <si>
    <t>Inspeção Veicular</t>
  </si>
  <si>
    <t>Questões raciais, étnicas e religiosas</t>
  </si>
  <si>
    <t>Saúde da população LGBT</t>
  </si>
  <si>
    <t>ASSUNTO (Guia Portal 156)</t>
  </si>
  <si>
    <t>Subprefeituras PMSP</t>
  </si>
  <si>
    <t>Subprefeituras - 10 mais demandados de 2024 (Média)</t>
  </si>
  <si>
    <t>% Total 2024</t>
  </si>
  <si>
    <t>Secretaria Executiva de Mudanças Climáticas***</t>
  </si>
  <si>
    <t>SMT - Secretaria Municipal de Mobilidade e Trânsito</t>
  </si>
  <si>
    <t>Formação artística e cultural</t>
  </si>
  <si>
    <t>Fevereiro</t>
  </si>
  <si>
    <t>,</t>
  </si>
  <si>
    <t>SEGES</t>
  </si>
  <si>
    <t>SMADS</t>
  </si>
  <si>
    <t>Assuntos - 10 mais solicitados de 2024 (Média)</t>
  </si>
  <si>
    <t>Assuntos - variação dos 10 mais solicitados de 2024 (MÉDIA)</t>
  </si>
  <si>
    <t>Assuntos - 10 mais solicitados dos 3 últimos meses (Média)</t>
  </si>
  <si>
    <t>Unidades - 10 mais solicitadas de 2024 (Média)</t>
  </si>
  <si>
    <t>Unidades - variação dos 10 mais solicitados de 2024 (MÉDIA)</t>
  </si>
  <si>
    <t>Unidades - 10 mais solicitadas dos 3 últimos meses (Média)</t>
  </si>
  <si>
    <t>Subprefeituras - variação dos 10 mais solicitadas de 2024 (MÉDIA)</t>
  </si>
  <si>
    <t>Tabagismo</t>
  </si>
  <si>
    <t>Mulher</t>
  </si>
  <si>
    <t>CIL- Central de Intermediação em Libras</t>
  </si>
  <si>
    <t>Março</t>
  </si>
  <si>
    <t>Zap Denúncia*</t>
  </si>
  <si>
    <t>Zap Denúncia* disponível desde 27/03/2024, o novo canal permite o registro de denúncias à Ouvidoria Geral do Município por meio de chatbot.</t>
  </si>
  <si>
    <t>Biblioteca Mário de Andrade</t>
  </si>
  <si>
    <t>Descomplica SP - Jaçanã/Tremembé</t>
  </si>
  <si>
    <t>Descomplica SP - Lapa</t>
  </si>
  <si>
    <t>Fretamento</t>
  </si>
  <si>
    <t>Requalifica Centro</t>
  </si>
  <si>
    <t>Abril</t>
  </si>
  <si>
    <t xml:space="preserve">Unidades PMSP </t>
  </si>
  <si>
    <t>Descomplica SP - São Miguel</t>
  </si>
  <si>
    <t>Saúde da criança</t>
  </si>
  <si>
    <t>Servidores da SME</t>
  </si>
  <si>
    <t>% Canais de entrada MAI/24</t>
  </si>
  <si>
    <t>% em relação ao todo de MAI/24 (excetuando-se denúncias)</t>
  </si>
  <si>
    <t>10 unidades mais demandadas de MAIO/24</t>
  </si>
  <si>
    <t>10 Subprefeituras mais demandadas de MAIO/24</t>
  </si>
  <si>
    <t>Maio</t>
  </si>
  <si>
    <t>% Total MAI/24 dentro do STATUS</t>
  </si>
  <si>
    <t>SMT</t>
  </si>
  <si>
    <t>Georreferenciamento das 3 Subprefeituras mais solicitadas em MAI/24 e os assuntos mais demandados em cada uma das subprefeituras</t>
  </si>
  <si>
    <t>Elogio *</t>
  </si>
  <si>
    <t>10 assuntos mais solicitados de maio/2024</t>
  </si>
  <si>
    <t>Unidades PMSP - MAIO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</si>
</sst>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quot; &quot;#,##0.00&quot; &quot;;&quot;-&quot;#,##0.00&quot; &quot;;&quot; -&quot;00&quot; &quot;;&quot; &quot;@&quot; &quot;"/>
    <numFmt numFmtId="167" formatCode="0.000"/>
  </numFmts>
  <fonts count="68">
    <font>
      <sz val="11"/>
      <color rgb="FF000000"/>
      <name val="Calibri"/>
      <family val="2"/>
    </font>
    <font>
      <sz val="11"/>
      <color theme="1"/>
      <name val="Calibri"/>
      <family val="2"/>
      <scheme val="minor"/>
    </font>
    <font>
      <sz val="11"/>
      <color theme="1"/>
      <name val="Calibri"/>
      <family val="2"/>
      <scheme val="minor"/>
    </font>
    <font>
      <sz val="11"/>
      <color rgb="FF000000"/>
      <name val="Calibri"/>
      <family val="2"/>
    </font>
    <font>
      <sz val="11"/>
      <color rgb="FF800080"/>
      <name val="Calibri"/>
      <family val="2"/>
    </font>
    <font>
      <sz val="11"/>
      <color rgb="FF9C0006"/>
      <name val="Calibri"/>
      <family val="2"/>
    </font>
    <font>
      <sz val="10"/>
      <color rgb="FF000000"/>
      <name val="Arial"/>
      <family val="2"/>
    </font>
    <font>
      <b/>
      <sz val="11"/>
      <color rgb="FF44546A"/>
      <name val="Calibri"/>
      <family val="2"/>
    </font>
    <font>
      <b/>
      <sz val="11"/>
      <color rgb="FF000000"/>
      <name val="Arial"/>
      <family val="2"/>
    </font>
    <font>
      <sz val="11"/>
      <color rgb="FF000000"/>
      <name val="Arial"/>
      <family val="2"/>
    </font>
    <font>
      <b/>
      <sz val="11"/>
      <color rgb="FF000000"/>
      <name val="Calibri"/>
      <family val="2"/>
    </font>
    <font>
      <sz val="8"/>
      <color rgb="FF000000"/>
      <name val="Arial"/>
      <family val="2"/>
    </font>
    <font>
      <b/>
      <sz val="10"/>
      <color rgb="FF000000"/>
      <name val="Arial"/>
      <family val="2"/>
    </font>
    <font>
      <sz val="12"/>
      <color rgb="FF000000"/>
      <name val="Arial "/>
    </font>
    <font>
      <b/>
      <sz val="12"/>
      <color rgb="FF000000"/>
      <name val="Arial "/>
    </font>
    <font>
      <sz val="11"/>
      <color rgb="FF000000"/>
      <name val="Arial "/>
    </font>
    <font>
      <b/>
      <sz val="11"/>
      <color rgb="FF000000"/>
      <name val="Arial "/>
    </font>
    <font>
      <sz val="11"/>
      <color rgb="FFFFFFFF"/>
      <name val="Arial"/>
      <family val="2"/>
    </font>
    <font>
      <sz val="11"/>
      <color rgb="FFFFFFFF"/>
      <name val="Calibri"/>
      <family val="2"/>
    </font>
    <font>
      <sz val="11"/>
      <color rgb="FFFF0000"/>
      <name val="Calibri"/>
      <family val="2"/>
    </font>
    <font>
      <sz val="9"/>
      <color rgb="FF000000"/>
      <name val="Arial"/>
      <family val="2"/>
    </font>
    <font>
      <sz val="11"/>
      <color rgb="FFFF0000"/>
      <name val="Arial"/>
      <family val="2"/>
    </font>
    <font>
      <b/>
      <sz val="9"/>
      <color rgb="FF000000"/>
      <name val="Arial"/>
      <family val="2"/>
    </font>
    <font>
      <sz val="10"/>
      <color rgb="FFFF0000"/>
      <name val="Arial"/>
      <family val="2"/>
    </font>
    <font>
      <b/>
      <sz val="11"/>
      <color rgb="FFFF0000"/>
      <name val="Arial"/>
      <family val="2"/>
    </font>
    <font>
      <b/>
      <sz val="10"/>
      <color rgb="FF000000"/>
      <name val="Calibri"/>
      <family val="2"/>
    </font>
    <font>
      <b/>
      <sz val="8"/>
      <color rgb="FF000000"/>
      <name val="Arial"/>
      <family val="2"/>
    </font>
    <font>
      <sz val="10"/>
      <color rgb="FF000000"/>
      <name val="Calibri"/>
      <family val="2"/>
    </font>
    <font>
      <sz val="8"/>
      <color rgb="FF000000"/>
      <name val="Calibri"/>
      <family val="2"/>
    </font>
    <font>
      <b/>
      <i/>
      <sz val="10"/>
      <color rgb="FF000000"/>
      <name val="Calibri"/>
      <family val="2"/>
    </font>
    <font>
      <b/>
      <sz val="8"/>
      <color rgb="FF000000"/>
      <name val="Calibri"/>
      <family val="2"/>
    </font>
    <font>
      <sz val="11"/>
      <color rgb="FFFFFFFF"/>
      <name val="Times New Roman"/>
      <family val="1"/>
    </font>
    <font>
      <b/>
      <sz val="11"/>
      <color rgb="FF000000"/>
      <name val="Times New Roman"/>
      <family val="1"/>
    </font>
    <font>
      <b/>
      <sz val="11"/>
      <color rgb="FFFFFFFF"/>
      <name val="Calibri"/>
      <family val="2"/>
    </font>
    <font>
      <sz val="11"/>
      <color rgb="FF000000"/>
      <name val="Times New Roman"/>
      <family val="1"/>
    </font>
    <font>
      <b/>
      <sz val="10"/>
      <color rgb="FF000000"/>
      <name val="Times New Roman"/>
      <family val="1"/>
    </font>
    <font>
      <sz val="11"/>
      <color rgb="FF000000"/>
      <name val="Calibri"/>
      <family val="2"/>
      <scheme val="minor"/>
    </font>
    <font>
      <sz val="11"/>
      <name val="Arial"/>
      <family val="2"/>
    </font>
    <font>
      <sz val="10"/>
      <name val="Arial"/>
      <family val="2"/>
    </font>
    <font>
      <sz val="11"/>
      <name val="Calibri"/>
      <family val="2"/>
    </font>
    <font>
      <sz val="11"/>
      <color theme="0"/>
      <name val="Arial"/>
      <family val="2"/>
    </font>
    <font>
      <sz val="11"/>
      <color theme="0"/>
      <name val="Calibri"/>
      <family val="2"/>
    </font>
    <font>
      <sz val="10"/>
      <color theme="0"/>
      <name val="Arial"/>
      <family val="2"/>
    </font>
    <font>
      <sz val="10"/>
      <color theme="0"/>
      <name val="Calibri"/>
      <family val="2"/>
    </font>
    <font>
      <sz val="8"/>
      <color theme="0"/>
      <name val="Calibri"/>
      <family val="2"/>
    </font>
    <font>
      <b/>
      <sz val="10"/>
      <color theme="0"/>
      <name val="Calibri"/>
      <family val="2"/>
    </font>
    <font>
      <sz val="8"/>
      <color theme="0"/>
      <name val="Arial"/>
      <family val="2"/>
    </font>
    <font>
      <b/>
      <sz val="11"/>
      <color theme="0"/>
      <name val="Calibri"/>
      <family val="2"/>
    </font>
    <font>
      <b/>
      <sz val="11"/>
      <color theme="0"/>
      <name val="Arial"/>
      <family val="2"/>
    </font>
    <font>
      <b/>
      <sz val="11"/>
      <color theme="1"/>
      <name val="Calibri"/>
      <family val="2"/>
      <scheme val="minor"/>
    </font>
    <font>
      <sz val="11"/>
      <color theme="1"/>
      <name val="Arial"/>
      <family val="2"/>
    </font>
    <font>
      <b/>
      <sz val="11"/>
      <name val="Calibri"/>
      <family val="2"/>
    </font>
    <font>
      <b/>
      <sz val="8"/>
      <name val="Calibri"/>
      <family val="2"/>
    </font>
    <font>
      <sz val="12"/>
      <color theme="0"/>
      <name val="Arial "/>
    </font>
    <font>
      <b/>
      <sz val="11"/>
      <name val="Arial"/>
      <family val="2"/>
    </font>
    <font>
      <b/>
      <sz val="9"/>
      <name val="Arial"/>
      <family val="2"/>
    </font>
    <font>
      <sz val="10"/>
      <name val="Calibri"/>
      <family val="2"/>
    </font>
    <font>
      <b/>
      <sz val="11"/>
      <name val="Calibri"/>
      <family val="2"/>
      <scheme val="minor"/>
    </font>
    <font>
      <sz val="11"/>
      <name val="Calibri"/>
      <family val="2"/>
      <scheme val="minor"/>
    </font>
    <font>
      <b/>
      <sz val="11"/>
      <color theme="0"/>
      <name val="Calibri"/>
      <family val="2"/>
      <scheme val="minor"/>
    </font>
    <font>
      <sz val="11"/>
      <color theme="1"/>
      <name val="Calibri"/>
      <family val="2"/>
    </font>
    <font>
      <sz val="10"/>
      <color theme="1"/>
      <name val="Arial"/>
      <family val="2"/>
    </font>
    <font>
      <sz val="8"/>
      <color theme="1"/>
      <name val="Arial"/>
      <family val="2"/>
    </font>
    <font>
      <sz val="11"/>
      <color theme="0" tint="-4.9989318521683403E-2"/>
      <name val="Arial"/>
      <family val="2"/>
    </font>
    <font>
      <sz val="11"/>
      <color theme="0"/>
      <name val="Calibri"/>
      <family val="2"/>
      <scheme val="minor"/>
    </font>
    <font>
      <b/>
      <sz val="11"/>
      <color theme="1"/>
      <name val="Arial"/>
      <family val="2"/>
    </font>
    <font>
      <b/>
      <sz val="10"/>
      <name val="Arial"/>
      <family val="2"/>
    </font>
    <font>
      <b/>
      <sz val="10"/>
      <color theme="1"/>
      <name val="Arial"/>
      <family val="2"/>
    </font>
  </fonts>
  <fills count="30">
    <fill>
      <patternFill patternType="none"/>
    </fill>
    <fill>
      <patternFill patternType="gray125"/>
    </fill>
    <fill>
      <patternFill patternType="solid">
        <fgColor rgb="FFFF99CC"/>
        <bgColor rgb="FFFF99CC"/>
      </patternFill>
    </fill>
    <fill>
      <patternFill patternType="solid">
        <fgColor rgb="FFFFC7CE"/>
        <bgColor rgb="FFFFC7CE"/>
      </patternFill>
    </fill>
    <fill>
      <patternFill patternType="solid">
        <fgColor rgb="FFBFBFBF"/>
        <bgColor rgb="FFBFBFBF"/>
      </patternFill>
    </fill>
    <fill>
      <patternFill patternType="solid">
        <fgColor rgb="FFD9D9D9"/>
        <bgColor rgb="FFD9D9D9"/>
      </patternFill>
    </fill>
    <fill>
      <patternFill patternType="solid">
        <fgColor rgb="FFD8D8D8"/>
        <bgColor rgb="FFD8D8D8"/>
      </patternFill>
    </fill>
    <fill>
      <patternFill patternType="solid">
        <fgColor rgb="FF000000"/>
        <bgColor rgb="FF000000"/>
      </patternFill>
    </fill>
    <fill>
      <patternFill patternType="solid">
        <fgColor rgb="FFE7E6E6"/>
        <bgColor rgb="FFE7E6E6"/>
      </patternFill>
    </fill>
    <fill>
      <patternFill patternType="solid">
        <fgColor rgb="FFF2F2F2"/>
        <bgColor rgb="FFF2F2F2"/>
      </patternFill>
    </fill>
    <fill>
      <patternFill patternType="solid">
        <fgColor rgb="FFA6A6A6"/>
        <bgColor rgb="FFA6A6A6"/>
      </patternFill>
    </fill>
    <fill>
      <patternFill patternType="solid">
        <fgColor rgb="FFFFFFFF"/>
        <bgColor rgb="FFFFFFFF"/>
      </patternFill>
    </fill>
    <fill>
      <patternFill patternType="solid">
        <fgColor rgb="FF00FF00"/>
        <bgColor rgb="FF00FF00"/>
      </patternFill>
    </fill>
    <fill>
      <patternFill patternType="solid">
        <fgColor rgb="FF99FFCC"/>
        <bgColor rgb="FF99FFCC"/>
      </patternFill>
    </fill>
    <fill>
      <patternFill patternType="solid">
        <fgColor rgb="FFBF8F00"/>
        <bgColor rgb="FFBF8F00"/>
      </patternFill>
    </fill>
    <fill>
      <patternFill patternType="solid">
        <fgColor rgb="FFFFD966"/>
        <bgColor rgb="FFFFD966"/>
      </patternFill>
    </fill>
    <fill>
      <patternFill patternType="solid">
        <fgColor rgb="FFFFF2CC"/>
        <bgColor rgb="FFFFF2CC"/>
      </patternFill>
    </fill>
    <fill>
      <patternFill patternType="solid">
        <fgColor rgb="FFCC00CC"/>
        <bgColor rgb="FFCC00CC"/>
      </patternFill>
    </fill>
    <fill>
      <patternFill patternType="solid">
        <fgColor rgb="FFFF3399"/>
        <bgColor rgb="FFFF3399"/>
      </patternFill>
    </fill>
    <fill>
      <patternFill patternType="solid">
        <fgColor rgb="FFFFCCCC"/>
        <bgColor rgb="FFFFCCCC"/>
      </patternFill>
    </fill>
    <fill>
      <patternFill patternType="solid">
        <fgColor rgb="FF3333CC"/>
        <bgColor rgb="FF3333CC"/>
      </patternFill>
    </fill>
    <fill>
      <patternFill patternType="solid">
        <fgColor rgb="FF6699FF"/>
        <bgColor rgb="FF6699FF"/>
      </patternFill>
    </fill>
    <fill>
      <patternFill patternType="solid">
        <fgColor rgb="FFDDEBF7"/>
        <bgColor rgb="FFDDEBF7"/>
      </patternFill>
    </fill>
    <fill>
      <patternFill patternType="solid">
        <fgColor rgb="FFD9E1F2"/>
        <bgColor rgb="FFD9E1F2"/>
      </patternFill>
    </fill>
    <fill>
      <patternFill patternType="solid">
        <fgColor theme="0"/>
        <bgColor indexed="64"/>
      </patternFill>
    </fill>
    <fill>
      <patternFill patternType="solid">
        <fgColor rgb="FFFFF2CC"/>
        <bgColor indexed="64"/>
      </patternFill>
    </fill>
    <fill>
      <patternFill patternType="solid">
        <fgColor theme="0" tint="-0.249977111117893"/>
        <bgColor rgb="FFD9D9D9"/>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FF"/>
        <bgColor indexed="64"/>
      </patternFill>
    </fill>
  </fills>
  <borders count="254">
    <border>
      <left/>
      <right/>
      <top/>
      <bottom/>
      <diagonal/>
    </border>
    <border>
      <left/>
      <right/>
      <top/>
      <bottom style="medium">
        <color rgb="FF8EA9DB"/>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bottom/>
      <diagonal/>
    </border>
    <border>
      <left/>
      <right style="thin">
        <color rgb="FF000000"/>
      </right>
      <top style="thin">
        <color rgb="FF000000"/>
      </top>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right/>
      <top/>
      <bottom style="medium">
        <color rgb="FF000000"/>
      </bottom>
      <diagonal/>
    </border>
    <border>
      <left style="thin">
        <color rgb="FF000000"/>
      </left>
      <right/>
      <top/>
      <bottom/>
      <diagonal/>
    </border>
    <border>
      <left style="thin">
        <color rgb="FF000000"/>
      </left>
      <right/>
      <top/>
      <bottom style="thin">
        <color rgb="FF000000"/>
      </bottom>
      <diagonal/>
    </border>
    <border>
      <left/>
      <right style="medium">
        <color rgb="FF000000"/>
      </right>
      <top/>
      <bottom style="thin">
        <color rgb="FF000000"/>
      </bottom>
      <diagonal/>
    </border>
    <border>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medium">
        <color rgb="FF000000"/>
      </right>
      <top style="thin">
        <color rgb="FF000000"/>
      </top>
      <bottom/>
      <diagonal/>
    </border>
    <border>
      <left style="medium">
        <color rgb="FF000000"/>
      </left>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style="medium">
        <color rgb="FF548235"/>
      </bottom>
      <diagonal/>
    </border>
    <border>
      <left style="medium">
        <color rgb="FF548235"/>
      </left>
      <right/>
      <top style="medium">
        <color rgb="FF548235"/>
      </top>
      <bottom style="medium">
        <color rgb="FF548235"/>
      </bottom>
      <diagonal/>
    </border>
    <border>
      <left style="thin">
        <color rgb="FF548235"/>
      </left>
      <right/>
      <top style="medium">
        <color rgb="FF548235"/>
      </top>
      <bottom style="medium">
        <color rgb="FF548235"/>
      </bottom>
      <diagonal/>
    </border>
    <border>
      <left style="medium">
        <color rgb="FF000000"/>
      </left>
      <right style="medium">
        <color rgb="FF548235"/>
      </right>
      <top style="medium">
        <color rgb="FF548235"/>
      </top>
      <bottom style="thin">
        <color rgb="FF548235"/>
      </bottom>
      <diagonal/>
    </border>
    <border>
      <left style="medium">
        <color rgb="FF548235"/>
      </left>
      <right style="thin">
        <color rgb="FF548235"/>
      </right>
      <top/>
      <bottom style="thin">
        <color rgb="FF548235"/>
      </bottom>
      <diagonal/>
    </border>
    <border>
      <left style="thin">
        <color rgb="FF548235"/>
      </left>
      <right style="thin">
        <color rgb="FF548235"/>
      </right>
      <top/>
      <bottom style="thin">
        <color rgb="FF548235"/>
      </bottom>
      <diagonal/>
    </border>
    <border>
      <left style="thin">
        <color rgb="FF548235"/>
      </left>
      <right style="thin">
        <color rgb="FF548235"/>
      </right>
      <top/>
      <bottom/>
      <diagonal/>
    </border>
    <border>
      <left style="thin">
        <color rgb="FF548235"/>
      </left>
      <right/>
      <top/>
      <bottom style="thin">
        <color rgb="FF548235"/>
      </bottom>
      <diagonal/>
    </border>
    <border>
      <left style="medium">
        <color rgb="FF000000"/>
      </left>
      <right style="medium">
        <color rgb="FF548235"/>
      </right>
      <top style="thin">
        <color rgb="FF548235"/>
      </top>
      <bottom style="medium">
        <color rgb="FF548235"/>
      </bottom>
      <diagonal/>
    </border>
    <border>
      <left style="medium">
        <color rgb="FF548235"/>
      </left>
      <right style="thin">
        <color rgb="FF548235"/>
      </right>
      <top/>
      <bottom style="medium">
        <color rgb="FF548235"/>
      </bottom>
      <diagonal/>
    </border>
    <border>
      <left style="thin">
        <color rgb="FF548235"/>
      </left>
      <right style="thin">
        <color rgb="FF548235"/>
      </right>
      <top/>
      <bottom style="medium">
        <color rgb="FF548235"/>
      </bottom>
      <diagonal/>
    </border>
    <border>
      <left style="thin">
        <color rgb="FF548235"/>
      </left>
      <right style="thin">
        <color rgb="FF548235"/>
      </right>
      <top style="thin">
        <color rgb="FF548235"/>
      </top>
      <bottom style="medium">
        <color rgb="FF548235"/>
      </bottom>
      <diagonal/>
    </border>
    <border>
      <left style="thin">
        <color rgb="FF548235"/>
      </left>
      <right/>
      <top/>
      <bottom style="medium">
        <color rgb="FF548235"/>
      </bottom>
      <diagonal/>
    </border>
    <border>
      <left style="medium">
        <color rgb="FF000000"/>
      </left>
      <right style="medium">
        <color rgb="FF000000"/>
      </right>
      <top style="medium">
        <color rgb="FF000000"/>
      </top>
      <bottom style="medium">
        <color rgb="FF806000"/>
      </bottom>
      <diagonal/>
    </border>
    <border>
      <left style="medium">
        <color rgb="FF000000"/>
      </left>
      <right style="medium">
        <color rgb="FF000000"/>
      </right>
      <top style="medium">
        <color rgb="FF000000"/>
      </top>
      <bottom style="medium">
        <color rgb="FFFF0066"/>
      </bottom>
      <diagonal/>
    </border>
    <border>
      <left style="medium">
        <color rgb="FF000000"/>
      </left>
      <right/>
      <top style="medium">
        <color rgb="FFFF0066"/>
      </top>
      <bottom style="medium">
        <color rgb="FFFF0066"/>
      </bottom>
      <diagonal/>
    </border>
    <border>
      <left style="medium">
        <color rgb="FFFF0066"/>
      </left>
      <right style="thin">
        <color rgb="FFFF0066"/>
      </right>
      <top style="medium">
        <color rgb="FFFF0066"/>
      </top>
      <bottom style="medium">
        <color rgb="FFFF0066"/>
      </bottom>
      <diagonal/>
    </border>
    <border>
      <left style="thin">
        <color rgb="FFFF0066"/>
      </left>
      <right style="thin">
        <color rgb="FFFF0066"/>
      </right>
      <top style="medium">
        <color rgb="FFFF0066"/>
      </top>
      <bottom style="medium">
        <color rgb="FFFF0066"/>
      </bottom>
      <diagonal/>
    </border>
    <border>
      <left style="thin">
        <color rgb="FFFF0066"/>
      </left>
      <right/>
      <top style="medium">
        <color rgb="FFFF0066"/>
      </top>
      <bottom style="medium">
        <color rgb="FFFF0066"/>
      </bottom>
      <diagonal/>
    </border>
    <border>
      <left style="medium">
        <color rgb="FF000000"/>
      </left>
      <right style="medium">
        <color rgb="FFFF0066"/>
      </right>
      <top style="medium">
        <color rgb="FFFF0066"/>
      </top>
      <bottom style="thin">
        <color rgb="FFFF0066"/>
      </bottom>
      <diagonal/>
    </border>
    <border>
      <left style="medium">
        <color rgb="FF000000"/>
      </left>
      <right style="medium">
        <color rgb="FFFF0066"/>
      </right>
      <top style="thin">
        <color rgb="FFFF0066"/>
      </top>
      <bottom style="thin">
        <color rgb="FFFF0066"/>
      </bottom>
      <diagonal/>
    </border>
    <border>
      <left style="medium">
        <color rgb="FFFF0066"/>
      </left>
      <right style="thin">
        <color rgb="FFFF0066"/>
      </right>
      <top/>
      <bottom style="thin">
        <color rgb="FFFF0066"/>
      </bottom>
      <diagonal/>
    </border>
    <border>
      <left style="thin">
        <color rgb="FFFF0066"/>
      </left>
      <right style="thin">
        <color rgb="FFFF0066"/>
      </right>
      <top/>
      <bottom style="thin">
        <color rgb="FFFF0066"/>
      </bottom>
      <diagonal/>
    </border>
    <border>
      <left style="thin">
        <color rgb="FFFF0066"/>
      </left>
      <right style="thin">
        <color rgb="FFFF0066"/>
      </right>
      <top/>
      <bottom/>
      <diagonal/>
    </border>
    <border>
      <left style="thin">
        <color rgb="FFFF0066"/>
      </left>
      <right/>
      <top/>
      <bottom style="thin">
        <color rgb="FFFF0066"/>
      </bottom>
      <diagonal/>
    </border>
    <border>
      <left style="medium">
        <color rgb="FF000000"/>
      </left>
      <right style="medium">
        <color rgb="FFFF0066"/>
      </right>
      <top style="thin">
        <color rgb="FFFF0066"/>
      </top>
      <bottom style="medium">
        <color rgb="FFFF0066"/>
      </bottom>
      <diagonal/>
    </border>
    <border>
      <left/>
      <right style="thin">
        <color rgb="FFFF0066"/>
      </right>
      <top/>
      <bottom/>
      <diagonal/>
    </border>
    <border>
      <left style="thin">
        <color rgb="FFFF0066"/>
      </left>
      <right style="thin">
        <color rgb="FFFF0066"/>
      </right>
      <top style="thin">
        <color rgb="FFFF0066"/>
      </top>
      <bottom style="medium">
        <color rgb="FFFF0066"/>
      </bottom>
      <diagonal/>
    </border>
    <border>
      <left style="thin">
        <color rgb="FFFF0066"/>
      </left>
      <right/>
      <top/>
      <bottom/>
      <diagonal/>
    </border>
    <border>
      <left style="medium">
        <color rgb="FF000000"/>
      </left>
      <right style="medium">
        <color rgb="FFFF0066"/>
      </right>
      <top style="medium">
        <color rgb="FFFF0066"/>
      </top>
      <bottom style="medium">
        <color rgb="FFFF0066"/>
      </bottom>
      <diagonal/>
    </border>
    <border>
      <left style="medium">
        <color rgb="FF000000"/>
      </left>
      <right style="medium">
        <color rgb="FFFF0066"/>
      </right>
      <top/>
      <bottom style="medium">
        <color rgb="FFFF0066"/>
      </bottom>
      <diagonal/>
    </border>
    <border>
      <left style="medium">
        <color rgb="FFFF0066"/>
      </left>
      <right style="thin">
        <color rgb="FFFF0066"/>
      </right>
      <top/>
      <bottom style="medium">
        <color rgb="FFFF0066"/>
      </bottom>
      <diagonal/>
    </border>
    <border>
      <left style="thin">
        <color rgb="FFFF0066"/>
      </left>
      <right style="thin">
        <color rgb="FFFF0066"/>
      </right>
      <top/>
      <bottom style="medium">
        <color rgb="FFFF0066"/>
      </bottom>
      <diagonal/>
    </border>
    <border>
      <left style="thin">
        <color rgb="FFFF0066"/>
      </left>
      <right/>
      <top/>
      <bottom style="medium">
        <color rgb="FFFF0066"/>
      </bottom>
      <diagonal/>
    </border>
    <border>
      <left style="medium">
        <color rgb="FF000000"/>
      </left>
      <right style="medium">
        <color rgb="FF000000"/>
      </right>
      <top style="thin">
        <color rgb="FF000000"/>
      </top>
      <bottom style="medium">
        <color rgb="FF0000FF"/>
      </bottom>
      <diagonal/>
    </border>
    <border>
      <left style="medium">
        <color rgb="FF000000"/>
      </left>
      <right style="medium">
        <color rgb="FF0000FF"/>
      </right>
      <top style="medium">
        <color rgb="FF0000FF"/>
      </top>
      <bottom/>
      <diagonal/>
    </border>
    <border>
      <left style="medium">
        <color rgb="FF0000FF"/>
      </left>
      <right style="thin">
        <color rgb="FF0000FF"/>
      </right>
      <top style="medium">
        <color rgb="FF0000FF"/>
      </top>
      <bottom style="medium">
        <color rgb="FF0000FF"/>
      </bottom>
      <diagonal/>
    </border>
    <border>
      <left style="thin">
        <color rgb="FF0000FF"/>
      </left>
      <right style="thin">
        <color rgb="FF0000FF"/>
      </right>
      <top style="medium">
        <color rgb="FF0000FF"/>
      </top>
      <bottom style="medium">
        <color rgb="FF0000FF"/>
      </bottom>
      <diagonal/>
    </border>
    <border>
      <left style="thin">
        <color rgb="FF0000FF"/>
      </left>
      <right/>
      <top style="medium">
        <color rgb="FF0000FF"/>
      </top>
      <bottom style="medium">
        <color rgb="FF0000FF"/>
      </bottom>
      <diagonal/>
    </border>
    <border>
      <left style="medium">
        <color rgb="FF000000"/>
      </left>
      <right style="medium">
        <color rgb="FF0000FF"/>
      </right>
      <top style="medium">
        <color rgb="FF0000FF"/>
      </top>
      <bottom style="medium">
        <color rgb="FF0000FF"/>
      </bottom>
      <diagonal/>
    </border>
    <border>
      <left style="thin">
        <color rgb="FF0000FF"/>
      </left>
      <right style="medium">
        <color rgb="FF000000"/>
      </right>
      <top style="medium">
        <color rgb="FF0000FF"/>
      </top>
      <bottom style="medium">
        <color rgb="FF0000FF"/>
      </bottom>
      <diagonal/>
    </border>
    <border>
      <left style="medium">
        <color rgb="FF000000"/>
      </left>
      <right style="medium">
        <color rgb="FF0000FF"/>
      </right>
      <top/>
      <bottom style="thin">
        <color rgb="FF0000FF"/>
      </bottom>
      <diagonal/>
    </border>
    <border>
      <left style="medium">
        <color rgb="FF0000FF"/>
      </left>
      <right style="thin">
        <color rgb="FF0000FF"/>
      </right>
      <top/>
      <bottom/>
      <diagonal/>
    </border>
    <border>
      <left style="thin">
        <color rgb="FF0000FF"/>
      </left>
      <right style="thin">
        <color rgb="FF0000FF"/>
      </right>
      <top style="medium">
        <color rgb="FF0000FF"/>
      </top>
      <bottom style="thin">
        <color rgb="FF0000FF"/>
      </bottom>
      <diagonal/>
    </border>
    <border>
      <left style="thin">
        <color rgb="FF0000FF"/>
      </left>
      <right style="thin">
        <color rgb="FF0000FF"/>
      </right>
      <top/>
      <bottom/>
      <diagonal/>
    </border>
    <border>
      <left style="thin">
        <color rgb="FF0000FF"/>
      </left>
      <right/>
      <top style="medium">
        <color rgb="FF0000FF"/>
      </top>
      <bottom style="thin">
        <color rgb="FF0000FF"/>
      </bottom>
      <diagonal/>
    </border>
    <border>
      <left style="medium">
        <color rgb="FF000000"/>
      </left>
      <right style="medium">
        <color rgb="FF0000FF"/>
      </right>
      <top style="thin">
        <color rgb="FF0000FF"/>
      </top>
      <bottom style="medium">
        <color rgb="FF000000"/>
      </bottom>
      <diagonal/>
    </border>
    <border>
      <left style="medium">
        <color rgb="FF0000FF"/>
      </left>
      <right style="thin">
        <color rgb="FF0000FF"/>
      </right>
      <top style="thin">
        <color rgb="FF0000FF"/>
      </top>
      <bottom style="medium">
        <color rgb="FF000000"/>
      </bottom>
      <diagonal/>
    </border>
    <border>
      <left style="thin">
        <color rgb="FF0000FF"/>
      </left>
      <right style="thin">
        <color rgb="FF0000FF"/>
      </right>
      <top/>
      <bottom style="medium">
        <color rgb="FF000000"/>
      </bottom>
      <diagonal/>
    </border>
    <border>
      <left style="thin">
        <color rgb="FF0000FF"/>
      </left>
      <right style="thin">
        <color rgb="FF0000FF"/>
      </right>
      <top style="thin">
        <color rgb="FF0000FF"/>
      </top>
      <bottom style="medium">
        <color rgb="FF000000"/>
      </bottom>
      <diagonal/>
    </border>
    <border>
      <left style="thin">
        <color rgb="FF0000FF"/>
      </left>
      <right/>
      <top/>
      <bottom style="medium">
        <color rgb="FF000000"/>
      </bottom>
      <diagonal/>
    </border>
    <border>
      <left/>
      <right/>
      <top/>
      <bottom style="thin">
        <color rgb="FF8EA9DB"/>
      </bottom>
      <diagonal/>
    </border>
    <border>
      <left/>
      <right/>
      <top style="thin">
        <color rgb="FF8EA9DB"/>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rgb="FF000000"/>
      </right>
      <top style="medium">
        <color indexed="64"/>
      </top>
      <bottom style="thin">
        <color rgb="FF000000"/>
      </bottom>
      <diagonal/>
    </border>
    <border>
      <left style="medium">
        <color indexed="64"/>
      </left>
      <right style="medium">
        <color rgb="FF000000"/>
      </right>
      <top style="medium">
        <color indexed="64"/>
      </top>
      <bottom/>
      <diagonal/>
    </border>
    <border>
      <left style="medium">
        <color rgb="FF000000"/>
      </left>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style="medium">
        <color indexed="64"/>
      </right>
      <top style="medium">
        <color rgb="FF000000"/>
      </top>
      <bottom style="thin">
        <color rgb="FF000000"/>
      </bottom>
      <diagonal/>
    </border>
    <border>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style="medium">
        <color indexed="64"/>
      </left>
      <right style="medium">
        <color indexed="64"/>
      </right>
      <top/>
      <bottom style="thin">
        <color rgb="FF000000"/>
      </bottom>
      <diagonal/>
    </border>
    <border>
      <left style="thin">
        <color rgb="FF806000"/>
      </left>
      <right/>
      <top style="medium">
        <color rgb="FF806000"/>
      </top>
      <bottom/>
      <diagonal/>
    </border>
    <border>
      <left style="medium">
        <color rgb="FF000000"/>
      </left>
      <right style="medium">
        <color rgb="FF806000"/>
      </right>
      <top style="medium">
        <color rgb="FF806000"/>
      </top>
      <bottom/>
      <diagonal/>
    </border>
    <border>
      <left/>
      <right style="thin">
        <color rgb="FF806000"/>
      </right>
      <top style="medium">
        <color rgb="FF806000"/>
      </top>
      <bottom/>
      <diagonal/>
    </border>
    <border>
      <left style="thin">
        <color rgb="FF806000"/>
      </left>
      <right style="thin">
        <color rgb="FF806000"/>
      </right>
      <top style="medium">
        <color rgb="FF806000"/>
      </top>
      <bottom/>
      <diagonal/>
    </border>
    <border>
      <left style="medium">
        <color indexed="64"/>
      </left>
      <right style="medium">
        <color rgb="FF806000"/>
      </right>
      <top style="medium">
        <color indexed="64"/>
      </top>
      <bottom style="medium">
        <color indexed="64"/>
      </bottom>
      <diagonal/>
    </border>
    <border>
      <left style="thin">
        <color rgb="FF806000"/>
      </left>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806000"/>
      </right>
      <top style="medium">
        <color indexed="64"/>
      </top>
      <bottom style="thin">
        <color rgb="FF806000"/>
      </bottom>
      <diagonal/>
    </border>
    <border>
      <left style="medium">
        <color rgb="FF806000"/>
      </left>
      <right/>
      <top style="medium">
        <color indexed="64"/>
      </top>
      <bottom style="thin">
        <color rgb="FF806000"/>
      </bottom>
      <diagonal/>
    </border>
    <border>
      <left style="thin">
        <color rgb="FF806000"/>
      </left>
      <right style="thin">
        <color rgb="FF806000"/>
      </right>
      <top style="medium">
        <color indexed="64"/>
      </top>
      <bottom style="thin">
        <color rgb="FF806000"/>
      </bottom>
      <diagonal/>
    </border>
    <border>
      <left/>
      <right style="thin">
        <color rgb="FF806000"/>
      </right>
      <top style="medium">
        <color indexed="64"/>
      </top>
      <bottom style="thin">
        <color rgb="FF806000"/>
      </bottom>
      <diagonal/>
    </border>
    <border>
      <left style="thin">
        <color rgb="FF806000"/>
      </left>
      <right style="thin">
        <color rgb="FF806000"/>
      </right>
      <top style="medium">
        <color indexed="64"/>
      </top>
      <bottom/>
      <diagonal/>
    </border>
    <border>
      <left style="thin">
        <color rgb="FF806000"/>
      </left>
      <right/>
      <top style="medium">
        <color indexed="64"/>
      </top>
      <bottom style="thin">
        <color rgb="FF806000"/>
      </bottom>
      <diagonal/>
    </border>
    <border>
      <left style="thin">
        <color indexed="64"/>
      </left>
      <right style="thin">
        <color indexed="64"/>
      </right>
      <top style="medium">
        <color indexed="64"/>
      </top>
      <bottom style="thin">
        <color indexed="64"/>
      </bottom>
      <diagonal/>
    </border>
    <border>
      <left/>
      <right style="thin">
        <color rgb="FF806000"/>
      </right>
      <top style="medium">
        <color indexed="64"/>
      </top>
      <bottom/>
      <diagonal/>
    </border>
    <border>
      <left style="medium">
        <color rgb="FF000000"/>
      </left>
      <right style="medium">
        <color rgb="FF000000"/>
      </right>
      <top style="medium">
        <color indexed="64"/>
      </top>
      <bottom style="thin">
        <color rgb="FF000000"/>
      </bottom>
      <diagonal/>
    </border>
    <border>
      <left style="medium">
        <color rgb="FF000000"/>
      </left>
      <right style="medium">
        <color indexed="64"/>
      </right>
      <top style="medium">
        <color indexed="64"/>
      </top>
      <bottom style="thin">
        <color rgb="FF000000"/>
      </bottom>
      <diagonal/>
    </border>
    <border>
      <left style="medium">
        <color indexed="64"/>
      </left>
      <right style="medium">
        <color rgb="FF806000"/>
      </right>
      <top style="thin">
        <color rgb="FF806000"/>
      </top>
      <bottom style="medium">
        <color indexed="64"/>
      </bottom>
      <diagonal/>
    </border>
    <border>
      <left style="medium">
        <color rgb="FF806000"/>
      </left>
      <right style="thin">
        <color rgb="FF806000"/>
      </right>
      <top/>
      <bottom style="medium">
        <color indexed="64"/>
      </bottom>
      <diagonal/>
    </border>
    <border>
      <left style="thin">
        <color rgb="FF806000"/>
      </left>
      <right style="thin">
        <color rgb="FF806000"/>
      </right>
      <top/>
      <bottom style="medium">
        <color indexed="64"/>
      </bottom>
      <diagonal/>
    </border>
    <border>
      <left style="thin">
        <color rgb="FF806000"/>
      </left>
      <right style="thin">
        <color rgb="FF806000"/>
      </right>
      <top style="thin">
        <color rgb="FF806000"/>
      </top>
      <bottom style="medium">
        <color indexed="64"/>
      </bottom>
      <diagonal/>
    </border>
    <border>
      <left style="thin">
        <color rgb="FF806000"/>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rgb="FF806000"/>
      </right>
      <top style="thin">
        <color rgb="FF806000"/>
      </top>
      <bottom style="medium">
        <color indexed="64"/>
      </bottom>
      <diagonal/>
    </border>
    <border>
      <left style="medium">
        <color rgb="FF000000"/>
      </left>
      <right/>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thin">
        <color rgb="FF000000"/>
      </top>
      <bottom/>
      <diagonal/>
    </border>
    <border>
      <left style="medium">
        <color indexed="64"/>
      </left>
      <right/>
      <top style="medium">
        <color indexed="64"/>
      </top>
      <bottom style="medium">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rgb="FF000000"/>
      </right>
      <top style="thin">
        <color rgb="FF000000"/>
      </top>
      <bottom style="thin">
        <color rgb="FF000000"/>
      </bottom>
      <diagonal/>
    </border>
    <border>
      <left style="medium">
        <color indexed="64"/>
      </left>
      <right style="medium">
        <color rgb="FF000000"/>
      </right>
      <top style="thin">
        <color rgb="FF000000"/>
      </top>
      <bottom style="medium">
        <color indexed="64"/>
      </bottom>
      <diagonal/>
    </border>
    <border>
      <left style="medium">
        <color rgb="FF000000"/>
      </left>
      <right style="medium">
        <color rgb="FF000000"/>
      </right>
      <top style="thin">
        <color rgb="FF000000"/>
      </top>
      <bottom style="medium">
        <color indexed="64"/>
      </bottom>
      <diagonal/>
    </border>
    <border>
      <left style="medium">
        <color rgb="FF000000"/>
      </left>
      <right style="medium">
        <color indexed="64"/>
      </right>
      <top style="thin">
        <color rgb="FF000000"/>
      </top>
      <bottom style="medium">
        <color indexed="64"/>
      </bottom>
      <diagonal/>
    </border>
    <border>
      <left style="medium">
        <color indexed="64"/>
      </left>
      <right style="medium">
        <color rgb="FF000000"/>
      </right>
      <top style="medium">
        <color indexed="64"/>
      </top>
      <bottom style="thin">
        <color rgb="FF000000"/>
      </bottom>
      <diagonal/>
    </border>
    <border>
      <left style="medium">
        <color rgb="FF000000"/>
      </left>
      <right style="medium">
        <color rgb="FF000000"/>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medium">
        <color indexed="64"/>
      </left>
      <right style="medium">
        <color rgb="FF000000"/>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right style="medium">
        <color rgb="FF000000"/>
      </right>
      <top style="thin">
        <color rgb="FF000000"/>
      </top>
      <bottom style="medium">
        <color indexed="64"/>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rgb="FF000000"/>
      </left>
      <right/>
      <top style="thin">
        <color rgb="FF000000"/>
      </top>
      <bottom style="medium">
        <color indexed="64"/>
      </bottom>
      <diagonal/>
    </border>
    <border>
      <left style="medium">
        <color rgb="FF000000"/>
      </left>
      <right style="medium">
        <color rgb="FF000000"/>
      </right>
      <top style="medium">
        <color indexed="64"/>
      </top>
      <bottom style="medium">
        <color indexed="64"/>
      </bottom>
      <diagonal/>
    </border>
    <border>
      <left/>
      <right style="medium">
        <color rgb="FF000000"/>
      </right>
      <top style="medium">
        <color indexed="64"/>
      </top>
      <bottom style="thin">
        <color rgb="FF000000"/>
      </bottom>
      <diagonal/>
    </border>
    <border>
      <left style="medium">
        <color indexed="64"/>
      </left>
      <right/>
      <top style="medium">
        <color indexed="64"/>
      </top>
      <bottom/>
      <diagonal/>
    </border>
    <border>
      <left style="medium">
        <color rgb="FF000000"/>
      </left>
      <right/>
      <top style="medium">
        <color indexed="64"/>
      </top>
      <bottom/>
      <diagonal/>
    </border>
    <border>
      <left style="medium">
        <color indexed="64"/>
      </left>
      <right/>
      <top/>
      <bottom style="medium">
        <color indexed="64"/>
      </bottom>
      <diagonal/>
    </border>
    <border>
      <left/>
      <right style="medium">
        <color rgb="FF000000"/>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rgb="FF000000"/>
      </right>
      <top style="medium">
        <color rgb="FF000000"/>
      </top>
      <bottom style="medium">
        <color rgb="FF000000"/>
      </bottom>
      <diagonal/>
    </border>
    <border>
      <left/>
      <right/>
      <top style="thin">
        <color rgb="FF000000"/>
      </top>
      <bottom style="medium">
        <color indexed="64"/>
      </bottom>
      <diagonal/>
    </border>
    <border>
      <left style="medium">
        <color rgb="FF000000"/>
      </left>
      <right style="medium">
        <color indexed="64"/>
      </right>
      <top/>
      <bottom style="thin">
        <color rgb="FF000000"/>
      </bottom>
      <diagonal/>
    </border>
    <border>
      <left style="medium">
        <color rgb="FF000000"/>
      </left>
      <right style="medium">
        <color indexed="64"/>
      </right>
      <top style="thin">
        <color indexed="64"/>
      </top>
      <bottom style="thin">
        <color rgb="FF000000"/>
      </bottom>
      <diagonal/>
    </border>
    <border>
      <left style="medium">
        <color indexed="64"/>
      </left>
      <right style="medium">
        <color rgb="FF000000"/>
      </right>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rgb="FF000000"/>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4">
    <xf numFmtId="0" fontId="0" fillId="0" borderId="0"/>
    <xf numFmtId="0" fontId="7" fillId="0" borderId="1" applyNumberFormat="0" applyFill="0" applyAlignment="0" applyProtection="0"/>
    <xf numFmtId="0" fontId="4" fillId="2" borderId="0" applyNumberFormat="0" applyBorder="0" applyAlignment="0" applyProtection="0"/>
    <xf numFmtId="0" fontId="5" fillId="3" borderId="0" applyNumberFormat="0" applyBorder="0" applyAlignment="0" applyProtection="0"/>
    <xf numFmtId="0" fontId="3" fillId="0" borderId="0" applyNumberFormat="0" applyFont="0" applyBorder="0" applyProtection="0"/>
    <xf numFmtId="0" fontId="3" fillId="0" borderId="0" applyNumberFormat="0" applyBorder="0" applyProtection="0"/>
    <xf numFmtId="0" fontId="3" fillId="0" borderId="0" applyNumberFormat="0" applyFont="0" applyBorder="0" applyProtection="0"/>
    <xf numFmtId="0" fontId="3" fillId="0" borderId="0" applyNumberFormat="0" applyBorder="0" applyProtection="0"/>
    <xf numFmtId="0" fontId="3" fillId="0" borderId="0" applyNumberFormat="0" applyFont="0" applyBorder="0" applyProtection="0"/>
    <xf numFmtId="0" fontId="3" fillId="0" borderId="0" applyNumberFormat="0" applyBorder="0" applyProtection="0"/>
    <xf numFmtId="0" fontId="6" fillId="0" borderId="0" applyNumberFormat="0" applyBorder="0" applyProtection="0"/>
    <xf numFmtId="0" fontId="3" fillId="0" borderId="0" applyNumberFormat="0" applyFont="0" applyBorder="0" applyProtection="0"/>
    <xf numFmtId="166" fontId="3" fillId="0" borderId="0" applyFont="0" applyFill="0" applyBorder="0" applyAlignment="0" applyProtection="0"/>
    <xf numFmtId="43" fontId="3" fillId="0" borderId="0" applyFont="0" applyFill="0" applyBorder="0" applyAlignment="0" applyProtection="0"/>
  </cellStyleXfs>
  <cellXfs count="1146">
    <xf numFmtId="0" fontId="0" fillId="0" borderId="0" xfId="0"/>
    <xf numFmtId="0" fontId="8" fillId="0" borderId="0" xfId="0" applyFont="1"/>
    <xf numFmtId="1" fontId="0" fillId="0" borderId="0" xfId="0" applyNumberFormat="1"/>
    <xf numFmtId="165" fontId="0" fillId="0" borderId="0" xfId="0" applyNumberFormat="1"/>
    <xf numFmtId="0" fontId="8" fillId="4" borderId="2" xfId="0" applyFont="1" applyFill="1" applyBorder="1" applyAlignment="1">
      <alignment horizontal="center"/>
    </xf>
    <xf numFmtId="0" fontId="8" fillId="4" borderId="3" xfId="0" applyFont="1" applyFill="1" applyBorder="1" applyAlignment="1">
      <alignment horizontal="center"/>
    </xf>
    <xf numFmtId="0" fontId="8" fillId="0" borderId="0" xfId="0" applyFont="1" applyAlignment="1">
      <alignment horizontal="center"/>
    </xf>
    <xf numFmtId="3" fontId="9" fillId="0" borderId="5" xfId="0" applyNumberFormat="1" applyFont="1" applyBorder="1" applyAlignment="1">
      <alignment horizontal="center"/>
    </xf>
    <xf numFmtId="2" fontId="9" fillId="0" borderId="0" xfId="0" applyNumberFormat="1" applyFont="1" applyAlignment="1">
      <alignment horizontal="center"/>
    </xf>
    <xf numFmtId="0" fontId="9" fillId="0" borderId="0" xfId="0" applyFont="1"/>
    <xf numFmtId="165" fontId="9" fillId="0" borderId="0" xfId="0" applyNumberFormat="1" applyFont="1" applyAlignment="1">
      <alignment horizontal="center"/>
    </xf>
    <xf numFmtId="3" fontId="9" fillId="0" borderId="7" xfId="0" applyNumberFormat="1" applyFont="1" applyBorder="1" applyAlignment="1">
      <alignment horizontal="center"/>
    </xf>
    <xf numFmtId="2" fontId="0" fillId="0" borderId="0" xfId="0" applyNumberFormat="1"/>
    <xf numFmtId="0" fontId="10" fillId="0" borderId="10" xfId="0" applyFont="1" applyBorder="1" applyAlignment="1">
      <alignment horizontal="right"/>
    </xf>
    <xf numFmtId="0" fontId="10" fillId="0" borderId="3" xfId="0" applyFont="1" applyBorder="1" applyAlignment="1">
      <alignment horizontal="right"/>
    </xf>
    <xf numFmtId="3" fontId="9" fillId="0" borderId="12" xfId="0" applyNumberFormat="1" applyFont="1" applyBorder="1" applyAlignment="1">
      <alignment horizontal="center"/>
    </xf>
    <xf numFmtId="0" fontId="8" fillId="5" borderId="3" xfId="0" applyFont="1" applyFill="1" applyBorder="1" applyAlignment="1">
      <alignment horizontal="center" vertical="center" wrapText="1"/>
    </xf>
    <xf numFmtId="17" fontId="8" fillId="5" borderId="3" xfId="0" applyNumberFormat="1" applyFont="1" applyFill="1" applyBorder="1" applyAlignment="1">
      <alignment horizontal="center" vertical="center"/>
    </xf>
    <xf numFmtId="17" fontId="8" fillId="5" borderId="2" xfId="0" applyNumberFormat="1" applyFont="1" applyFill="1" applyBorder="1" applyAlignment="1">
      <alignment horizontal="center" vertical="center"/>
    </xf>
    <xf numFmtId="17" fontId="8" fillId="5" borderId="13" xfId="0" applyNumberFormat="1" applyFont="1" applyFill="1" applyBorder="1" applyAlignment="1">
      <alignment horizontal="center" vertical="center"/>
    </xf>
    <xf numFmtId="17" fontId="8" fillId="5" borderId="14" xfId="0" applyNumberFormat="1" applyFont="1" applyFill="1" applyBorder="1" applyAlignment="1">
      <alignment horizontal="center" vertical="center"/>
    </xf>
    <xf numFmtId="165" fontId="8" fillId="5" borderId="2" xfId="0" applyNumberFormat="1" applyFont="1" applyFill="1" applyBorder="1" applyAlignment="1">
      <alignment horizontal="center" vertical="center"/>
    </xf>
    <xf numFmtId="0" fontId="8" fillId="0" borderId="4" xfId="0" applyFont="1" applyBorder="1"/>
    <xf numFmtId="0" fontId="9" fillId="0" borderId="1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9" fillId="0" borderId="18" xfId="0" applyFont="1" applyBorder="1" applyAlignment="1">
      <alignment horizontal="center" vertical="center"/>
    </xf>
    <xf numFmtId="0" fontId="9" fillId="0" borderId="19" xfId="0" applyFont="1" applyBorder="1" applyAlignment="1">
      <alignment horizontal="center"/>
    </xf>
    <xf numFmtId="0" fontId="9" fillId="0" borderId="20" xfId="0" applyFont="1" applyBorder="1" applyAlignment="1">
      <alignment horizontal="center" vertical="top"/>
    </xf>
    <xf numFmtId="0" fontId="9" fillId="0" borderId="21" xfId="0" applyFont="1" applyBorder="1" applyAlignment="1">
      <alignment horizontal="center"/>
    </xf>
    <xf numFmtId="0" fontId="8" fillId="0" borderId="4" xfId="0" applyFont="1" applyBorder="1" applyAlignment="1">
      <alignment horizontal="center"/>
    </xf>
    <xf numFmtId="165" fontId="8" fillId="0" borderId="16" xfId="0" applyNumberFormat="1" applyFont="1" applyBorder="1" applyAlignment="1">
      <alignment horizontal="center"/>
    </xf>
    <xf numFmtId="1" fontId="8" fillId="0" borderId="4" xfId="0" applyNumberFormat="1" applyFont="1" applyBorder="1" applyAlignment="1">
      <alignment horizontal="center"/>
    </xf>
    <xf numFmtId="0" fontId="11" fillId="0" borderId="0" xfId="0" applyFont="1" applyAlignment="1">
      <alignment wrapText="1"/>
    </xf>
    <xf numFmtId="0" fontId="8" fillId="0" borderId="6" xfId="0" applyFont="1" applyBorder="1"/>
    <xf numFmtId="0" fontId="9" fillId="0" borderId="22" xfId="0" applyFont="1" applyBorder="1" applyAlignment="1">
      <alignment horizontal="center"/>
    </xf>
    <xf numFmtId="0" fontId="9" fillId="0" borderId="23" xfId="0" applyFont="1" applyBorder="1" applyAlignment="1">
      <alignment horizontal="center"/>
    </xf>
    <xf numFmtId="0" fontId="9" fillId="0" borderId="20" xfId="0" applyFont="1" applyBorder="1" applyAlignment="1">
      <alignment horizontal="center"/>
    </xf>
    <xf numFmtId="0" fontId="9" fillId="0" borderId="20" xfId="0" applyFont="1" applyBorder="1" applyAlignment="1">
      <alignment horizontal="center" vertical="center"/>
    </xf>
    <xf numFmtId="0" fontId="9" fillId="0" borderId="24" xfId="0" applyFont="1" applyBorder="1" applyAlignment="1">
      <alignment horizontal="center"/>
    </xf>
    <xf numFmtId="0" fontId="8" fillId="0" borderId="6" xfId="0" applyFont="1" applyBorder="1" applyAlignment="1">
      <alignment horizontal="center"/>
    </xf>
    <xf numFmtId="165" fontId="8" fillId="0" borderId="22" xfId="0" applyNumberFormat="1" applyFont="1" applyBorder="1" applyAlignment="1">
      <alignment horizontal="center"/>
    </xf>
    <xf numFmtId="1" fontId="8" fillId="0" borderId="6" xfId="0" applyNumberFormat="1"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9" fillId="0" borderId="26" xfId="0" applyFont="1" applyBorder="1" applyAlignment="1">
      <alignment horizontal="center" vertical="center"/>
    </xf>
    <xf numFmtId="0" fontId="9" fillId="0" borderId="27" xfId="0" applyFont="1" applyBorder="1" applyAlignment="1">
      <alignment horizontal="center"/>
    </xf>
    <xf numFmtId="0" fontId="8" fillId="0" borderId="28" xfId="0" applyFont="1" applyBorder="1" applyAlignment="1">
      <alignment horizontal="center"/>
    </xf>
    <xf numFmtId="165" fontId="8" fillId="0" borderId="25" xfId="0" applyNumberFormat="1" applyFont="1" applyBorder="1" applyAlignment="1">
      <alignment horizontal="center"/>
    </xf>
    <xf numFmtId="1" fontId="8" fillId="0" borderId="28" xfId="0" applyNumberFormat="1" applyFont="1" applyBorder="1" applyAlignment="1">
      <alignment horizontal="center"/>
    </xf>
    <xf numFmtId="0" fontId="8" fillId="5" borderId="3" xfId="0" applyFont="1" applyFill="1" applyBorder="1" applyAlignment="1">
      <alignment horizontal="center" vertical="center"/>
    </xf>
    <xf numFmtId="0" fontId="8" fillId="5" borderId="29" xfId="0" applyFont="1" applyFill="1" applyBorder="1" applyAlignment="1">
      <alignment horizontal="center" vertical="center"/>
    </xf>
    <xf numFmtId="0" fontId="8" fillId="5" borderId="30" xfId="0" applyFont="1" applyFill="1" applyBorder="1" applyAlignment="1">
      <alignment horizontal="center" vertical="center"/>
    </xf>
    <xf numFmtId="0" fontId="8" fillId="5" borderId="3" xfId="0" applyFont="1" applyFill="1" applyBorder="1" applyAlignment="1">
      <alignment horizontal="center"/>
    </xf>
    <xf numFmtId="1" fontId="8" fillId="5" borderId="3" xfId="0" applyNumberFormat="1" applyFont="1" applyFill="1" applyBorder="1" applyAlignment="1">
      <alignment horizontal="center"/>
    </xf>
    <xf numFmtId="17" fontId="8" fillId="5" borderId="31" xfId="0" applyNumberFormat="1" applyFont="1" applyFill="1" applyBorder="1" applyAlignment="1">
      <alignment horizontal="center" vertical="center"/>
    </xf>
    <xf numFmtId="1" fontId="9" fillId="0" borderId="18" xfId="0" applyNumberFormat="1" applyFont="1" applyBorder="1" applyAlignment="1">
      <alignment horizontal="center" vertical="center"/>
    </xf>
    <xf numFmtId="1" fontId="9" fillId="0" borderId="17" xfId="0" applyNumberFormat="1" applyFont="1" applyBorder="1" applyAlignment="1">
      <alignment horizontal="center"/>
    </xf>
    <xf numFmtId="3" fontId="8" fillId="0" borderId="3" xfId="0" applyNumberFormat="1" applyFont="1" applyBorder="1" applyAlignment="1">
      <alignment horizontal="center" vertical="center"/>
    </xf>
    <xf numFmtId="3" fontId="8" fillId="0" borderId="11" xfId="0" applyNumberFormat="1" applyFont="1" applyBorder="1" applyAlignment="1">
      <alignment horizontal="center" vertical="center"/>
    </xf>
    <xf numFmtId="2" fontId="8" fillId="0" borderId="3" xfId="0" applyNumberFormat="1" applyFont="1" applyBorder="1" applyAlignment="1">
      <alignment horizontal="center" vertical="center"/>
    </xf>
    <xf numFmtId="1" fontId="9" fillId="0" borderId="20" xfId="0" applyNumberFormat="1" applyFont="1" applyBorder="1" applyAlignment="1">
      <alignment horizontal="center" vertical="center"/>
    </xf>
    <xf numFmtId="1" fontId="9" fillId="0" borderId="23" xfId="0" applyNumberFormat="1" applyFont="1" applyBorder="1" applyAlignment="1">
      <alignment horizontal="center"/>
    </xf>
    <xf numFmtId="3" fontId="13" fillId="0" borderId="0" xfId="0" applyNumberFormat="1" applyFont="1" applyAlignment="1">
      <alignment horizontal="center" vertical="center"/>
    </xf>
    <xf numFmtId="3" fontId="0" fillId="0" borderId="0" xfId="0" applyNumberFormat="1"/>
    <xf numFmtId="0" fontId="15" fillId="0" borderId="0" xfId="0" applyFont="1"/>
    <xf numFmtId="164" fontId="0" fillId="0" borderId="0" xfId="0" applyNumberFormat="1"/>
    <xf numFmtId="0" fontId="16" fillId="0" borderId="0" xfId="0" applyFont="1"/>
    <xf numFmtId="3" fontId="16" fillId="0" borderId="0" xfId="0" applyNumberFormat="1" applyFont="1"/>
    <xf numFmtId="3" fontId="15" fillId="0" borderId="0" xfId="0" applyNumberFormat="1" applyFont="1" applyAlignment="1">
      <alignment horizontal="center"/>
    </xf>
    <xf numFmtId="0" fontId="8" fillId="0" borderId="0" xfId="0" applyFont="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0" fontId="8" fillId="6" borderId="3" xfId="0" applyFont="1" applyFill="1" applyBorder="1" applyAlignment="1">
      <alignment horizontal="center"/>
    </xf>
    <xf numFmtId="17" fontId="8" fillId="6" borderId="30" xfId="0" applyNumberFormat="1" applyFont="1" applyFill="1" applyBorder="1" applyAlignment="1">
      <alignment horizontal="center" vertical="center"/>
    </xf>
    <xf numFmtId="17" fontId="8" fillId="6" borderId="3" xfId="0" applyNumberFormat="1" applyFont="1" applyFill="1" applyBorder="1" applyAlignment="1">
      <alignment horizontal="center" vertical="center"/>
    </xf>
    <xf numFmtId="17" fontId="8" fillId="6" borderId="11" xfId="0" applyNumberFormat="1" applyFont="1" applyFill="1" applyBorder="1" applyAlignment="1">
      <alignment horizontal="center" vertical="center"/>
    </xf>
    <xf numFmtId="17" fontId="8" fillId="6" borderId="29" xfId="0" applyNumberFormat="1" applyFont="1" applyFill="1" applyBorder="1" applyAlignment="1">
      <alignment horizontal="center" vertical="center"/>
    </xf>
    <xf numFmtId="17" fontId="8" fillId="5" borderId="11" xfId="0" applyNumberFormat="1" applyFont="1" applyFill="1" applyBorder="1" applyAlignment="1">
      <alignment horizontal="center" vertical="center"/>
    </xf>
    <xf numFmtId="1" fontId="8" fillId="5" borderId="29" xfId="0" applyNumberFormat="1" applyFont="1" applyFill="1" applyBorder="1" applyAlignment="1">
      <alignment horizontal="center" vertical="center"/>
    </xf>
    <xf numFmtId="0" fontId="0" fillId="0" borderId="0" xfId="4" applyFont="1"/>
    <xf numFmtId="0" fontId="10" fillId="6" borderId="40" xfId="0" applyFont="1" applyFill="1" applyBorder="1" applyAlignment="1">
      <alignment horizontal="left"/>
    </xf>
    <xf numFmtId="0" fontId="10" fillId="5" borderId="3" xfId="0" applyFont="1" applyFill="1" applyBorder="1" applyAlignment="1">
      <alignment horizontal="center" vertical="center"/>
    </xf>
    <xf numFmtId="0" fontId="10" fillId="5" borderId="30" xfId="0" applyFont="1" applyFill="1" applyBorder="1" applyAlignment="1">
      <alignment horizontal="center" vertical="center"/>
    </xf>
    <xf numFmtId="1" fontId="10" fillId="5" borderId="3" xfId="0" applyNumberFormat="1" applyFont="1" applyFill="1" applyBorder="1" applyAlignment="1">
      <alignment horizontal="center" vertical="center"/>
    </xf>
    <xf numFmtId="0" fontId="10" fillId="0" borderId="0" xfId="0" applyFont="1" applyAlignment="1">
      <alignment horizontal="right"/>
    </xf>
    <xf numFmtId="0" fontId="10" fillId="0" borderId="0" xfId="0" applyFont="1" applyAlignment="1">
      <alignment horizontal="center" vertical="center"/>
    </xf>
    <xf numFmtId="0" fontId="0" fillId="0" borderId="0" xfId="0" applyAlignment="1">
      <alignment horizontal="justify"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8" fillId="0" borderId="0" xfId="8" applyFont="1"/>
    <xf numFmtId="0" fontId="8" fillId="0" borderId="0" xfId="8" applyFont="1" applyAlignment="1">
      <alignment horizontal="center" vertical="center"/>
    </xf>
    <xf numFmtId="1" fontId="9" fillId="0" borderId="0" xfId="0" applyNumberFormat="1" applyFont="1"/>
    <xf numFmtId="0" fontId="17" fillId="0" borderId="0" xfId="0" applyFont="1"/>
    <xf numFmtId="0" fontId="9" fillId="0" borderId="0" xfId="0" applyFont="1" applyAlignment="1">
      <alignment horizontal="center" vertical="center"/>
    </xf>
    <xf numFmtId="0" fontId="8" fillId="0" borderId="4" xfId="0" applyFont="1" applyBorder="1" applyAlignment="1">
      <alignment horizontal="center" vertical="center"/>
    </xf>
    <xf numFmtId="1" fontId="8" fillId="0" borderId="43" xfId="0" applyNumberFormat="1" applyFont="1" applyBorder="1" applyAlignment="1">
      <alignment horizontal="center"/>
    </xf>
    <xf numFmtId="0" fontId="8" fillId="0" borderId="41" xfId="0" applyFont="1" applyBorder="1" applyAlignment="1">
      <alignment horizontal="center" vertical="center"/>
    </xf>
    <xf numFmtId="1" fontId="8" fillId="0" borderId="34" xfId="0" applyNumberFormat="1" applyFont="1" applyBorder="1" applyAlignment="1">
      <alignment horizontal="center"/>
    </xf>
    <xf numFmtId="0" fontId="8" fillId="0" borderId="10" xfId="0" applyFont="1" applyBorder="1" applyAlignment="1">
      <alignment horizontal="center" vertical="center"/>
    </xf>
    <xf numFmtId="1" fontId="8" fillId="0" borderId="45" xfId="0" applyNumberFormat="1" applyFont="1" applyBorder="1" applyAlignment="1">
      <alignment horizontal="center"/>
    </xf>
    <xf numFmtId="0" fontId="8" fillId="5" borderId="3" xfId="0" applyFont="1" applyFill="1" applyBorder="1" applyAlignment="1">
      <alignment horizontal="right"/>
    </xf>
    <xf numFmtId="0" fontId="6" fillId="0" borderId="0" xfId="0" applyFont="1" applyAlignment="1">
      <alignment wrapText="1"/>
    </xf>
    <xf numFmtId="0" fontId="6" fillId="0" borderId="0" xfId="0" applyFont="1"/>
    <xf numFmtId="0" fontId="6" fillId="0" borderId="0" xfId="0" applyFont="1" applyAlignment="1">
      <alignment horizontal="center" vertical="center"/>
    </xf>
    <xf numFmtId="0" fontId="9" fillId="0" borderId="0" xfId="0" applyFont="1" applyAlignment="1">
      <alignment horizontal="left"/>
    </xf>
    <xf numFmtId="0" fontId="9" fillId="0" borderId="0" xfId="0" applyFont="1" applyAlignment="1">
      <alignment horizontal="center"/>
    </xf>
    <xf numFmtId="1" fontId="9" fillId="0" borderId="0" xfId="0" applyNumberFormat="1" applyFont="1" applyAlignment="1">
      <alignment horizontal="center"/>
    </xf>
    <xf numFmtId="0" fontId="9" fillId="0" borderId="35" xfId="0" applyFont="1" applyBorder="1"/>
    <xf numFmtId="1" fontId="9" fillId="0" borderId="20" xfId="0" applyNumberFormat="1" applyFont="1" applyBorder="1"/>
    <xf numFmtId="0" fontId="9" fillId="0" borderId="20" xfId="0" applyFont="1" applyBorder="1"/>
    <xf numFmtId="0" fontId="9" fillId="0" borderId="23" xfId="0" applyFont="1" applyBorder="1"/>
    <xf numFmtId="0" fontId="9" fillId="0" borderId="0" xfId="0" applyFont="1" applyAlignment="1">
      <alignment vertical="center"/>
    </xf>
    <xf numFmtId="0" fontId="8" fillId="4" borderId="10" xfId="0" applyFont="1" applyFill="1" applyBorder="1" applyAlignment="1">
      <alignment horizontal="center"/>
    </xf>
    <xf numFmtId="3" fontId="9" fillId="0" borderId="4" xfId="0" applyNumberFormat="1" applyFont="1" applyBorder="1" applyAlignment="1">
      <alignment horizontal="center"/>
    </xf>
    <xf numFmtId="3" fontId="9" fillId="0" borderId="6" xfId="0" applyNumberFormat="1" applyFont="1" applyBorder="1" applyAlignment="1">
      <alignment horizontal="center"/>
    </xf>
    <xf numFmtId="0" fontId="8" fillId="4" borderId="15" xfId="0" applyFont="1" applyFill="1" applyBorder="1" applyAlignment="1">
      <alignment horizontal="center"/>
    </xf>
    <xf numFmtId="0" fontId="8" fillId="4" borderId="46" xfId="0" applyFont="1" applyFill="1" applyBorder="1" applyAlignment="1">
      <alignment horizontal="center"/>
    </xf>
    <xf numFmtId="17" fontId="8" fillId="6" borderId="29" xfId="0" applyNumberFormat="1" applyFont="1" applyFill="1" applyBorder="1" applyAlignment="1">
      <alignment horizontal="center"/>
    </xf>
    <xf numFmtId="17" fontId="8" fillId="5" borderId="3" xfId="0" applyNumberFormat="1" applyFont="1" applyFill="1" applyBorder="1"/>
    <xf numFmtId="1" fontId="8" fillId="5" borderId="3" xfId="0" applyNumberFormat="1" applyFont="1" applyFill="1" applyBorder="1" applyAlignment="1">
      <alignment horizontal="center" vertical="center"/>
    </xf>
    <xf numFmtId="0" fontId="10" fillId="5" borderId="3" xfId="0" applyFont="1" applyFill="1" applyBorder="1" applyAlignment="1">
      <alignment horizontal="right"/>
    </xf>
    <xf numFmtId="1" fontId="10" fillId="5" borderId="29" xfId="0" applyNumberFormat="1" applyFont="1" applyFill="1" applyBorder="1" applyAlignment="1">
      <alignment horizontal="center"/>
    </xf>
    <xf numFmtId="17" fontId="8" fillId="0" borderId="0" xfId="0" applyNumberFormat="1" applyFont="1" applyAlignment="1">
      <alignment horizontal="center"/>
    </xf>
    <xf numFmtId="1" fontId="8" fillId="0" borderId="0" xfId="0" applyNumberFormat="1" applyFont="1" applyAlignment="1">
      <alignment horizontal="center"/>
    </xf>
    <xf numFmtId="1" fontId="0" fillId="0" borderId="0" xfId="0" applyNumberFormat="1" applyAlignment="1">
      <alignment horizontal="center"/>
    </xf>
    <xf numFmtId="0" fontId="0" fillId="0" borderId="0" xfId="4" applyFont="1" applyAlignment="1">
      <alignment horizontal="center" vertical="center"/>
    </xf>
    <xf numFmtId="1" fontId="0" fillId="0" borderId="0" xfId="0" applyNumberFormat="1" applyAlignment="1">
      <alignment horizontal="center" vertical="center"/>
    </xf>
    <xf numFmtId="17" fontId="8" fillId="0" borderId="0" xfId="0" applyNumberFormat="1" applyFont="1" applyAlignment="1">
      <alignment horizontal="center" vertical="center"/>
    </xf>
    <xf numFmtId="1" fontId="8" fillId="0" borderId="0" xfId="0" applyNumberFormat="1" applyFont="1" applyAlignment="1">
      <alignment horizontal="center" vertical="center"/>
    </xf>
    <xf numFmtId="1" fontId="10" fillId="0" borderId="0" xfId="0" applyNumberFormat="1" applyFont="1" applyAlignment="1">
      <alignment horizontal="center"/>
    </xf>
    <xf numFmtId="0" fontId="18" fillId="0" borderId="0" xfId="0" applyFont="1"/>
    <xf numFmtId="17" fontId="8" fillId="5" borderId="3" xfId="0" applyNumberFormat="1" applyFont="1" applyFill="1" applyBorder="1" applyAlignment="1">
      <alignment horizontal="center"/>
    </xf>
    <xf numFmtId="0" fontId="18" fillId="0" borderId="0" xfId="4" applyFont="1"/>
    <xf numFmtId="0" fontId="10" fillId="0" borderId="0" xfId="0" applyFont="1"/>
    <xf numFmtId="0" fontId="19" fillId="0" borderId="0" xfId="0" applyFont="1"/>
    <xf numFmtId="0" fontId="18" fillId="0" borderId="0" xfId="0" applyFont="1" applyAlignment="1">
      <alignment horizontal="center" vertical="center"/>
    </xf>
    <xf numFmtId="0" fontId="8" fillId="0" borderId="0" xfId="8" applyFont="1" applyAlignment="1">
      <alignment horizontal="center"/>
    </xf>
    <xf numFmtId="0" fontId="8" fillId="0" borderId="0" xfId="0" applyFont="1" applyAlignment="1">
      <alignment horizontal="left"/>
    </xf>
    <xf numFmtId="0" fontId="8" fillId="5" borderId="3" xfId="0" applyFont="1" applyFill="1" applyBorder="1" applyAlignment="1">
      <alignment horizontal="left"/>
    </xf>
    <xf numFmtId="17" fontId="8" fillId="5" borderId="14" xfId="0" applyNumberFormat="1" applyFont="1" applyFill="1" applyBorder="1" applyAlignment="1">
      <alignment horizontal="center"/>
    </xf>
    <xf numFmtId="17" fontId="8" fillId="5" borderId="31" xfId="0" applyNumberFormat="1" applyFont="1" applyFill="1" applyBorder="1" applyAlignment="1">
      <alignment horizontal="center"/>
    </xf>
    <xf numFmtId="17" fontId="8" fillId="5" borderId="30" xfId="0" applyNumberFormat="1" applyFont="1" applyFill="1" applyBorder="1" applyAlignment="1">
      <alignment horizontal="center"/>
    </xf>
    <xf numFmtId="0" fontId="9" fillId="0" borderId="19" xfId="0" applyFont="1" applyBorder="1" applyAlignment="1">
      <alignment horizontal="left"/>
    </xf>
    <xf numFmtId="0" fontId="9" fillId="0" borderId="48" xfId="0" applyFont="1" applyBorder="1" applyAlignment="1">
      <alignment horizontal="center"/>
    </xf>
    <xf numFmtId="1" fontId="8" fillId="0" borderId="5" xfId="0" applyNumberFormat="1" applyFont="1" applyBorder="1" applyAlignment="1">
      <alignment horizontal="center"/>
    </xf>
    <xf numFmtId="1" fontId="8" fillId="0" borderId="22" xfId="0" applyNumberFormat="1" applyFont="1" applyBorder="1" applyAlignment="1">
      <alignment horizontal="center"/>
    </xf>
    <xf numFmtId="2" fontId="8" fillId="0" borderId="6" xfId="0" applyNumberFormat="1" applyFont="1" applyBorder="1" applyAlignment="1">
      <alignment horizontal="center"/>
    </xf>
    <xf numFmtId="0" fontId="9" fillId="0" borderId="20" xfId="0" applyFont="1" applyBorder="1" applyAlignment="1">
      <alignment horizontal="left"/>
    </xf>
    <xf numFmtId="0" fontId="9" fillId="0" borderId="42" xfId="0" applyFont="1" applyBorder="1" applyAlignment="1">
      <alignment horizontal="center"/>
    </xf>
    <xf numFmtId="1" fontId="8" fillId="0" borderId="7" xfId="0" applyNumberFormat="1" applyFont="1" applyBorder="1" applyAlignment="1">
      <alignment horizontal="center"/>
    </xf>
    <xf numFmtId="0" fontId="9" fillId="0" borderId="44" xfId="0" applyFont="1" applyBorder="1" applyAlignment="1">
      <alignment horizontal="center"/>
    </xf>
    <xf numFmtId="0" fontId="9" fillId="0" borderId="26" xfId="0" applyFont="1" applyBorder="1" applyAlignment="1">
      <alignment horizontal="left"/>
    </xf>
    <xf numFmtId="0" fontId="9" fillId="0" borderId="49" xfId="0" applyFont="1" applyBorder="1" applyAlignment="1">
      <alignment horizontal="center"/>
    </xf>
    <xf numFmtId="0" fontId="9" fillId="0" borderId="38" xfId="0" applyFont="1" applyBorder="1" applyAlignment="1">
      <alignment horizontal="center"/>
    </xf>
    <xf numFmtId="0" fontId="9" fillId="0" borderId="38" xfId="0" applyFont="1" applyBorder="1" applyAlignment="1">
      <alignment horizontal="center" vertical="center"/>
    </xf>
    <xf numFmtId="1" fontId="8" fillId="0" borderId="9" xfId="0" applyNumberFormat="1" applyFont="1" applyBorder="1" applyAlignment="1">
      <alignment horizontal="center"/>
    </xf>
    <xf numFmtId="1" fontId="8" fillId="0" borderId="25" xfId="0" applyNumberFormat="1" applyFont="1" applyBorder="1" applyAlignment="1">
      <alignment horizontal="center"/>
    </xf>
    <xf numFmtId="2" fontId="8" fillId="0" borderId="28" xfId="0" applyNumberFormat="1" applyFont="1" applyBorder="1" applyAlignment="1">
      <alignment horizontal="center"/>
    </xf>
    <xf numFmtId="1" fontId="8" fillId="5" borderId="50" xfId="0" applyNumberFormat="1" applyFont="1" applyFill="1" applyBorder="1" applyAlignment="1">
      <alignment horizontal="center"/>
    </xf>
    <xf numFmtId="2" fontId="8" fillId="5" borderId="11" xfId="0" applyNumberFormat="1" applyFont="1" applyFill="1" applyBorder="1" applyAlignment="1">
      <alignment horizontal="center"/>
    </xf>
    <xf numFmtId="0" fontId="20" fillId="0" borderId="0" xfId="0" applyFont="1" applyAlignment="1">
      <alignment horizontal="left"/>
    </xf>
    <xf numFmtId="0" fontId="21" fillId="0" borderId="0" xfId="0" applyFont="1"/>
    <xf numFmtId="17" fontId="8" fillId="5" borderId="30" xfId="0" applyNumberFormat="1" applyFont="1" applyFill="1" applyBorder="1" applyAlignment="1">
      <alignment horizontal="center" vertical="center"/>
    </xf>
    <xf numFmtId="1" fontId="9" fillId="0" borderId="19" xfId="0" applyNumberFormat="1" applyFont="1" applyBorder="1" applyAlignment="1">
      <alignment horizontal="center"/>
    </xf>
    <xf numFmtId="1" fontId="8" fillId="0" borderId="16" xfId="0" applyNumberFormat="1" applyFont="1" applyBorder="1" applyAlignment="1">
      <alignment horizontal="center"/>
    </xf>
    <xf numFmtId="1" fontId="9" fillId="0" borderId="20" xfId="0" applyNumberFormat="1" applyFont="1" applyBorder="1" applyAlignment="1">
      <alignment horizontal="center"/>
    </xf>
    <xf numFmtId="1" fontId="9" fillId="0" borderId="26" xfId="0" applyNumberFormat="1" applyFont="1" applyBorder="1" applyAlignment="1">
      <alignment horizontal="center"/>
    </xf>
    <xf numFmtId="1" fontId="8" fillId="5" borderId="11" xfId="0" applyNumberFormat="1" applyFont="1" applyFill="1" applyBorder="1" applyAlignment="1">
      <alignment horizontal="center"/>
    </xf>
    <xf numFmtId="3" fontId="9" fillId="0" borderId="33" xfId="0" applyNumberFormat="1" applyFont="1" applyBorder="1" applyAlignment="1">
      <alignment horizontal="center"/>
    </xf>
    <xf numFmtId="0" fontId="8" fillId="5" borderId="29" xfId="0" applyFont="1" applyFill="1" applyBorder="1" applyAlignment="1">
      <alignment horizontal="center"/>
    </xf>
    <xf numFmtId="1" fontId="8" fillId="0" borderId="41" xfId="0" applyNumberFormat="1" applyFont="1" applyBorder="1" applyAlignment="1">
      <alignment horizontal="center"/>
    </xf>
    <xf numFmtId="1" fontId="8" fillId="0" borderId="53" xfId="0" applyNumberFormat="1" applyFont="1" applyBorder="1" applyAlignment="1">
      <alignment horizontal="center"/>
    </xf>
    <xf numFmtId="1" fontId="8" fillId="0" borderId="3" xfId="0" applyNumberFormat="1" applyFont="1" applyBorder="1" applyAlignment="1">
      <alignment horizontal="center"/>
    </xf>
    <xf numFmtId="1" fontId="8" fillId="0" borderId="11" xfId="0" applyNumberFormat="1" applyFont="1" applyBorder="1" applyAlignment="1">
      <alignment horizontal="center"/>
    </xf>
    <xf numFmtId="1" fontId="8" fillId="5" borderId="10" xfId="0" applyNumberFormat="1" applyFont="1" applyFill="1" applyBorder="1" applyAlignment="1">
      <alignment horizontal="center"/>
    </xf>
    <xf numFmtId="0" fontId="8" fillId="0" borderId="0" xfId="0" applyFont="1" applyAlignment="1">
      <alignment horizontal="right"/>
    </xf>
    <xf numFmtId="0" fontId="6" fillId="0" borderId="0" xfId="0" applyFont="1" applyAlignment="1">
      <alignment horizontal="center" wrapText="1"/>
    </xf>
    <xf numFmtId="0" fontId="6" fillId="0" borderId="0" xfId="0" applyFont="1" applyAlignment="1">
      <alignment horizontal="center"/>
    </xf>
    <xf numFmtId="0" fontId="23" fillId="0" borderId="0" xfId="0" applyFont="1"/>
    <xf numFmtId="0" fontId="21" fillId="0" borderId="0" xfId="0" applyFont="1" applyAlignment="1">
      <alignment horizontal="left"/>
    </xf>
    <xf numFmtId="0" fontId="21" fillId="0" borderId="0" xfId="0" applyFont="1" applyAlignment="1">
      <alignment horizontal="center"/>
    </xf>
    <xf numFmtId="0" fontId="21" fillId="0" borderId="0" xfId="0" applyFont="1" applyAlignment="1">
      <alignment horizontal="center" vertical="center"/>
    </xf>
    <xf numFmtId="1" fontId="21" fillId="0" borderId="0" xfId="0" applyNumberFormat="1" applyFont="1" applyAlignment="1">
      <alignment horizontal="center"/>
    </xf>
    <xf numFmtId="0" fontId="17" fillId="0" borderId="0" xfId="0" applyFont="1" applyAlignment="1">
      <alignment horizontal="center"/>
    </xf>
    <xf numFmtId="0" fontId="8" fillId="0" borderId="0" xfId="8" applyFont="1" applyAlignment="1">
      <alignment horizontal="left"/>
    </xf>
    <xf numFmtId="0" fontId="0" fillId="0" borderId="0" xfId="0" applyAlignment="1">
      <alignment horizontal="left"/>
    </xf>
    <xf numFmtId="17" fontId="12" fillId="5" borderId="3" xfId="0" applyNumberFormat="1" applyFont="1" applyFill="1" applyBorder="1" applyAlignment="1">
      <alignment horizontal="center" vertical="center"/>
    </xf>
    <xf numFmtId="17" fontId="12" fillId="5" borderId="11" xfId="0" applyNumberFormat="1" applyFont="1" applyFill="1" applyBorder="1" applyAlignment="1">
      <alignment horizontal="center" vertical="center"/>
    </xf>
    <xf numFmtId="17" fontId="12" fillId="5" borderId="30" xfId="0" applyNumberFormat="1" applyFont="1" applyFill="1" applyBorder="1" applyAlignment="1">
      <alignment horizontal="center" vertical="center"/>
    </xf>
    <xf numFmtId="165" fontId="12" fillId="5" borderId="31" xfId="0" applyNumberFormat="1" applyFont="1" applyFill="1" applyBorder="1" applyAlignment="1">
      <alignment horizontal="center" wrapText="1"/>
    </xf>
    <xf numFmtId="0" fontId="9" fillId="0" borderId="54" xfId="0" applyFont="1" applyBorder="1" applyAlignment="1">
      <alignment horizontal="center"/>
    </xf>
    <xf numFmtId="1" fontId="8" fillId="0" borderId="4" xfId="0" applyNumberFormat="1" applyFont="1" applyBorder="1" applyAlignment="1">
      <alignment horizontal="center" vertical="center"/>
    </xf>
    <xf numFmtId="1" fontId="8" fillId="0" borderId="54" xfId="0" applyNumberFormat="1" applyFont="1" applyBorder="1" applyAlignment="1">
      <alignment horizontal="center" vertical="center"/>
    </xf>
    <xf numFmtId="165" fontId="8" fillId="0" borderId="4" xfId="0" applyNumberFormat="1" applyFont="1" applyBorder="1" applyAlignment="1">
      <alignment horizontal="center" vertical="center"/>
    </xf>
    <xf numFmtId="1" fontId="8" fillId="0" borderId="6" xfId="0" applyNumberFormat="1" applyFont="1" applyBorder="1" applyAlignment="1">
      <alignment horizontal="center" vertical="center"/>
    </xf>
    <xf numFmtId="1" fontId="8" fillId="0" borderId="22" xfId="0" applyNumberFormat="1" applyFont="1" applyBorder="1" applyAlignment="1">
      <alignment horizontal="center" vertical="center"/>
    </xf>
    <xf numFmtId="165" fontId="8" fillId="0" borderId="6" xfId="0" applyNumberFormat="1" applyFont="1" applyBorder="1" applyAlignment="1">
      <alignment horizontal="center" vertical="center"/>
    </xf>
    <xf numFmtId="1" fontId="8" fillId="0" borderId="8" xfId="0" applyNumberFormat="1" applyFont="1" applyBorder="1" applyAlignment="1">
      <alignment horizontal="center" vertical="center"/>
    </xf>
    <xf numFmtId="1" fontId="8" fillId="0" borderId="25" xfId="0" applyNumberFormat="1" applyFont="1" applyBorder="1" applyAlignment="1">
      <alignment horizontal="center" vertical="center"/>
    </xf>
    <xf numFmtId="0" fontId="8" fillId="5" borderId="29" xfId="0" applyFont="1" applyFill="1" applyBorder="1" applyAlignment="1">
      <alignment horizontal="left"/>
    </xf>
    <xf numFmtId="1" fontId="8" fillId="5" borderId="11" xfId="0" applyNumberFormat="1" applyFont="1" applyFill="1" applyBorder="1" applyAlignment="1">
      <alignment horizontal="center" vertical="center"/>
    </xf>
    <xf numFmtId="1" fontId="8" fillId="5" borderId="30" xfId="0" applyNumberFormat="1" applyFont="1" applyFill="1" applyBorder="1" applyAlignment="1">
      <alignment horizontal="center"/>
    </xf>
    <xf numFmtId="165" fontId="8" fillId="5" borderId="3" xfId="0" applyNumberFormat="1" applyFont="1" applyFill="1" applyBorder="1" applyAlignment="1">
      <alignment horizontal="center"/>
    </xf>
    <xf numFmtId="17" fontId="8" fillId="5" borderId="55" xfId="0" applyNumberFormat="1" applyFont="1" applyFill="1" applyBorder="1" applyAlignment="1">
      <alignment horizontal="center" vertical="center"/>
    </xf>
    <xf numFmtId="17" fontId="8" fillId="5" borderId="56" xfId="0" applyNumberFormat="1" applyFont="1" applyFill="1" applyBorder="1" applyAlignment="1">
      <alignment horizontal="center" vertical="center"/>
    </xf>
    <xf numFmtId="1" fontId="18" fillId="0" borderId="0" xfId="0" applyNumberFormat="1" applyFont="1"/>
    <xf numFmtId="0" fontId="24" fillId="0" borderId="0" xfId="0" applyFont="1"/>
    <xf numFmtId="3" fontId="9" fillId="0" borderId="32" xfId="0" applyNumberFormat="1" applyFont="1" applyBorder="1" applyAlignment="1">
      <alignment horizontal="center"/>
    </xf>
    <xf numFmtId="1" fontId="9" fillId="0" borderId="34" xfId="0" applyNumberFormat="1" applyFont="1" applyBorder="1" applyAlignment="1">
      <alignment horizontal="center"/>
    </xf>
    <xf numFmtId="0" fontId="9" fillId="0" borderId="0" xfId="0" applyFont="1" applyAlignment="1">
      <alignment wrapText="1"/>
    </xf>
    <xf numFmtId="0" fontId="25" fillId="0" borderId="60" xfId="0" applyFont="1" applyBorder="1" applyAlignment="1">
      <alignment horizontal="center" vertical="center" wrapText="1"/>
    </xf>
    <xf numFmtId="17" fontId="12" fillId="6" borderId="2" xfId="0" applyNumberFormat="1" applyFont="1" applyFill="1" applyBorder="1" applyAlignment="1">
      <alignment horizontal="center" vertical="center" wrapText="1"/>
    </xf>
    <xf numFmtId="17" fontId="12" fillId="6" borderId="13" xfId="0" applyNumberFormat="1" applyFont="1" applyFill="1" applyBorder="1" applyAlignment="1">
      <alignment horizontal="center" vertical="center" wrapText="1"/>
    </xf>
    <xf numFmtId="17" fontId="12" fillId="6" borderId="31" xfId="0" applyNumberFormat="1" applyFont="1" applyFill="1" applyBorder="1" applyAlignment="1">
      <alignment horizontal="center" vertical="center" wrapText="1"/>
    </xf>
    <xf numFmtId="17" fontId="12" fillId="5" borderId="2" xfId="0" applyNumberFormat="1" applyFont="1" applyFill="1" applyBorder="1" applyAlignment="1">
      <alignment horizontal="center" vertical="center" wrapText="1"/>
    </xf>
    <xf numFmtId="0" fontId="12" fillId="5" borderId="13" xfId="0" applyFont="1" applyFill="1" applyBorder="1" applyAlignment="1">
      <alignment horizontal="center" vertical="center" wrapText="1"/>
    </xf>
    <xf numFmtId="2" fontId="26" fillId="5" borderId="2" xfId="0" applyNumberFormat="1" applyFont="1" applyFill="1" applyBorder="1" applyAlignment="1">
      <alignment horizontal="center" vertical="center" wrapText="1"/>
    </xf>
    <xf numFmtId="2" fontId="12" fillId="5" borderId="2" xfId="0" applyNumberFormat="1" applyFont="1" applyFill="1" applyBorder="1" applyAlignment="1">
      <alignment horizontal="center" vertical="center" wrapText="1"/>
    </xf>
    <xf numFmtId="0" fontId="25" fillId="0" borderId="60" xfId="0" applyFont="1" applyBorder="1" applyAlignment="1">
      <alignment horizontal="center"/>
    </xf>
    <xf numFmtId="0" fontId="27" fillId="7" borderId="61" xfId="0" applyFont="1" applyFill="1" applyBorder="1"/>
    <xf numFmtId="0" fontId="27" fillId="7" borderId="58" xfId="0" applyFont="1" applyFill="1" applyBorder="1"/>
    <xf numFmtId="0" fontId="27" fillId="7" borderId="2" xfId="0" applyFont="1" applyFill="1" applyBorder="1"/>
    <xf numFmtId="1" fontId="27" fillId="7" borderId="14" xfId="0" applyNumberFormat="1" applyFont="1" applyFill="1" applyBorder="1"/>
    <xf numFmtId="2" fontId="27" fillId="7" borderId="2" xfId="0" applyNumberFormat="1" applyFont="1" applyFill="1" applyBorder="1"/>
    <xf numFmtId="2" fontId="27" fillId="7" borderId="31" xfId="0" applyNumberFormat="1" applyFont="1" applyFill="1" applyBorder="1"/>
    <xf numFmtId="0" fontId="27" fillId="0" borderId="32" xfId="0" applyFont="1" applyBorder="1" applyAlignment="1">
      <alignment vertical="center"/>
    </xf>
    <xf numFmtId="0" fontId="27" fillId="0" borderId="33" xfId="0" applyFont="1" applyBorder="1"/>
    <xf numFmtId="0" fontId="27" fillId="0" borderId="18" xfId="0" applyFont="1" applyBorder="1"/>
    <xf numFmtId="0" fontId="27" fillId="0" borderId="21" xfId="0" applyFont="1" applyBorder="1"/>
    <xf numFmtId="0" fontId="25" fillId="0" borderId="32" xfId="0" applyFont="1" applyBorder="1"/>
    <xf numFmtId="1" fontId="25" fillId="0" borderId="4" xfId="0" applyNumberFormat="1" applyFont="1" applyBorder="1"/>
    <xf numFmtId="2" fontId="25" fillId="0" borderId="5" xfId="0" applyNumberFormat="1" applyFont="1" applyBorder="1"/>
    <xf numFmtId="0" fontId="27" fillId="0" borderId="24" xfId="0" applyFont="1" applyBorder="1" applyAlignment="1">
      <alignment vertical="center"/>
    </xf>
    <xf numFmtId="0" fontId="27" fillId="0" borderId="35" xfId="0" applyFont="1" applyBorder="1"/>
    <xf numFmtId="0" fontId="27" fillId="0" borderId="20" xfId="0" applyFont="1" applyBorder="1"/>
    <xf numFmtId="0" fontId="27" fillId="0" borderId="24" xfId="0" applyFont="1" applyBorder="1"/>
    <xf numFmtId="0" fontId="25" fillId="0" borderId="34" xfId="0" applyFont="1" applyBorder="1"/>
    <xf numFmtId="1" fontId="25" fillId="0" borderId="6" xfId="0" applyNumberFormat="1" applyFont="1" applyBorder="1"/>
    <xf numFmtId="2" fontId="25" fillId="0" borderId="62" xfId="0" applyNumberFormat="1" applyFont="1" applyBorder="1"/>
    <xf numFmtId="0" fontId="27" fillId="0" borderId="63" xfId="0" applyFont="1" applyBorder="1" applyAlignment="1">
      <alignment horizontal="left"/>
    </xf>
    <xf numFmtId="0" fontId="27" fillId="0" borderId="37" xfId="0" applyFont="1" applyBorder="1"/>
    <xf numFmtId="0" fontId="27" fillId="0" borderId="38" xfId="0" applyFont="1" applyBorder="1"/>
    <xf numFmtId="0" fontId="27" fillId="0" borderId="39" xfId="0" applyFont="1" applyBorder="1"/>
    <xf numFmtId="0" fontId="25" fillId="0" borderId="36" xfId="0" applyFont="1" applyBorder="1"/>
    <xf numFmtId="1" fontId="25" fillId="0" borderId="8" xfId="0" applyNumberFormat="1" applyFont="1" applyBorder="1"/>
    <xf numFmtId="2" fontId="25" fillId="7" borderId="15" xfId="0" applyNumberFormat="1" applyFont="1" applyFill="1" applyBorder="1"/>
    <xf numFmtId="0" fontId="28" fillId="5" borderId="3" xfId="0" applyFont="1" applyFill="1" applyBorder="1" applyAlignment="1">
      <alignment horizontal="left" wrapText="1"/>
    </xf>
    <xf numFmtId="0" fontId="27" fillId="5" borderId="64" xfId="0" applyFont="1" applyFill="1" applyBorder="1"/>
    <xf numFmtId="0" fontId="27" fillId="5" borderId="65" xfId="0" applyFont="1" applyFill="1" applyBorder="1"/>
    <xf numFmtId="0" fontId="27" fillId="5" borderId="40" xfId="0" applyFont="1" applyFill="1" applyBorder="1"/>
    <xf numFmtId="1" fontId="25" fillId="8" borderId="3" xfId="0" applyNumberFormat="1" applyFont="1" applyFill="1" applyBorder="1"/>
    <xf numFmtId="2" fontId="25" fillId="5" borderId="62" xfId="0" applyNumberFormat="1" applyFont="1" applyFill="1" applyBorder="1"/>
    <xf numFmtId="2" fontId="25" fillId="7" borderId="62" xfId="0" applyNumberFormat="1" applyFont="1" applyFill="1" applyBorder="1"/>
    <xf numFmtId="0" fontId="25" fillId="9" borderId="3" xfId="0" applyFont="1" applyFill="1" applyBorder="1" applyAlignment="1">
      <alignment horizontal="left"/>
    </xf>
    <xf numFmtId="0" fontId="25" fillId="9" borderId="65" xfId="0" applyFont="1" applyFill="1" applyBorder="1"/>
    <xf numFmtId="0" fontId="25" fillId="0" borderId="10" xfId="0" applyFont="1" applyBorder="1"/>
    <xf numFmtId="1" fontId="25" fillId="0" borderId="0" xfId="0" applyNumberFormat="1" applyFont="1"/>
    <xf numFmtId="2" fontId="25" fillId="7" borderId="3" xfId="0" applyNumberFormat="1" applyFont="1" applyFill="1" applyBorder="1"/>
    <xf numFmtId="0" fontId="27" fillId="7" borderId="63" xfId="0" applyFont="1" applyFill="1" applyBorder="1"/>
    <xf numFmtId="0" fontId="27" fillId="7" borderId="15" xfId="0" applyFont="1" applyFill="1" applyBorder="1"/>
    <xf numFmtId="0" fontId="27" fillId="7" borderId="0" xfId="0" applyFont="1" applyFill="1"/>
    <xf numFmtId="0" fontId="27" fillId="7" borderId="41" xfId="0" applyFont="1" applyFill="1" applyBorder="1"/>
    <xf numFmtId="1" fontId="27" fillId="7" borderId="54" xfId="0" applyNumberFormat="1" applyFont="1" applyFill="1" applyBorder="1"/>
    <xf numFmtId="2" fontId="27" fillId="7" borderId="41" xfId="0" applyNumberFormat="1" applyFont="1" applyFill="1" applyBorder="1"/>
    <xf numFmtId="2" fontId="27" fillId="7" borderId="53" xfId="0" applyNumberFormat="1" applyFont="1" applyFill="1" applyBorder="1"/>
    <xf numFmtId="0" fontId="25" fillId="0" borderId="3" xfId="0" applyFont="1" applyBorder="1" applyAlignment="1">
      <alignment horizontal="center"/>
    </xf>
    <xf numFmtId="0" fontId="27" fillId="7" borderId="31" xfId="0" applyFont="1" applyFill="1" applyBorder="1"/>
    <xf numFmtId="0" fontId="27" fillId="7" borderId="6" xfId="0" applyFont="1" applyFill="1" applyBorder="1"/>
    <xf numFmtId="1" fontId="27" fillId="7" borderId="22" xfId="0" applyNumberFormat="1" applyFont="1" applyFill="1" applyBorder="1"/>
    <xf numFmtId="2" fontId="27" fillId="7" borderId="6" xfId="0" applyNumberFormat="1" applyFont="1" applyFill="1" applyBorder="1"/>
    <xf numFmtId="2" fontId="27" fillId="7" borderId="7" xfId="0" applyNumberFormat="1" applyFont="1" applyFill="1" applyBorder="1"/>
    <xf numFmtId="0" fontId="27" fillId="0" borderId="63" xfId="0" applyFont="1" applyBorder="1"/>
    <xf numFmtId="0" fontId="27" fillId="0" borderId="55" xfId="0" applyFont="1" applyBorder="1"/>
    <xf numFmtId="0" fontId="27" fillId="0" borderId="56" xfId="0" applyFont="1" applyBorder="1"/>
    <xf numFmtId="0" fontId="27" fillId="0" borderId="57" xfId="0" applyFont="1" applyBorder="1"/>
    <xf numFmtId="0" fontId="25" fillId="0" borderId="62" xfId="0" applyFont="1" applyBorder="1"/>
    <xf numFmtId="1" fontId="25" fillId="0" borderId="25" xfId="0" applyNumberFormat="1" applyFont="1" applyBorder="1"/>
    <xf numFmtId="2" fontId="25" fillId="7" borderId="28" xfId="0" applyNumberFormat="1" applyFont="1" applyFill="1" applyBorder="1"/>
    <xf numFmtId="0" fontId="25" fillId="7" borderId="41" xfId="0" applyFont="1" applyFill="1" applyBorder="1"/>
    <xf numFmtId="1" fontId="25" fillId="7" borderId="0" xfId="0" applyNumberFormat="1" applyFont="1" applyFill="1"/>
    <xf numFmtId="2" fontId="25" fillId="7" borderId="46" xfId="0" applyNumberFormat="1" applyFont="1" applyFill="1" applyBorder="1"/>
    <xf numFmtId="2" fontId="25" fillId="7" borderId="53" xfId="0" applyNumberFormat="1" applyFont="1" applyFill="1" applyBorder="1"/>
    <xf numFmtId="0" fontId="25" fillId="0" borderId="8" xfId="0" applyFont="1" applyBorder="1"/>
    <xf numFmtId="1" fontId="25" fillId="0" borderId="3" xfId="0" applyNumberFormat="1" applyFont="1" applyBorder="1"/>
    <xf numFmtId="2" fontId="25" fillId="0" borderId="9" xfId="0" applyNumberFormat="1" applyFont="1" applyBorder="1"/>
    <xf numFmtId="0" fontId="27" fillId="0" borderId="0" xfId="0" applyFont="1"/>
    <xf numFmtId="0" fontId="12" fillId="4" borderId="3" xfId="0" applyFont="1" applyFill="1" applyBorder="1" applyAlignment="1">
      <alignment horizontal="center"/>
    </xf>
    <xf numFmtId="3" fontId="6" fillId="0" borderId="5" xfId="0" applyNumberFormat="1" applyFont="1" applyBorder="1" applyAlignment="1">
      <alignment horizontal="center"/>
    </xf>
    <xf numFmtId="2" fontId="6" fillId="0" borderId="6" xfId="0" applyNumberFormat="1" applyFont="1" applyBorder="1" applyAlignment="1">
      <alignment horizontal="center"/>
    </xf>
    <xf numFmtId="3" fontId="10" fillId="0" borderId="3" xfId="0" applyNumberFormat="1" applyFont="1" applyBorder="1"/>
    <xf numFmtId="2" fontId="6" fillId="0" borderId="0" xfId="0" applyNumberFormat="1" applyFont="1" applyAlignment="1">
      <alignment horizontal="center"/>
    </xf>
    <xf numFmtId="0" fontId="27" fillId="0" borderId="0" xfId="0" applyFont="1" applyAlignment="1">
      <alignment wrapText="1"/>
    </xf>
    <xf numFmtId="0" fontId="25" fillId="0" borderId="55" xfId="0" applyFont="1" applyBorder="1" applyAlignment="1">
      <alignment horizontal="left" wrapText="1"/>
    </xf>
    <xf numFmtId="0" fontId="25" fillId="0" borderId="56" xfId="0" applyFont="1" applyBorder="1" applyAlignment="1">
      <alignment horizontal="left" wrapText="1"/>
    </xf>
    <xf numFmtId="0" fontId="25" fillId="0" borderId="66" xfId="0" applyFont="1" applyBorder="1" applyAlignment="1">
      <alignment horizontal="left" wrapText="1"/>
    </xf>
    <xf numFmtId="0" fontId="25" fillId="0" borderId="3" xfId="0" applyFont="1" applyBorder="1" applyAlignment="1">
      <alignment wrapText="1"/>
    </xf>
    <xf numFmtId="0" fontId="29" fillId="9" borderId="2" xfId="0" applyFont="1" applyFill="1" applyBorder="1" applyAlignment="1">
      <alignment horizontal="center" wrapText="1"/>
    </xf>
    <xf numFmtId="0" fontId="27" fillId="7" borderId="67" xfId="0" applyFont="1" applyFill="1" applyBorder="1" applyAlignment="1">
      <alignment horizontal="left" wrapText="1"/>
    </xf>
    <xf numFmtId="0" fontId="27" fillId="7" borderId="68" xfId="0" applyFont="1" applyFill="1" applyBorder="1" applyAlignment="1">
      <alignment horizontal="left" wrapText="1"/>
    </xf>
    <xf numFmtId="0" fontId="27" fillId="7" borderId="68" xfId="0" applyFont="1" applyFill="1" applyBorder="1" applyAlignment="1">
      <alignment wrapText="1"/>
    </xf>
    <xf numFmtId="17" fontId="25" fillId="9" borderId="4" xfId="0" applyNumberFormat="1" applyFont="1" applyFill="1" applyBorder="1" applyAlignment="1">
      <alignment horizontal="center" wrapText="1"/>
    </xf>
    <xf numFmtId="0" fontId="27" fillId="0" borderId="48" xfId="0" applyFont="1" applyBorder="1" applyAlignment="1">
      <alignment horizontal="center" wrapText="1"/>
    </xf>
    <xf numFmtId="0" fontId="27" fillId="0" borderId="18" xfId="0" applyFont="1" applyBorder="1" applyAlignment="1">
      <alignment horizontal="center" wrapText="1"/>
    </xf>
    <xf numFmtId="0" fontId="27" fillId="0" borderId="21" xfId="0" applyFont="1" applyBorder="1" applyAlignment="1">
      <alignment horizontal="center" wrapText="1"/>
    </xf>
    <xf numFmtId="0" fontId="27" fillId="0" borderId="4" xfId="0" applyFont="1" applyBorder="1" applyAlignment="1">
      <alignment wrapText="1"/>
    </xf>
    <xf numFmtId="17" fontId="25" fillId="9" borderId="6" xfId="0" applyNumberFormat="1" applyFont="1" applyFill="1" applyBorder="1" applyAlignment="1">
      <alignment horizontal="center" wrapText="1"/>
    </xf>
    <xf numFmtId="0" fontId="27" fillId="0" borderId="44" xfId="0" applyFont="1" applyBorder="1" applyAlignment="1">
      <alignment horizontal="center" wrapText="1"/>
    </xf>
    <xf numFmtId="0" fontId="27" fillId="0" borderId="20" xfId="0" applyFont="1" applyBorder="1" applyAlignment="1">
      <alignment horizontal="center" wrapText="1"/>
    </xf>
    <xf numFmtId="0" fontId="27" fillId="0" borderId="24" xfId="0" applyFont="1" applyBorder="1" applyAlignment="1">
      <alignment horizontal="center" wrapText="1"/>
    </xf>
    <xf numFmtId="0" fontId="27" fillId="0" borderId="6" xfId="0" applyFont="1" applyBorder="1" applyAlignment="1">
      <alignment wrapText="1"/>
    </xf>
    <xf numFmtId="17" fontId="25" fillId="9" borderId="8" xfId="0" applyNumberFormat="1" applyFont="1" applyFill="1" applyBorder="1" applyAlignment="1">
      <alignment horizontal="center" wrapText="1"/>
    </xf>
    <xf numFmtId="0" fontId="27" fillId="0" borderId="49" xfId="0" applyFont="1" applyBorder="1" applyAlignment="1">
      <alignment horizontal="center" wrapText="1"/>
    </xf>
    <xf numFmtId="0" fontId="27" fillId="0" borderId="38" xfId="0" applyFont="1" applyBorder="1" applyAlignment="1">
      <alignment horizontal="center" wrapText="1"/>
    </xf>
    <xf numFmtId="0" fontId="27" fillId="0" borderId="39" xfId="0" applyFont="1" applyBorder="1" applyAlignment="1">
      <alignment horizontal="center" wrapText="1"/>
    </xf>
    <xf numFmtId="0" fontId="27" fillId="0" borderId="8" xfId="0" applyFont="1" applyBorder="1" applyAlignment="1">
      <alignment wrapText="1"/>
    </xf>
    <xf numFmtId="0" fontId="25" fillId="5" borderId="55" xfId="0" applyFont="1" applyFill="1" applyBorder="1" applyAlignment="1">
      <alignment horizontal="center"/>
    </xf>
    <xf numFmtId="0" fontId="25" fillId="5" borderId="10" xfId="0" applyFont="1" applyFill="1" applyBorder="1" applyAlignment="1">
      <alignment horizontal="center"/>
    </xf>
    <xf numFmtId="0" fontId="27" fillId="7" borderId="19" xfId="0" applyFont="1" applyFill="1" applyBorder="1"/>
    <xf numFmtId="0" fontId="27" fillId="7" borderId="47" xfId="0" applyFont="1" applyFill="1" applyBorder="1"/>
    <xf numFmtId="0" fontId="27" fillId="7" borderId="26" xfId="0" applyFont="1" applyFill="1" applyBorder="1"/>
    <xf numFmtId="0" fontId="27" fillId="0" borderId="48" xfId="0" applyFont="1" applyBorder="1" applyAlignment="1">
      <alignment horizontal="center"/>
    </xf>
    <xf numFmtId="0" fontId="27" fillId="0" borderId="18" xfId="0" applyFont="1" applyBorder="1" applyAlignment="1">
      <alignment horizontal="center"/>
    </xf>
    <xf numFmtId="0" fontId="27" fillId="0" borderId="21" xfId="0" applyFont="1" applyBorder="1" applyAlignment="1">
      <alignment horizontal="center"/>
    </xf>
    <xf numFmtId="0" fontId="27" fillId="0" borderId="4" xfId="0" applyFont="1" applyBorder="1"/>
    <xf numFmtId="0" fontId="27" fillId="0" borderId="44" xfId="0" applyFont="1" applyBorder="1" applyAlignment="1">
      <alignment horizontal="center"/>
    </xf>
    <xf numFmtId="0" fontId="27" fillId="0" borderId="20" xfId="0" applyFont="1" applyBorder="1" applyAlignment="1">
      <alignment horizontal="center"/>
    </xf>
    <xf numFmtId="0" fontId="27" fillId="0" borderId="24" xfId="0" applyFont="1" applyBorder="1" applyAlignment="1">
      <alignment horizontal="center"/>
    </xf>
    <xf numFmtId="0" fontId="27" fillId="0" borderId="6" xfId="0" applyFont="1" applyBorder="1"/>
    <xf numFmtId="0" fontId="27" fillId="0" borderId="49" xfId="0" applyFont="1" applyBorder="1" applyAlignment="1">
      <alignment horizontal="center"/>
    </xf>
    <xf numFmtId="0" fontId="27" fillId="0" borderId="38" xfId="0" applyFont="1" applyBorder="1" applyAlignment="1">
      <alignment horizontal="center"/>
    </xf>
    <xf numFmtId="0" fontId="27" fillId="0" borderId="39" xfId="0" applyFont="1" applyBorder="1" applyAlignment="1">
      <alignment horizontal="center"/>
    </xf>
    <xf numFmtId="0" fontId="27" fillId="0" borderId="8" xfId="0" applyFont="1" applyBorder="1"/>
    <xf numFmtId="0" fontId="25" fillId="5" borderId="10" xfId="0" applyFont="1" applyFill="1" applyBorder="1" applyAlignment="1">
      <alignment horizontal="right" vertical="center" wrapText="1"/>
    </xf>
    <xf numFmtId="0" fontId="25" fillId="5" borderId="69" xfId="0" applyFont="1" applyFill="1" applyBorder="1" applyAlignment="1">
      <alignment horizontal="center"/>
    </xf>
    <xf numFmtId="0" fontId="25" fillId="5" borderId="50" xfId="0" applyFont="1" applyFill="1" applyBorder="1" applyAlignment="1">
      <alignment horizontal="center"/>
    </xf>
    <xf numFmtId="0" fontId="25" fillId="5" borderId="3" xfId="0" applyFont="1" applyFill="1" applyBorder="1" applyAlignment="1">
      <alignment horizontal="center"/>
    </xf>
    <xf numFmtId="0" fontId="27" fillId="7" borderId="68" xfId="0" applyFont="1" applyFill="1" applyBorder="1"/>
    <xf numFmtId="0" fontId="29" fillId="4" borderId="3" xfId="0" applyFont="1" applyFill="1" applyBorder="1" applyAlignment="1">
      <alignment horizontal="right" vertical="center" wrapText="1"/>
    </xf>
    <xf numFmtId="0" fontId="25" fillId="10" borderId="55" xfId="0" applyFont="1" applyFill="1" applyBorder="1" applyAlignment="1">
      <alignment horizontal="center"/>
    </xf>
    <xf numFmtId="0" fontId="25" fillId="10" borderId="3" xfId="0" applyFont="1" applyFill="1" applyBorder="1" applyAlignment="1">
      <alignment horizontal="center"/>
    </xf>
    <xf numFmtId="165" fontId="0" fillId="0" borderId="0" xfId="0" applyNumberFormat="1" applyAlignment="1">
      <alignment horizontal="center" vertical="center"/>
    </xf>
    <xf numFmtId="3" fontId="9" fillId="0" borderId="16" xfId="0" applyNumberFormat="1" applyFont="1" applyBorder="1" applyAlignment="1">
      <alignment horizontal="center"/>
    </xf>
    <xf numFmtId="3" fontId="9" fillId="0" borderId="22" xfId="0" applyNumberFormat="1" applyFont="1" applyBorder="1" applyAlignment="1">
      <alignment horizontal="center"/>
    </xf>
    <xf numFmtId="3" fontId="9" fillId="0" borderId="25" xfId="0" applyNumberFormat="1" applyFont="1" applyBorder="1" applyAlignment="1">
      <alignment horizontal="center"/>
    </xf>
    <xf numFmtId="3" fontId="9" fillId="0" borderId="59" xfId="0" applyNumberFormat="1" applyFont="1" applyBorder="1" applyAlignment="1">
      <alignment horizontal="center"/>
    </xf>
    <xf numFmtId="3" fontId="10" fillId="0" borderId="3" xfId="0" applyNumberFormat="1" applyFont="1" applyBorder="1" applyAlignment="1">
      <alignment horizontal="center"/>
    </xf>
    <xf numFmtId="0" fontId="30" fillId="5" borderId="3" xfId="0" applyFont="1" applyFill="1" applyBorder="1" applyAlignment="1">
      <alignment horizontal="left" vertical="center" wrapText="1"/>
    </xf>
    <xf numFmtId="17" fontId="30" fillId="5" borderId="3" xfId="0" applyNumberFormat="1" applyFont="1" applyFill="1" applyBorder="1" applyAlignment="1">
      <alignment horizontal="center" vertical="center" wrapText="1"/>
    </xf>
    <xf numFmtId="1" fontId="30" fillId="5" borderId="29" xfId="0" applyNumberFormat="1" applyFont="1" applyFill="1" applyBorder="1" applyAlignment="1">
      <alignment horizontal="center" vertical="center" wrapText="1"/>
    </xf>
    <xf numFmtId="165" fontId="30" fillId="5" borderId="3" xfId="0" applyNumberFormat="1" applyFont="1" applyFill="1" applyBorder="1" applyAlignment="1">
      <alignment horizontal="center" vertical="center" wrapText="1"/>
    </xf>
    <xf numFmtId="165" fontId="30" fillId="0" borderId="0" xfId="0" applyNumberFormat="1" applyFont="1" applyAlignment="1">
      <alignment horizontal="center" vertical="center" wrapText="1"/>
    </xf>
    <xf numFmtId="0" fontId="31" fillId="0" borderId="0" xfId="0" applyFont="1" applyAlignment="1">
      <alignment horizontal="center" vertical="center" wrapText="1"/>
    </xf>
    <xf numFmtId="0" fontId="28" fillId="0" borderId="4" xfId="0" applyFont="1" applyBorder="1" applyAlignment="1">
      <alignment horizontal="center" wrapText="1"/>
    </xf>
    <xf numFmtId="0" fontId="28" fillId="0" borderId="42" xfId="0" applyFont="1" applyBorder="1" applyAlignment="1">
      <alignment horizontal="center" vertical="center"/>
    </xf>
    <xf numFmtId="0" fontId="28" fillId="0" borderId="19" xfId="0" applyFont="1" applyBorder="1" applyAlignment="1">
      <alignment horizontal="center" vertical="center"/>
    </xf>
    <xf numFmtId="0" fontId="28" fillId="0" borderId="19" xfId="0" applyFont="1" applyBorder="1" applyAlignment="1">
      <alignment horizontal="center" vertical="center" wrapText="1"/>
    </xf>
    <xf numFmtId="0" fontId="28" fillId="11" borderId="19" xfId="0" applyFont="1" applyFill="1" applyBorder="1" applyAlignment="1">
      <alignment horizontal="center" vertical="center"/>
    </xf>
    <xf numFmtId="0" fontId="28" fillId="0" borderId="52" xfId="0" applyFont="1" applyBorder="1" applyAlignment="1">
      <alignment horizontal="center" vertical="center"/>
    </xf>
    <xf numFmtId="0" fontId="28" fillId="0" borderId="41" xfId="0" applyFont="1" applyBorder="1" applyAlignment="1">
      <alignment horizontal="center" vertical="center"/>
    </xf>
    <xf numFmtId="1" fontId="28" fillId="0" borderId="54" xfId="0" applyNumberFormat="1" applyFont="1" applyBorder="1" applyAlignment="1">
      <alignment horizontal="center" vertical="center"/>
    </xf>
    <xf numFmtId="165" fontId="28" fillId="0" borderId="41" xfId="0" applyNumberFormat="1" applyFont="1" applyBorder="1" applyAlignment="1">
      <alignment horizontal="center" vertical="center"/>
    </xf>
    <xf numFmtId="165" fontId="28" fillId="0" borderId="0" xfId="0" applyNumberFormat="1" applyFont="1" applyAlignment="1">
      <alignment horizontal="center" vertical="center"/>
    </xf>
    <xf numFmtId="0" fontId="32" fillId="7" borderId="70" xfId="0" applyFont="1" applyFill="1" applyBorder="1" applyAlignment="1">
      <alignment horizontal="center" vertical="center" wrapText="1"/>
    </xf>
    <xf numFmtId="17" fontId="32" fillId="0" borderId="68" xfId="0" applyNumberFormat="1" applyFont="1" applyBorder="1" applyAlignment="1">
      <alignment horizontal="center" vertical="center" wrapText="1"/>
    </xf>
    <xf numFmtId="17" fontId="10" fillId="0" borderId="51" xfId="0" applyNumberFormat="1" applyFont="1" applyBorder="1" applyAlignment="1">
      <alignment horizontal="center" vertical="center" wrapText="1"/>
    </xf>
    <xf numFmtId="0" fontId="28" fillId="0" borderId="6" xfId="10" applyFont="1" applyBorder="1" applyAlignment="1" applyProtection="1">
      <alignment horizontal="center" wrapText="1"/>
    </xf>
    <xf numFmtId="0" fontId="28" fillId="0" borderId="20" xfId="0" applyFont="1" applyBorder="1" applyAlignment="1">
      <alignment horizontal="center" vertical="center" wrapText="1"/>
    </xf>
    <xf numFmtId="0" fontId="28" fillId="11" borderId="20" xfId="0" applyFont="1" applyFill="1" applyBorder="1" applyAlignment="1">
      <alignment horizontal="center" vertical="center"/>
    </xf>
    <xf numFmtId="0" fontId="0" fillId="7" borderId="71" xfId="0" applyFill="1" applyBorder="1"/>
    <xf numFmtId="0" fontId="28" fillId="0" borderId="44" xfId="0" applyFont="1" applyBorder="1" applyAlignment="1">
      <alignment horizontal="center" vertical="center"/>
    </xf>
    <xf numFmtId="0" fontId="28" fillId="0" borderId="20" xfId="0" applyFont="1" applyBorder="1" applyAlignment="1">
      <alignment horizontal="center" vertical="center"/>
    </xf>
    <xf numFmtId="0" fontId="28" fillId="11" borderId="20" xfId="0" applyFont="1" applyFill="1" applyBorder="1" applyAlignment="1">
      <alignment horizontal="center" vertical="center" wrapText="1"/>
    </xf>
    <xf numFmtId="0" fontId="28" fillId="0" borderId="24" xfId="0" applyFont="1" applyBorder="1" applyAlignment="1">
      <alignment horizontal="center" vertical="center" wrapText="1"/>
    </xf>
    <xf numFmtId="0" fontId="28" fillId="0" borderId="6" xfId="0" applyFont="1" applyBorder="1" applyAlignment="1">
      <alignment horizontal="center" vertical="center"/>
    </xf>
    <xf numFmtId="1" fontId="28" fillId="0" borderId="22" xfId="0" applyNumberFormat="1" applyFont="1" applyBorder="1" applyAlignment="1">
      <alignment horizontal="center" vertical="center"/>
    </xf>
    <xf numFmtId="165" fontId="28" fillId="0" borderId="6" xfId="0" applyNumberFormat="1" applyFont="1" applyBorder="1" applyAlignment="1">
      <alignment horizontal="center" vertical="center"/>
    </xf>
    <xf numFmtId="0" fontId="32" fillId="5" borderId="71" xfId="0" applyFont="1" applyFill="1" applyBorder="1" applyAlignment="1">
      <alignment horizontal="justify" vertical="center" wrapText="1"/>
    </xf>
    <xf numFmtId="0" fontId="32" fillId="5" borderId="19" xfId="0" applyFont="1" applyFill="1" applyBorder="1" applyAlignment="1">
      <alignment horizontal="center" vertical="center" wrapText="1"/>
    </xf>
    <xf numFmtId="0" fontId="32" fillId="5" borderId="52" xfId="0" applyFont="1" applyFill="1" applyBorder="1" applyAlignment="1">
      <alignment horizontal="center" vertical="center" wrapText="1"/>
    </xf>
    <xf numFmtId="0" fontId="0" fillId="7" borderId="35" xfId="0" applyFill="1" applyBorder="1"/>
    <xf numFmtId="0" fontId="0" fillId="7" borderId="20" xfId="0" applyFill="1" applyBorder="1"/>
    <xf numFmtId="0" fontId="0" fillId="7" borderId="24" xfId="0" applyFill="1" applyBorder="1"/>
    <xf numFmtId="0" fontId="0" fillId="7" borderId="44" xfId="0" applyFill="1" applyBorder="1"/>
    <xf numFmtId="0" fontId="33" fillId="0" borderId="0" xfId="0" applyFont="1" applyAlignment="1">
      <alignment horizontal="center" vertical="center"/>
    </xf>
    <xf numFmtId="0" fontId="32" fillId="13" borderId="76" xfId="0" applyFont="1" applyFill="1" applyBorder="1" applyAlignment="1">
      <alignment horizontal="justify" vertical="center" wrapText="1"/>
    </xf>
    <xf numFmtId="0" fontId="32" fillId="13" borderId="77" xfId="0" applyFont="1" applyFill="1" applyBorder="1" applyAlignment="1">
      <alignment horizontal="center" vertical="center" wrapText="1"/>
    </xf>
    <xf numFmtId="0" fontId="32" fillId="13" borderId="78" xfId="0" applyFont="1" applyFill="1" applyBorder="1" applyAlignment="1">
      <alignment horizontal="center" vertical="center" wrapText="1"/>
    </xf>
    <xf numFmtId="0" fontId="34" fillId="13" borderId="79" xfId="0" applyFont="1" applyFill="1" applyBorder="1" applyAlignment="1">
      <alignment horizontal="right" vertical="center" wrapText="1"/>
    </xf>
    <xf numFmtId="0" fontId="34" fillId="13" borderId="80" xfId="0" applyFont="1" applyFill="1" applyBorder="1" applyAlignment="1">
      <alignment horizontal="center" vertical="center" wrapText="1"/>
    </xf>
    <xf numFmtId="0" fontId="34" fillId="13" borderId="81" xfId="0" applyFont="1" applyFill="1" applyBorder="1" applyAlignment="1">
      <alignment horizontal="center" vertical="center" wrapText="1"/>
    </xf>
    <xf numFmtId="0" fontId="34" fillId="13" borderId="82" xfId="0" applyFont="1" applyFill="1" applyBorder="1" applyAlignment="1">
      <alignment horizontal="center" vertical="center" wrapText="1"/>
    </xf>
    <xf numFmtId="0" fontId="34" fillId="13" borderId="83" xfId="0" applyFont="1" applyFill="1" applyBorder="1" applyAlignment="1">
      <alignment horizontal="center" vertical="center" wrapText="1"/>
    </xf>
    <xf numFmtId="0" fontId="34" fillId="13" borderId="84" xfId="0" applyFont="1" applyFill="1" applyBorder="1" applyAlignment="1">
      <alignment horizontal="right" vertical="center" wrapText="1"/>
    </xf>
    <xf numFmtId="0" fontId="34" fillId="13" borderId="85" xfId="0" applyFont="1" applyFill="1" applyBorder="1" applyAlignment="1">
      <alignment horizontal="center" vertical="center" wrapText="1"/>
    </xf>
    <xf numFmtId="0" fontId="34" fillId="13" borderId="86" xfId="0" applyFont="1" applyFill="1" applyBorder="1" applyAlignment="1">
      <alignment horizontal="center" vertical="center" wrapText="1"/>
    </xf>
    <xf numFmtId="0" fontId="34" fillId="13" borderId="87" xfId="0" applyFont="1" applyFill="1" applyBorder="1" applyAlignment="1">
      <alignment horizontal="center" vertical="center" wrapText="1"/>
    </xf>
    <xf numFmtId="0" fontId="34" fillId="13" borderId="88" xfId="0" applyFont="1" applyFill="1" applyBorder="1" applyAlignment="1">
      <alignment horizontal="center" vertical="center" wrapText="1"/>
    </xf>
    <xf numFmtId="0" fontId="28" fillId="0" borderId="6" xfId="0" applyFont="1" applyBorder="1" applyAlignment="1">
      <alignment horizontal="center" vertical="center" wrapText="1"/>
    </xf>
    <xf numFmtId="0" fontId="0" fillId="7" borderId="70" xfId="0" applyFill="1" applyBorder="1"/>
    <xf numFmtId="0" fontId="0" fillId="7" borderId="68" xfId="0" applyFill="1" applyBorder="1"/>
    <xf numFmtId="0" fontId="0" fillId="7" borderId="51" xfId="0" applyFill="1" applyBorder="1"/>
    <xf numFmtId="0" fontId="28" fillId="0" borderId="6" xfId="10" applyFont="1" applyBorder="1" applyAlignment="1" applyProtection="1">
      <alignment horizontal="center" vertical="center" wrapText="1"/>
    </xf>
    <xf numFmtId="0" fontId="32" fillId="18" borderId="91" xfId="0" applyFont="1" applyFill="1" applyBorder="1" applyAlignment="1">
      <alignment horizontal="justify" vertical="center" wrapText="1"/>
    </xf>
    <xf numFmtId="0" fontId="32" fillId="18" borderId="92" xfId="0" applyFont="1" applyFill="1" applyBorder="1" applyAlignment="1">
      <alignment horizontal="center" vertical="center" wrapText="1"/>
    </xf>
    <xf numFmtId="0" fontId="32" fillId="18" borderId="93" xfId="0" applyFont="1" applyFill="1" applyBorder="1" applyAlignment="1">
      <alignment horizontal="center" vertical="center" wrapText="1"/>
    </xf>
    <xf numFmtId="0" fontId="32" fillId="18" borderId="94" xfId="0" applyFont="1" applyFill="1" applyBorder="1" applyAlignment="1">
      <alignment horizontal="center" vertical="center" wrapText="1"/>
    </xf>
    <xf numFmtId="0" fontId="32" fillId="19" borderId="95" xfId="0" applyFont="1" applyFill="1" applyBorder="1" applyAlignment="1">
      <alignment horizontal="justify" vertical="center" wrapText="1"/>
    </xf>
    <xf numFmtId="0" fontId="32" fillId="19" borderId="93" xfId="0" applyFont="1" applyFill="1" applyBorder="1" applyAlignment="1">
      <alignment horizontal="center" vertical="center" wrapText="1"/>
    </xf>
    <xf numFmtId="0" fontId="32" fillId="19" borderId="94" xfId="0" applyFont="1" applyFill="1" applyBorder="1" applyAlignment="1">
      <alignment horizontal="center" vertical="center" wrapText="1"/>
    </xf>
    <xf numFmtId="0" fontId="34" fillId="19" borderId="96" xfId="0" applyFont="1" applyFill="1" applyBorder="1" applyAlignment="1">
      <alignment horizontal="right" vertical="center" wrapText="1"/>
    </xf>
    <xf numFmtId="0" fontId="34" fillId="19" borderId="97" xfId="0" applyFont="1" applyFill="1" applyBorder="1" applyAlignment="1">
      <alignment horizontal="center" vertical="center" wrapText="1"/>
    </xf>
    <xf numFmtId="0" fontId="34" fillId="19" borderId="98" xfId="0" applyFont="1" applyFill="1" applyBorder="1" applyAlignment="1">
      <alignment horizontal="center" vertical="center" wrapText="1"/>
    </xf>
    <xf numFmtId="0" fontId="34" fillId="19" borderId="99" xfId="0" applyFont="1" applyFill="1" applyBorder="1" applyAlignment="1">
      <alignment horizontal="center" vertical="center" wrapText="1"/>
    </xf>
    <xf numFmtId="0" fontId="34" fillId="19" borderId="100" xfId="0" applyFont="1" applyFill="1" applyBorder="1" applyAlignment="1">
      <alignment horizontal="center" vertical="center" wrapText="1"/>
    </xf>
    <xf numFmtId="0" fontId="34" fillId="19" borderId="101" xfId="0" applyFont="1" applyFill="1" applyBorder="1" applyAlignment="1">
      <alignment horizontal="right" vertical="center" wrapText="1"/>
    </xf>
    <xf numFmtId="0" fontId="34" fillId="19" borderId="102" xfId="0" applyFont="1" applyFill="1" applyBorder="1" applyAlignment="1">
      <alignment horizontal="center" vertical="center" wrapText="1"/>
    </xf>
    <xf numFmtId="0" fontId="34" fillId="19" borderId="103" xfId="0" applyFont="1" applyFill="1" applyBorder="1" applyAlignment="1">
      <alignment horizontal="center" vertical="center" wrapText="1"/>
    </xf>
    <xf numFmtId="0" fontId="34" fillId="19" borderId="104" xfId="0" applyFont="1" applyFill="1" applyBorder="1" applyAlignment="1">
      <alignment horizontal="center" vertical="center" wrapText="1"/>
    </xf>
    <xf numFmtId="0" fontId="32" fillId="18" borderId="105" xfId="0" applyFont="1" applyFill="1" applyBorder="1" applyAlignment="1">
      <alignment horizontal="justify" vertical="center" wrapText="1"/>
    </xf>
    <xf numFmtId="0" fontId="35" fillId="18" borderId="106" xfId="0" applyFont="1" applyFill="1" applyBorder="1" applyAlignment="1">
      <alignment vertical="center" wrapText="1"/>
    </xf>
    <xf numFmtId="0" fontId="0" fillId="18" borderId="107" xfId="0" applyFill="1" applyBorder="1" applyAlignment="1">
      <alignment horizontal="center"/>
    </xf>
    <xf numFmtId="0" fontId="0" fillId="18" borderId="108" xfId="0" applyFill="1" applyBorder="1" applyAlignment="1">
      <alignment horizontal="center"/>
    </xf>
    <xf numFmtId="0" fontId="0" fillId="18" borderId="109" xfId="0" applyFill="1" applyBorder="1" applyAlignment="1">
      <alignment horizontal="center"/>
    </xf>
    <xf numFmtId="0" fontId="0" fillId="7" borderId="19" xfId="0" applyFill="1" applyBorder="1"/>
    <xf numFmtId="0" fontId="0" fillId="7" borderId="52" xfId="0" applyFill="1" applyBorder="1"/>
    <xf numFmtId="0" fontId="32" fillId="21" borderId="111" xfId="0" applyFont="1" applyFill="1" applyBorder="1" applyAlignment="1">
      <alignment horizontal="justify" vertical="center" wrapText="1"/>
    </xf>
    <xf numFmtId="0" fontId="32" fillId="21" borderId="112" xfId="0" applyFont="1" applyFill="1" applyBorder="1" applyAlignment="1">
      <alignment horizontal="center" vertical="center" wrapText="1"/>
    </xf>
    <xf numFmtId="0" fontId="32" fillId="21" borderId="113" xfId="0" applyFont="1" applyFill="1" applyBorder="1" applyAlignment="1">
      <alignment horizontal="center" vertical="center" wrapText="1"/>
    </xf>
    <xf numFmtId="0" fontId="32" fillId="21" borderId="114" xfId="0" applyFont="1" applyFill="1" applyBorder="1" applyAlignment="1">
      <alignment horizontal="center" vertical="center" wrapText="1"/>
    </xf>
    <xf numFmtId="0" fontId="32" fillId="22" borderId="115" xfId="0" applyFont="1" applyFill="1" applyBorder="1" applyAlignment="1">
      <alignment horizontal="justify" vertical="center" wrapText="1"/>
    </xf>
    <xf numFmtId="0" fontId="32" fillId="22" borderId="114" xfId="0" applyFont="1" applyFill="1" applyBorder="1" applyAlignment="1">
      <alignment horizontal="center" vertical="center" wrapText="1"/>
    </xf>
    <xf numFmtId="0" fontId="32" fillId="22" borderId="116" xfId="0" applyFont="1" applyFill="1" applyBorder="1" applyAlignment="1">
      <alignment horizontal="center" vertical="center" wrapText="1"/>
    </xf>
    <xf numFmtId="0" fontId="34" fillId="22" borderId="117" xfId="0" applyFont="1" applyFill="1" applyBorder="1" applyAlignment="1">
      <alignment horizontal="right" vertical="center" wrapText="1"/>
    </xf>
    <xf numFmtId="0" fontId="34" fillId="22" borderId="118" xfId="0" applyFont="1" applyFill="1" applyBorder="1" applyAlignment="1">
      <alignment horizontal="center" vertical="center" wrapText="1"/>
    </xf>
    <xf numFmtId="0" fontId="34" fillId="22" borderId="119" xfId="0" applyFont="1" applyFill="1" applyBorder="1" applyAlignment="1">
      <alignment horizontal="center" vertical="center" wrapText="1"/>
    </xf>
    <xf numFmtId="0" fontId="34" fillId="22" borderId="120" xfId="0" applyFont="1" applyFill="1" applyBorder="1" applyAlignment="1">
      <alignment horizontal="center" vertical="center" wrapText="1"/>
    </xf>
    <xf numFmtId="0" fontId="34" fillId="22" borderId="121" xfId="0" applyFont="1" applyFill="1" applyBorder="1" applyAlignment="1">
      <alignment horizontal="center" vertical="center" wrapText="1"/>
    </xf>
    <xf numFmtId="0" fontId="34" fillId="22" borderId="122" xfId="0" applyFont="1" applyFill="1" applyBorder="1" applyAlignment="1">
      <alignment horizontal="right" vertical="center" wrapText="1"/>
    </xf>
    <xf numFmtId="0" fontId="34" fillId="22" borderId="123" xfId="0" applyFont="1" applyFill="1" applyBorder="1" applyAlignment="1">
      <alignment horizontal="center" vertical="center" wrapText="1"/>
    </xf>
    <xf numFmtId="0" fontId="34" fillId="22" borderId="124" xfId="0" applyFont="1" applyFill="1" applyBorder="1" applyAlignment="1">
      <alignment horizontal="center" vertical="center" wrapText="1"/>
    </xf>
    <xf numFmtId="0" fontId="34" fillId="22" borderId="125" xfId="0" applyFont="1" applyFill="1" applyBorder="1" applyAlignment="1">
      <alignment horizontal="center" vertical="center" wrapText="1"/>
    </xf>
    <xf numFmtId="0" fontId="34" fillId="22" borderId="126" xfId="0" applyFont="1" applyFill="1" applyBorder="1" applyAlignment="1">
      <alignment horizontal="center" vertical="center" wrapText="1"/>
    </xf>
    <xf numFmtId="0" fontId="28" fillId="0" borderId="6" xfId="0" applyFont="1" applyBorder="1" applyAlignment="1">
      <alignment horizontal="center" wrapText="1"/>
    </xf>
    <xf numFmtId="0" fontId="28" fillId="0" borderId="6" xfId="0" applyFont="1" applyBorder="1" applyAlignment="1">
      <alignment horizontal="left" vertical="center" wrapText="1"/>
    </xf>
    <xf numFmtId="17" fontId="10" fillId="0" borderId="0" xfId="0" applyNumberFormat="1" applyFont="1" applyAlignment="1">
      <alignment horizontal="center"/>
    </xf>
    <xf numFmtId="0" fontId="28" fillId="0" borderId="6" xfId="0" applyFont="1" applyBorder="1" applyAlignment="1">
      <alignment horizontal="center"/>
    </xf>
    <xf numFmtId="1" fontId="28" fillId="0" borderId="25" xfId="0" applyNumberFormat="1" applyFont="1" applyBorder="1" applyAlignment="1">
      <alignment horizontal="center" vertical="center"/>
    </xf>
    <xf numFmtId="165" fontId="28" fillId="0" borderId="28" xfId="0" applyNumberFormat="1" applyFont="1" applyBorder="1" applyAlignment="1">
      <alignment horizontal="center" vertical="center"/>
    </xf>
    <xf numFmtId="0" fontId="28" fillId="0" borderId="8" xfId="0" applyFont="1" applyBorder="1" applyAlignment="1">
      <alignment horizontal="center" vertical="center" wrapText="1"/>
    </xf>
    <xf numFmtId="0" fontId="28" fillId="0" borderId="26" xfId="0" applyFont="1" applyBorder="1" applyAlignment="1">
      <alignment horizontal="center" vertical="center"/>
    </xf>
    <xf numFmtId="0" fontId="28" fillId="0" borderId="38" xfId="0" applyFont="1" applyBorder="1" applyAlignment="1">
      <alignment horizontal="center" vertical="center"/>
    </xf>
    <xf numFmtId="0" fontId="28" fillId="0" borderId="26" xfId="0" applyFont="1" applyBorder="1" applyAlignment="1">
      <alignment horizontal="center" vertical="center" wrapText="1"/>
    </xf>
    <xf numFmtId="0" fontId="28" fillId="11" borderId="26" xfId="0" applyFont="1" applyFill="1" applyBorder="1" applyAlignment="1">
      <alignment horizontal="center" vertical="center" wrapText="1"/>
    </xf>
    <xf numFmtId="0" fontId="28" fillId="0" borderId="27" xfId="0" applyFont="1" applyBorder="1" applyAlignment="1">
      <alignment horizontal="center" vertical="center" wrapText="1"/>
    </xf>
    <xf numFmtId="0" fontId="28" fillId="0" borderId="8" xfId="0" applyFont="1" applyBorder="1" applyAlignment="1">
      <alignment horizontal="center" vertical="center"/>
    </xf>
    <xf numFmtId="1" fontId="28" fillId="0" borderId="59" xfId="0" applyNumberFormat="1" applyFont="1" applyBorder="1" applyAlignment="1">
      <alignment horizontal="center" vertical="center"/>
    </xf>
    <xf numFmtId="165" fontId="28" fillId="0" borderId="8" xfId="0" applyNumberFormat="1" applyFont="1" applyBorder="1" applyAlignment="1">
      <alignment horizontal="center" vertical="center"/>
    </xf>
    <xf numFmtId="165" fontId="30" fillId="0" borderId="0" xfId="0" applyNumberFormat="1" applyFont="1" applyAlignment="1">
      <alignment horizontal="center" vertical="center"/>
    </xf>
    <xf numFmtId="0" fontId="18" fillId="0" borderId="0" xfId="0" applyFont="1" applyAlignment="1">
      <alignment horizontal="left"/>
    </xf>
    <xf numFmtId="0" fontId="30" fillId="5" borderId="10" xfId="0" applyFont="1" applyFill="1" applyBorder="1" applyAlignment="1">
      <alignment horizontal="right" vertical="center" wrapText="1"/>
    </xf>
    <xf numFmtId="0" fontId="30" fillId="5" borderId="10" xfId="0" applyFont="1" applyFill="1" applyBorder="1" applyAlignment="1">
      <alignment horizontal="center" vertical="center"/>
    </xf>
    <xf numFmtId="0" fontId="30" fillId="5" borderId="3" xfId="0" applyFont="1" applyFill="1" applyBorder="1" applyAlignment="1">
      <alignment horizontal="center" vertical="center"/>
    </xf>
    <xf numFmtId="1" fontId="30" fillId="5" borderId="59" xfId="0" applyNumberFormat="1" applyFont="1" applyFill="1" applyBorder="1" applyAlignment="1">
      <alignment horizontal="center" vertical="center"/>
    </xf>
    <xf numFmtId="165" fontId="30" fillId="5" borderId="3" xfId="0" applyNumberFormat="1" applyFont="1" applyFill="1" applyBorder="1" applyAlignment="1">
      <alignment horizontal="center" vertical="center"/>
    </xf>
    <xf numFmtId="0" fontId="19" fillId="0" borderId="0" xfId="0" applyFont="1" applyAlignment="1">
      <alignment horizontal="center"/>
    </xf>
    <xf numFmtId="1" fontId="0" fillId="0" borderId="0" xfId="0" applyNumberFormat="1" applyAlignment="1">
      <alignment horizontal="left" vertical="center"/>
    </xf>
    <xf numFmtId="0" fontId="10" fillId="23" borderId="127" xfId="0" applyFont="1" applyFill="1" applyBorder="1" applyAlignment="1">
      <alignment wrapText="1"/>
    </xf>
    <xf numFmtId="0" fontId="10" fillId="23" borderId="127" xfId="0" applyFont="1" applyFill="1" applyBorder="1"/>
    <xf numFmtId="0" fontId="7" fillId="9" borderId="1" xfId="1" applyFill="1" applyAlignment="1">
      <alignment horizontal="left" wrapText="1"/>
    </xf>
    <xf numFmtId="0" fontId="7" fillId="9" borderId="1" xfId="1" applyFill="1"/>
    <xf numFmtId="0" fontId="7" fillId="0" borderId="1" xfId="1" applyAlignment="1">
      <alignment horizontal="left" wrapText="1"/>
    </xf>
    <xf numFmtId="0" fontId="7" fillId="8" borderId="1" xfId="1" applyFill="1" applyAlignment="1">
      <alignment horizontal="left" wrapText="1"/>
    </xf>
    <xf numFmtId="0" fontId="10" fillId="23" borderId="128" xfId="0" applyFont="1" applyFill="1" applyBorder="1" applyAlignment="1">
      <alignment horizontal="left" wrapText="1"/>
    </xf>
    <xf numFmtId="0" fontId="10" fillId="23" borderId="128" xfId="0" applyFont="1" applyFill="1" applyBorder="1"/>
    <xf numFmtId="0" fontId="9" fillId="0" borderId="130" xfId="0" applyFont="1" applyBorder="1" applyAlignment="1">
      <alignment horizontal="center" vertical="center"/>
    </xf>
    <xf numFmtId="0" fontId="9" fillId="0" borderId="130" xfId="0" applyFont="1" applyBorder="1" applyAlignment="1">
      <alignment horizontal="center"/>
    </xf>
    <xf numFmtId="2" fontId="8" fillId="5" borderId="2" xfId="0" applyNumberFormat="1" applyFont="1" applyFill="1" applyBorder="1" applyAlignment="1">
      <alignment horizontal="center" vertical="center"/>
    </xf>
    <xf numFmtId="2" fontId="8" fillId="5" borderId="129" xfId="0" applyNumberFormat="1" applyFont="1" applyFill="1" applyBorder="1" applyAlignment="1">
      <alignment horizontal="center" vertical="center"/>
    </xf>
    <xf numFmtId="1" fontId="21" fillId="0" borderId="0" xfId="0" applyNumberFormat="1" applyFont="1"/>
    <xf numFmtId="0" fontId="23" fillId="0" borderId="0" xfId="0" applyFont="1" applyAlignment="1">
      <alignment horizontal="center" vertical="center"/>
    </xf>
    <xf numFmtId="0" fontId="37" fillId="0" borderId="0" xfId="0" applyFont="1"/>
    <xf numFmtId="0" fontId="37" fillId="0" borderId="0" xfId="0" applyFont="1" applyAlignment="1">
      <alignment horizontal="center" vertical="center"/>
    </xf>
    <xf numFmtId="1" fontId="37" fillId="0" borderId="0" xfId="0" applyNumberFormat="1" applyFont="1"/>
    <xf numFmtId="0" fontId="37" fillId="0" borderId="0" xfId="0" applyFont="1" applyAlignment="1">
      <alignment horizontal="left"/>
    </xf>
    <xf numFmtId="0" fontId="37" fillId="0" borderId="0" xfId="0" applyFont="1" applyAlignment="1">
      <alignment horizontal="center"/>
    </xf>
    <xf numFmtId="1" fontId="37" fillId="0" borderId="0" xfId="0" applyNumberFormat="1" applyFont="1" applyAlignment="1">
      <alignment horizontal="center"/>
    </xf>
    <xf numFmtId="2" fontId="37" fillId="0" borderId="0" xfId="0" applyNumberFormat="1" applyFont="1" applyAlignment="1">
      <alignment horizontal="center"/>
    </xf>
    <xf numFmtId="0" fontId="40" fillId="0" borderId="0" xfId="0" applyFont="1"/>
    <xf numFmtId="0" fontId="40" fillId="0" borderId="0" xfId="0" applyFont="1" applyAlignment="1">
      <alignment horizontal="center" vertical="center"/>
    </xf>
    <xf numFmtId="2" fontId="40" fillId="0" borderId="0" xfId="0" applyNumberFormat="1" applyFont="1"/>
    <xf numFmtId="0" fontId="8" fillId="5" borderId="129" xfId="0" applyFont="1" applyFill="1" applyBorder="1" applyAlignment="1">
      <alignment horizontal="right"/>
    </xf>
    <xf numFmtId="0" fontId="41" fillId="0" borderId="0" xfId="0" applyFont="1" applyAlignment="1">
      <alignment wrapText="1"/>
    </xf>
    <xf numFmtId="0" fontId="42" fillId="0" borderId="0" xfId="0" applyFont="1" applyAlignment="1">
      <alignment wrapText="1"/>
    </xf>
    <xf numFmtId="3" fontId="40" fillId="0" borderId="0" xfId="0" applyNumberFormat="1" applyFont="1"/>
    <xf numFmtId="0" fontId="40" fillId="0" borderId="0" xfId="0" applyFont="1" applyAlignment="1">
      <alignment horizontal="left"/>
    </xf>
    <xf numFmtId="0" fontId="40" fillId="0" borderId="0" xfId="0" applyFont="1" applyAlignment="1">
      <alignment horizontal="center"/>
    </xf>
    <xf numFmtId="1" fontId="40" fillId="0" borderId="0" xfId="0" applyNumberFormat="1" applyFont="1" applyAlignment="1">
      <alignment horizontal="center"/>
    </xf>
    <xf numFmtId="0" fontId="42" fillId="0" borderId="0" xfId="0" applyFont="1"/>
    <xf numFmtId="0" fontId="41" fillId="0" borderId="0" xfId="0" applyFont="1"/>
    <xf numFmtId="1" fontId="41" fillId="0" borderId="0" xfId="0" applyNumberFormat="1" applyFont="1"/>
    <xf numFmtId="2" fontId="41" fillId="0" borderId="0" xfId="0" applyNumberFormat="1" applyFont="1"/>
    <xf numFmtId="0" fontId="41" fillId="0" borderId="0" xfId="0" applyFont="1" applyAlignment="1">
      <alignment horizontal="center" vertical="center"/>
    </xf>
    <xf numFmtId="0" fontId="41" fillId="0" borderId="0" xfId="4" applyFont="1" applyAlignment="1">
      <alignment horizontal="center" vertical="center"/>
    </xf>
    <xf numFmtId="0" fontId="0" fillId="24" borderId="0" xfId="0" applyFill="1"/>
    <xf numFmtId="0" fontId="42" fillId="0" borderId="0" xfId="0" applyFont="1" applyAlignment="1">
      <alignment horizontal="center" vertical="center" wrapText="1"/>
    </xf>
    <xf numFmtId="1" fontId="40" fillId="0" borderId="0" xfId="0" applyNumberFormat="1" applyFont="1"/>
    <xf numFmtId="0" fontId="42" fillId="0" borderId="0" xfId="0" applyFont="1" applyAlignment="1">
      <alignment horizontal="center" vertical="center"/>
    </xf>
    <xf numFmtId="0" fontId="46" fillId="0" borderId="0" xfId="0" applyFont="1"/>
    <xf numFmtId="17" fontId="40" fillId="0" borderId="0" xfId="0" applyNumberFormat="1" applyFont="1"/>
    <xf numFmtId="2" fontId="40" fillId="0" borderId="0" xfId="0" applyNumberFormat="1" applyFont="1" applyAlignment="1">
      <alignment horizontal="center"/>
    </xf>
    <xf numFmtId="0" fontId="42" fillId="0" borderId="0" xfId="0" applyFont="1" applyAlignment="1">
      <alignment horizontal="center" wrapText="1"/>
    </xf>
    <xf numFmtId="1" fontId="9" fillId="0" borderId="21" xfId="0" applyNumberFormat="1" applyFont="1" applyBorder="1" applyAlignment="1">
      <alignment horizontal="center" vertical="center"/>
    </xf>
    <xf numFmtId="1" fontId="9" fillId="0" borderId="24" xfId="0" applyNumberFormat="1" applyFont="1" applyBorder="1" applyAlignment="1">
      <alignment horizontal="center" vertical="center"/>
    </xf>
    <xf numFmtId="0" fontId="9" fillId="0" borderId="130" xfId="4" applyFont="1" applyFill="1" applyBorder="1" applyAlignment="1">
      <alignment horizontal="center" vertical="center"/>
    </xf>
    <xf numFmtId="0" fontId="9" fillId="0" borderId="130" xfId="0" applyFont="1" applyFill="1" applyBorder="1" applyAlignment="1">
      <alignment horizontal="center" vertical="center"/>
    </xf>
    <xf numFmtId="0" fontId="9" fillId="0" borderId="130" xfId="0" applyFont="1" applyFill="1" applyBorder="1" applyAlignment="1">
      <alignment horizontal="center"/>
    </xf>
    <xf numFmtId="0" fontId="41" fillId="0" borderId="0" xfId="4" applyFont="1"/>
    <xf numFmtId="0" fontId="9" fillId="0" borderId="133" xfId="0" applyFont="1" applyBorder="1" applyAlignment="1">
      <alignment horizontal="left"/>
    </xf>
    <xf numFmtId="0" fontId="9" fillId="0" borderId="134" xfId="0" applyFont="1" applyBorder="1" applyAlignment="1">
      <alignment horizontal="left"/>
    </xf>
    <xf numFmtId="0" fontId="9" fillId="0" borderId="135" xfId="0" applyFont="1" applyBorder="1" applyAlignment="1">
      <alignment horizontal="center"/>
    </xf>
    <xf numFmtId="0" fontId="48" fillId="0" borderId="0" xfId="0" applyFont="1" applyAlignment="1">
      <alignment horizontal="right"/>
    </xf>
    <xf numFmtId="0" fontId="48" fillId="0" borderId="0" xfId="0" applyFont="1" applyAlignment="1">
      <alignment horizontal="center"/>
    </xf>
    <xf numFmtId="2" fontId="9" fillId="0" borderId="136" xfId="0" applyNumberFormat="1" applyFont="1" applyBorder="1" applyAlignment="1">
      <alignment horizontal="center"/>
    </xf>
    <xf numFmtId="0" fontId="8" fillId="0" borderId="139"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xf>
    <xf numFmtId="0" fontId="8" fillId="26" borderId="140" xfId="0" applyFont="1" applyFill="1" applyBorder="1" applyAlignment="1">
      <alignment horizontal="center"/>
    </xf>
    <xf numFmtId="0" fontId="49" fillId="27" borderId="131" xfId="0" applyFont="1" applyFill="1" applyBorder="1" applyAlignment="1">
      <alignment horizontal="center"/>
    </xf>
    <xf numFmtId="0" fontId="49" fillId="27" borderId="141" xfId="0" applyFont="1" applyFill="1" applyBorder="1" applyAlignment="1">
      <alignment horizontal="center"/>
    </xf>
    <xf numFmtId="0" fontId="49" fillId="27" borderId="132" xfId="0" applyFont="1" applyFill="1" applyBorder="1" applyAlignment="1">
      <alignment horizontal="center"/>
    </xf>
    <xf numFmtId="0" fontId="9" fillId="0" borderId="142" xfId="0" applyFont="1" applyBorder="1" applyAlignment="1"/>
    <xf numFmtId="0" fontId="0" fillId="0" borderId="142" xfId="0" applyBorder="1" applyAlignment="1">
      <alignment horizontal="center"/>
    </xf>
    <xf numFmtId="0" fontId="0" fillId="0" borderId="130" xfId="0" applyBorder="1" applyAlignment="1">
      <alignment horizontal="center"/>
    </xf>
    <xf numFmtId="0" fontId="9" fillId="0" borderId="130" xfId="0" applyFont="1" applyBorder="1" applyAlignment="1"/>
    <xf numFmtId="0" fontId="9" fillId="0" borderId="143" xfId="0" applyFont="1" applyBorder="1" applyAlignment="1"/>
    <xf numFmtId="0" fontId="0" fillId="0" borderId="143" xfId="0" applyBorder="1" applyAlignment="1">
      <alignment horizontal="center"/>
    </xf>
    <xf numFmtId="0" fontId="50" fillId="0" borderId="130" xfId="0" applyFont="1" applyBorder="1" applyAlignment="1">
      <alignment horizontal="left"/>
    </xf>
    <xf numFmtId="0" fontId="9" fillId="0" borderId="130" xfId="0" applyFont="1" applyFill="1" applyBorder="1" applyAlignment="1"/>
    <xf numFmtId="0" fontId="8" fillId="26" borderId="142" xfId="0" applyFont="1" applyFill="1" applyBorder="1" applyAlignment="1">
      <alignment horizontal="center"/>
    </xf>
    <xf numFmtId="0" fontId="49" fillId="27" borderId="142" xfId="0" applyFont="1" applyFill="1" applyBorder="1" applyAlignment="1">
      <alignment horizontal="center"/>
    </xf>
    <xf numFmtId="0" fontId="41" fillId="0" borderId="0" xfId="0" applyFont="1" applyFill="1" applyBorder="1" applyAlignment="1">
      <alignment horizontal="center"/>
    </xf>
    <xf numFmtId="0" fontId="43" fillId="0" borderId="0" xfId="0" applyFont="1" applyFill="1" applyBorder="1" applyAlignment="1">
      <alignment horizontal="center" wrapText="1"/>
    </xf>
    <xf numFmtId="17" fontId="43" fillId="0" borderId="0" xfId="0" applyNumberFormat="1" applyFont="1" applyFill="1" applyBorder="1"/>
    <xf numFmtId="17" fontId="43" fillId="0" borderId="0" xfId="0" applyNumberFormat="1" applyFont="1" applyFill="1" applyBorder="1" applyAlignment="1">
      <alignment horizontal="center" vertical="center"/>
    </xf>
    <xf numFmtId="17" fontId="43" fillId="0" borderId="0" xfId="0" applyNumberFormat="1" applyFont="1" applyFill="1" applyBorder="1" applyAlignment="1">
      <alignment horizontal="center" vertical="center" wrapText="1"/>
    </xf>
    <xf numFmtId="1" fontId="43" fillId="0" borderId="0" xfId="0" applyNumberFormat="1" applyFont="1" applyFill="1" applyBorder="1" applyAlignment="1">
      <alignment horizontal="center" vertical="center"/>
    </xf>
    <xf numFmtId="0" fontId="44" fillId="0" borderId="0" xfId="0" applyFont="1" applyFill="1" applyBorder="1" applyAlignment="1">
      <alignment horizontal="center" vertical="center"/>
    </xf>
    <xf numFmtId="0" fontId="44" fillId="0" borderId="0" xfId="0" applyFont="1" applyFill="1" applyBorder="1" applyAlignment="1">
      <alignment horizontal="center" vertical="center" wrapText="1"/>
    </xf>
    <xf numFmtId="167" fontId="43" fillId="0" borderId="0" xfId="0" applyNumberFormat="1" applyFont="1" applyFill="1" applyBorder="1" applyAlignment="1">
      <alignment horizontal="center" vertical="center"/>
    </xf>
    <xf numFmtId="0" fontId="43" fillId="0" borderId="0" xfId="0" applyFont="1" applyFill="1" applyBorder="1"/>
    <xf numFmtId="0" fontId="43" fillId="0" borderId="0" xfId="0" applyFont="1" applyFill="1" applyBorder="1" applyAlignment="1">
      <alignment horizontal="center"/>
    </xf>
    <xf numFmtId="1" fontId="43" fillId="0" borderId="0" xfId="0" applyNumberFormat="1" applyFont="1" applyFill="1" applyBorder="1" applyAlignment="1">
      <alignment horizontal="center"/>
    </xf>
    <xf numFmtId="0" fontId="43" fillId="0" borderId="0" xfId="0" applyFont="1" applyFill="1" applyBorder="1" applyAlignment="1">
      <alignment horizontal="center" vertical="center"/>
    </xf>
    <xf numFmtId="0" fontId="45" fillId="0" borderId="0" xfId="0" applyFont="1" applyFill="1" applyBorder="1" applyAlignment="1">
      <alignment horizontal="center" vertical="center"/>
    </xf>
    <xf numFmtId="0" fontId="43" fillId="0" borderId="0" xfId="0" applyFont="1" applyFill="1" applyBorder="1" applyAlignment="1">
      <alignment horizontal="center" vertical="center" wrapText="1"/>
    </xf>
    <xf numFmtId="0" fontId="30" fillId="5" borderId="40" xfId="0" applyFont="1" applyFill="1" applyBorder="1" applyAlignment="1">
      <alignment horizontal="center" vertical="center"/>
    </xf>
    <xf numFmtId="0" fontId="30" fillId="5" borderId="11" xfId="0" applyFont="1" applyFill="1" applyBorder="1" applyAlignment="1">
      <alignment horizontal="center" vertical="center"/>
    </xf>
    <xf numFmtId="0" fontId="28" fillId="0" borderId="68" xfId="0" applyFont="1" applyBorder="1" applyAlignment="1">
      <alignment horizontal="center" vertical="center"/>
    </xf>
    <xf numFmtId="0" fontId="30" fillId="5" borderId="129" xfId="0" applyFont="1" applyFill="1" applyBorder="1" applyAlignment="1">
      <alignment horizontal="center" vertical="center"/>
    </xf>
    <xf numFmtId="0" fontId="40" fillId="0" borderId="0" xfId="0" applyFont="1" applyFill="1"/>
    <xf numFmtId="1" fontId="40" fillId="0" borderId="0" xfId="0" applyNumberFormat="1" applyFont="1" applyFill="1"/>
    <xf numFmtId="0" fontId="39" fillId="0" borderId="0" xfId="0" applyFont="1"/>
    <xf numFmtId="0" fontId="39" fillId="0" borderId="0" xfId="0" applyFont="1" applyAlignment="1">
      <alignment horizontal="center"/>
    </xf>
    <xf numFmtId="0" fontId="39" fillId="0" borderId="0" xfId="0" applyFont="1" applyAlignment="1">
      <alignment horizontal="center" vertical="center"/>
    </xf>
    <xf numFmtId="0" fontId="51" fillId="0" borderId="0" xfId="0" applyFont="1" applyAlignment="1">
      <alignment horizontal="center" vertical="center"/>
    </xf>
    <xf numFmtId="1" fontId="39" fillId="0" borderId="0" xfId="0" applyNumberFormat="1" applyFont="1" applyAlignment="1">
      <alignment horizontal="center" vertical="center"/>
    </xf>
    <xf numFmtId="165" fontId="39" fillId="0" borderId="0" xfId="0" applyNumberFormat="1" applyFont="1" applyAlignment="1">
      <alignment horizontal="center" vertical="center"/>
    </xf>
    <xf numFmtId="165" fontId="52" fillId="0" borderId="0" xfId="0" applyNumberFormat="1" applyFont="1" applyAlignment="1">
      <alignment horizontal="center" vertical="center"/>
    </xf>
    <xf numFmtId="0" fontId="39" fillId="0" borderId="0" xfId="0" applyFont="1" applyFill="1" applyBorder="1"/>
    <xf numFmtId="165" fontId="39" fillId="0" borderId="0" xfId="0" applyNumberFormat="1" applyFont="1" applyFill="1" applyBorder="1" applyAlignment="1">
      <alignment horizontal="center" vertical="center"/>
    </xf>
    <xf numFmtId="0" fontId="39" fillId="0" borderId="0" xfId="0" applyFont="1" applyFill="1" applyBorder="1" applyAlignment="1">
      <alignment horizontal="center" vertical="center"/>
    </xf>
    <xf numFmtId="0" fontId="39" fillId="0" borderId="0" xfId="0" applyFont="1" applyFill="1" applyBorder="1" applyAlignment="1">
      <alignment horizontal="center"/>
    </xf>
    <xf numFmtId="1" fontId="39" fillId="0" borderId="0" xfId="0" applyNumberFormat="1" applyFont="1" applyFill="1" applyBorder="1" applyAlignment="1">
      <alignment horizontal="center" vertical="center"/>
    </xf>
    <xf numFmtId="0" fontId="39" fillId="0" borderId="0" xfId="0" applyFont="1" applyBorder="1"/>
    <xf numFmtId="0" fontId="39" fillId="0" borderId="0" xfId="0" applyFont="1" applyBorder="1" applyAlignment="1">
      <alignment horizontal="center"/>
    </xf>
    <xf numFmtId="0" fontId="39" fillId="0" borderId="6" xfId="0" applyFont="1" applyBorder="1" applyAlignment="1">
      <alignment horizontal="left"/>
    </xf>
    <xf numFmtId="0" fontId="39" fillId="0" borderId="20" xfId="0" applyFont="1" applyBorder="1" applyAlignment="1">
      <alignment horizontal="center" vertical="center"/>
    </xf>
    <xf numFmtId="0" fontId="39" fillId="0" borderId="6" xfId="0" applyFont="1" applyBorder="1"/>
    <xf numFmtId="0" fontId="39" fillId="0" borderId="20" xfId="0" applyFont="1" applyFill="1" applyBorder="1" applyAlignment="1">
      <alignment horizontal="center"/>
    </xf>
    <xf numFmtId="3" fontId="53" fillId="0" borderId="0" xfId="0" applyNumberFormat="1" applyFont="1" applyAlignment="1">
      <alignment horizontal="center" vertical="center"/>
    </xf>
    <xf numFmtId="165" fontId="41" fillId="0" borderId="0" xfId="0" applyNumberFormat="1" applyFont="1"/>
    <xf numFmtId="3" fontId="41" fillId="0" borderId="0" xfId="0" applyNumberFormat="1" applyFont="1"/>
    <xf numFmtId="0" fontId="28" fillId="0" borderId="49" xfId="0" applyFont="1" applyBorder="1" applyAlignment="1">
      <alignment horizontal="center" vertical="center"/>
    </xf>
    <xf numFmtId="0" fontId="0" fillId="0" borderId="44" xfId="0" applyFont="1" applyBorder="1" applyAlignment="1">
      <alignment horizontal="center" vertical="center"/>
    </xf>
    <xf numFmtId="0" fontId="0" fillId="0" borderId="20" xfId="0" applyFont="1" applyBorder="1" applyAlignment="1">
      <alignment horizontal="center"/>
    </xf>
    <xf numFmtId="0" fontId="39" fillId="0" borderId="41" xfId="0" applyFont="1" applyBorder="1"/>
    <xf numFmtId="0" fontId="39" fillId="0" borderId="19" xfId="0" applyFont="1" applyBorder="1" applyAlignment="1">
      <alignment horizontal="center" vertical="center"/>
    </xf>
    <xf numFmtId="0" fontId="39" fillId="0" borderId="52" xfId="4" applyFont="1" applyBorder="1" applyAlignment="1">
      <alignment horizontal="center" vertical="center"/>
    </xf>
    <xf numFmtId="0" fontId="39" fillId="0" borderId="24" xfId="4" applyFont="1" applyBorder="1" applyAlignment="1">
      <alignment horizontal="center" vertical="center"/>
    </xf>
    <xf numFmtId="0" fontId="36" fillId="0" borderId="146" xfId="0" applyFont="1" applyBorder="1" applyAlignment="1">
      <alignment horizontal="center"/>
    </xf>
    <xf numFmtId="0" fontId="36" fillId="0" borderId="147" xfId="0" applyFont="1" applyBorder="1" applyAlignment="1">
      <alignment horizontal="center"/>
    </xf>
    <xf numFmtId="0" fontId="36" fillId="0" borderId="148" xfId="0" applyFont="1" applyBorder="1" applyAlignment="1">
      <alignment horizontal="center"/>
    </xf>
    <xf numFmtId="1" fontId="10" fillId="0" borderId="146" xfId="0" applyNumberFormat="1" applyFont="1" applyBorder="1" applyAlignment="1">
      <alignment horizontal="center" vertical="center"/>
    </xf>
    <xf numFmtId="1" fontId="10" fillId="0" borderId="147" xfId="0" applyNumberFormat="1" applyFont="1" applyBorder="1" applyAlignment="1">
      <alignment horizontal="center" vertical="center"/>
    </xf>
    <xf numFmtId="1" fontId="10" fillId="0" borderId="148" xfId="0" applyNumberFormat="1" applyFont="1" applyBorder="1" applyAlignment="1">
      <alignment horizontal="center" vertical="center"/>
    </xf>
    <xf numFmtId="0" fontId="9" fillId="0" borderId="151" xfId="0" applyFont="1" applyBorder="1" applyAlignment="1">
      <alignment horizontal="center"/>
    </xf>
    <xf numFmtId="0" fontId="8" fillId="5" borderId="152" xfId="0" applyFont="1" applyFill="1" applyBorder="1" applyAlignment="1">
      <alignment horizontal="center" vertical="center"/>
    </xf>
    <xf numFmtId="17" fontId="8" fillId="5" borderId="153" xfId="0" applyNumberFormat="1" applyFont="1" applyFill="1" applyBorder="1" applyAlignment="1">
      <alignment horizontal="center" vertical="center"/>
    </xf>
    <xf numFmtId="17" fontId="8" fillId="5" borderId="154" xfId="0" applyNumberFormat="1" applyFont="1" applyFill="1" applyBorder="1" applyAlignment="1">
      <alignment horizontal="center" vertical="center"/>
    </xf>
    <xf numFmtId="17" fontId="8" fillId="5" borderId="155" xfId="0" applyNumberFormat="1" applyFont="1" applyFill="1" applyBorder="1" applyAlignment="1">
      <alignment horizontal="center" vertical="center"/>
    </xf>
    <xf numFmtId="17" fontId="8" fillId="5" borderId="156" xfId="0" applyNumberFormat="1" applyFont="1" applyFill="1" applyBorder="1" applyAlignment="1">
      <alignment horizontal="center" vertical="center"/>
    </xf>
    <xf numFmtId="17" fontId="8" fillId="5" borderId="157" xfId="0" applyNumberFormat="1" applyFont="1" applyFill="1" applyBorder="1" applyAlignment="1">
      <alignment horizontal="center" vertical="center"/>
    </xf>
    <xf numFmtId="1" fontId="22" fillId="5" borderId="158" xfId="0" applyNumberFormat="1" applyFont="1" applyFill="1" applyBorder="1" applyAlignment="1">
      <alignment horizontal="center" vertical="center" wrapText="1"/>
    </xf>
    <xf numFmtId="2" fontId="8" fillId="5" borderId="159" xfId="0" applyNumberFormat="1" applyFont="1" applyFill="1" applyBorder="1" applyAlignment="1">
      <alignment horizontal="center" vertical="center"/>
    </xf>
    <xf numFmtId="0" fontId="8" fillId="5" borderId="161" xfId="0" applyFont="1" applyFill="1" applyBorder="1" applyAlignment="1">
      <alignment horizontal="center" vertical="center"/>
    </xf>
    <xf numFmtId="1" fontId="8" fillId="5" borderId="161" xfId="0" applyNumberFormat="1" applyFont="1" applyFill="1" applyBorder="1" applyAlignment="1">
      <alignment horizontal="center" vertical="center"/>
    </xf>
    <xf numFmtId="1" fontId="8" fillId="5" borderId="160" xfId="0" applyNumberFormat="1" applyFont="1" applyFill="1" applyBorder="1" applyAlignment="1">
      <alignment horizontal="center"/>
    </xf>
    <xf numFmtId="1" fontId="8" fillId="5" borderId="162" xfId="0" applyNumberFormat="1" applyFont="1" applyFill="1" applyBorder="1" applyAlignment="1">
      <alignment horizontal="center"/>
    </xf>
    <xf numFmtId="1" fontId="8" fillId="5" borderId="150" xfId="0" applyNumberFormat="1" applyFont="1" applyFill="1" applyBorder="1" applyAlignment="1">
      <alignment horizontal="center"/>
    </xf>
    <xf numFmtId="17" fontId="54" fillId="5" borderId="56" xfId="0" applyNumberFormat="1" applyFont="1" applyFill="1" applyBorder="1" applyAlignment="1">
      <alignment horizontal="center" vertical="center"/>
    </xf>
    <xf numFmtId="17" fontId="54" fillId="5" borderId="57" xfId="0" applyNumberFormat="1" applyFont="1" applyFill="1" applyBorder="1" applyAlignment="1">
      <alignment horizontal="center" vertical="center"/>
    </xf>
    <xf numFmtId="1" fontId="54" fillId="0" borderId="4" xfId="0" applyNumberFormat="1" applyFont="1" applyBorder="1" applyAlignment="1">
      <alignment horizontal="center" vertical="center"/>
    </xf>
    <xf numFmtId="2" fontId="51" fillId="5" borderId="4" xfId="0" applyNumberFormat="1" applyFont="1" applyFill="1" applyBorder="1" applyAlignment="1">
      <alignment horizontal="center" vertical="center"/>
    </xf>
    <xf numFmtId="1" fontId="54" fillId="0" borderId="6" xfId="0" applyNumberFormat="1" applyFont="1" applyBorder="1" applyAlignment="1">
      <alignment horizontal="center" vertical="center"/>
    </xf>
    <xf numFmtId="1" fontId="54" fillId="0" borderId="22" xfId="0" applyNumberFormat="1" applyFont="1" applyBorder="1" applyAlignment="1">
      <alignment horizontal="center" vertical="center"/>
    </xf>
    <xf numFmtId="1" fontId="54" fillId="0" borderId="8" xfId="0" applyNumberFormat="1" applyFont="1" applyBorder="1" applyAlignment="1">
      <alignment horizontal="center" vertical="center"/>
    </xf>
    <xf numFmtId="1" fontId="54" fillId="0" borderId="59" xfId="0" applyNumberFormat="1" applyFont="1" applyBorder="1" applyAlignment="1">
      <alignment horizontal="center" vertical="center"/>
    </xf>
    <xf numFmtId="2" fontId="51" fillId="5" borderId="2" xfId="0" applyNumberFormat="1" applyFont="1" applyFill="1" applyBorder="1" applyAlignment="1">
      <alignment horizontal="center" vertical="center"/>
    </xf>
    <xf numFmtId="0" fontId="54" fillId="5" borderId="3" xfId="0" applyFont="1" applyFill="1" applyBorder="1" applyAlignment="1">
      <alignment horizontal="center"/>
    </xf>
    <xf numFmtId="1" fontId="54" fillId="5" borderId="11" xfId="0" applyNumberFormat="1" applyFont="1" applyFill="1" applyBorder="1" applyAlignment="1">
      <alignment horizontal="center"/>
    </xf>
    <xf numFmtId="1" fontId="54" fillId="5" borderId="50" xfId="0" applyNumberFormat="1" applyFont="1" applyFill="1" applyBorder="1" applyAlignment="1">
      <alignment horizontal="center" vertical="center"/>
    </xf>
    <xf numFmtId="1" fontId="54" fillId="5" borderId="29" xfId="0" applyNumberFormat="1" applyFont="1" applyFill="1" applyBorder="1" applyAlignment="1">
      <alignment horizontal="center" vertical="center"/>
    </xf>
    <xf numFmtId="2" fontId="51" fillId="5" borderId="129" xfId="0" applyNumberFormat="1" applyFont="1" applyFill="1" applyBorder="1" applyAlignment="1">
      <alignment horizontal="center" vertical="center"/>
    </xf>
    <xf numFmtId="1" fontId="39" fillId="0" borderId="0" xfId="0" applyNumberFormat="1" applyFont="1"/>
    <xf numFmtId="0" fontId="9" fillId="0" borderId="0" xfId="0" applyFont="1" applyBorder="1" applyAlignment="1">
      <alignment horizontal="left"/>
    </xf>
    <xf numFmtId="2" fontId="10" fillId="5" borderId="10" xfId="4" applyNumberFormat="1" applyFont="1" applyFill="1" applyBorder="1" applyAlignment="1">
      <alignment horizontal="center" vertical="center"/>
    </xf>
    <xf numFmtId="0" fontId="39" fillId="0" borderId="44" xfId="0" applyFont="1" applyFill="1" applyBorder="1" applyAlignment="1">
      <alignment horizontal="center" vertical="center"/>
    </xf>
    <xf numFmtId="0" fontId="39" fillId="0" borderId="20" xfId="0" applyFont="1" applyFill="1" applyBorder="1" applyAlignment="1">
      <alignment horizontal="center" vertical="center"/>
    </xf>
    <xf numFmtId="0" fontId="39" fillId="0" borderId="20" xfId="4" applyFont="1" applyFill="1" applyBorder="1" applyAlignment="1">
      <alignment horizontal="center" vertical="center"/>
    </xf>
    <xf numFmtId="0" fontId="51" fillId="0" borderId="6" xfId="4" applyFont="1" applyFill="1" applyBorder="1" applyAlignment="1">
      <alignment horizontal="center" vertical="center"/>
    </xf>
    <xf numFmtId="1" fontId="51" fillId="0" borderId="34" xfId="0" applyNumberFormat="1" applyFont="1" applyFill="1" applyBorder="1" applyAlignment="1">
      <alignment horizontal="center" vertical="center"/>
    </xf>
    <xf numFmtId="2" fontId="51" fillId="0" borderId="163" xfId="4" applyNumberFormat="1" applyFont="1" applyFill="1" applyBorder="1" applyAlignment="1">
      <alignment horizontal="center" vertical="center"/>
    </xf>
    <xf numFmtId="0" fontId="0" fillId="0" borderId="0" xfId="0" applyFill="1"/>
    <xf numFmtId="0" fontId="28" fillId="0" borderId="47" xfId="0" applyFont="1" applyBorder="1" applyAlignment="1">
      <alignment horizontal="center" vertical="center"/>
    </xf>
    <xf numFmtId="0" fontId="44" fillId="0" borderId="0" xfId="10" applyFont="1" applyFill="1" applyBorder="1" applyAlignment="1" applyProtection="1">
      <alignment horizontal="center" wrapText="1"/>
    </xf>
    <xf numFmtId="1" fontId="44" fillId="0" borderId="0" xfId="0" applyNumberFormat="1" applyFont="1" applyFill="1" applyBorder="1" applyAlignment="1">
      <alignment horizontal="center" vertical="center"/>
    </xf>
    <xf numFmtId="0" fontId="32" fillId="15" borderId="165" xfId="0" applyFont="1" applyFill="1" applyBorder="1" applyAlignment="1">
      <alignment horizontal="left" vertical="center"/>
    </xf>
    <xf numFmtId="0" fontId="32" fillId="15" borderId="166" xfId="0" applyFont="1" applyFill="1" applyBorder="1" applyAlignment="1">
      <alignment horizontal="center" vertical="center"/>
    </xf>
    <xf numFmtId="0" fontId="32" fillId="15" borderId="167" xfId="0" applyFont="1" applyFill="1" applyBorder="1" applyAlignment="1">
      <alignment horizontal="center" vertical="center"/>
    </xf>
    <xf numFmtId="0" fontId="32" fillId="15" borderId="167" xfId="0" applyFont="1" applyFill="1" applyBorder="1" applyAlignment="1">
      <alignment horizontal="center" vertical="center" wrapText="1"/>
    </xf>
    <xf numFmtId="0" fontId="32" fillId="15" borderId="164" xfId="0" applyFont="1" applyFill="1" applyBorder="1" applyAlignment="1">
      <alignment horizontal="center" vertical="center" wrapText="1"/>
    </xf>
    <xf numFmtId="0" fontId="32" fillId="16" borderId="168" xfId="0" applyFont="1" applyFill="1" applyBorder="1" applyAlignment="1">
      <alignment horizontal="justify" vertical="center" wrapText="1"/>
    </xf>
    <xf numFmtId="0" fontId="32" fillId="16" borderId="169" xfId="0" applyFont="1" applyFill="1" applyBorder="1" applyAlignment="1">
      <alignment horizontal="center" vertical="center" wrapText="1"/>
    </xf>
    <xf numFmtId="0" fontId="34" fillId="16" borderId="172" xfId="0" applyFont="1" applyFill="1" applyBorder="1" applyAlignment="1">
      <alignment horizontal="right" vertical="center" wrapText="1"/>
    </xf>
    <xf numFmtId="0" fontId="34" fillId="16" borderId="173" xfId="0" applyFont="1" applyFill="1" applyBorder="1" applyAlignment="1">
      <alignment horizontal="center" vertical="center" wrapText="1"/>
    </xf>
    <xf numFmtId="0" fontId="34" fillId="16" borderId="174" xfId="0" applyFont="1" applyFill="1" applyBorder="1" applyAlignment="1">
      <alignment horizontal="center" vertical="center" wrapText="1"/>
    </xf>
    <xf numFmtId="0" fontId="34" fillId="16" borderId="175" xfId="0" applyFont="1" applyFill="1" applyBorder="1" applyAlignment="1">
      <alignment horizontal="center" vertical="center" wrapText="1"/>
    </xf>
    <xf numFmtId="0" fontId="34" fillId="16" borderId="176" xfId="0" applyFont="1" applyFill="1" applyBorder="1" applyAlignment="1">
      <alignment horizontal="center" vertical="center" wrapText="1"/>
    </xf>
    <xf numFmtId="0" fontId="34" fillId="16" borderId="177" xfId="0" applyFont="1" applyFill="1" applyBorder="1" applyAlignment="1">
      <alignment horizontal="center" vertical="center" wrapText="1"/>
    </xf>
    <xf numFmtId="0" fontId="34" fillId="25" borderId="178" xfId="0" applyFont="1" applyFill="1" applyBorder="1" applyAlignment="1">
      <alignment horizontal="center" vertical="center" wrapText="1"/>
    </xf>
    <xf numFmtId="0" fontId="34" fillId="16" borderId="179" xfId="0" applyFont="1" applyFill="1" applyBorder="1" applyAlignment="1">
      <alignment horizontal="center" vertical="center" wrapText="1"/>
    </xf>
    <xf numFmtId="0" fontId="34" fillId="16" borderId="182" xfId="0" applyFont="1" applyFill="1" applyBorder="1" applyAlignment="1">
      <alignment horizontal="right" vertical="center" wrapText="1"/>
    </xf>
    <xf numFmtId="0" fontId="34" fillId="16" borderId="183" xfId="0" applyFont="1" applyFill="1" applyBorder="1" applyAlignment="1">
      <alignment horizontal="center" vertical="center" wrapText="1"/>
    </xf>
    <xf numFmtId="0" fontId="34" fillId="16" borderId="184" xfId="0" applyFont="1" applyFill="1" applyBorder="1" applyAlignment="1">
      <alignment horizontal="center" vertical="center" wrapText="1"/>
    </xf>
    <xf numFmtId="0" fontId="34" fillId="16" borderId="185" xfId="0" applyFont="1" applyFill="1" applyBorder="1" applyAlignment="1">
      <alignment horizontal="center" vertical="center" wrapText="1"/>
    </xf>
    <xf numFmtId="0" fontId="34" fillId="16" borderId="186" xfId="0" applyFont="1" applyFill="1" applyBorder="1" applyAlignment="1">
      <alignment horizontal="center" vertical="center" wrapText="1"/>
    </xf>
    <xf numFmtId="0" fontId="34" fillId="25" borderId="187" xfId="0" applyFont="1" applyFill="1" applyBorder="1" applyAlignment="1">
      <alignment horizontal="center" vertical="center" wrapText="1"/>
    </xf>
    <xf numFmtId="0" fontId="34" fillId="16" borderId="188" xfId="0" applyFont="1" applyFill="1" applyBorder="1" applyAlignment="1">
      <alignment horizontal="center" vertical="center" wrapText="1"/>
    </xf>
    <xf numFmtId="0" fontId="0" fillId="0" borderId="0" xfId="0" applyBorder="1"/>
    <xf numFmtId="0" fontId="0" fillId="0" borderId="0" xfId="0" applyAlignment="1">
      <alignment vertical="top" wrapText="1"/>
    </xf>
    <xf numFmtId="0" fontId="0" fillId="0" borderId="0" xfId="0" applyAlignment="1">
      <alignment vertical="center" wrapText="1"/>
    </xf>
    <xf numFmtId="17" fontId="8" fillId="5" borderId="29" xfId="0" applyNumberFormat="1" applyFont="1" applyFill="1" applyBorder="1"/>
    <xf numFmtId="0" fontId="10" fillId="5" borderId="191" xfId="4" applyFont="1" applyFill="1" applyBorder="1" applyAlignment="1">
      <alignment horizontal="center" vertical="center"/>
    </xf>
    <xf numFmtId="1" fontId="10" fillId="5" borderId="192" xfId="0" applyNumberFormat="1" applyFont="1" applyFill="1" applyBorder="1" applyAlignment="1">
      <alignment horizontal="center" vertical="center"/>
    </xf>
    <xf numFmtId="2" fontId="8" fillId="5" borderId="193" xfId="0" applyNumberFormat="1" applyFont="1" applyFill="1" applyBorder="1" applyAlignment="1">
      <alignment horizontal="center" vertical="center"/>
    </xf>
    <xf numFmtId="0" fontId="26" fillId="4" borderId="129" xfId="0" applyFont="1" applyFill="1" applyBorder="1" applyAlignment="1">
      <alignment horizontal="center"/>
    </xf>
    <xf numFmtId="0" fontId="39" fillId="0" borderId="44" xfId="4" applyFont="1" applyFill="1" applyBorder="1" applyAlignment="1">
      <alignment horizontal="center" vertical="center"/>
    </xf>
    <xf numFmtId="0" fontId="0" fillId="0" borderId="0" xfId="4" applyFont="1" applyFill="1"/>
    <xf numFmtId="0" fontId="8" fillId="5" borderId="129" xfId="0" applyFont="1" applyFill="1" applyBorder="1" applyAlignment="1">
      <alignment horizontal="center"/>
    </xf>
    <xf numFmtId="0" fontId="9" fillId="0" borderId="24" xfId="0" applyFont="1" applyBorder="1" applyAlignment="1">
      <alignment horizontal="left"/>
    </xf>
    <xf numFmtId="0" fontId="9" fillId="0" borderId="136" xfId="0" applyFont="1" applyBorder="1" applyAlignment="1">
      <alignment horizontal="center"/>
    </xf>
    <xf numFmtId="0" fontId="9" fillId="0" borderId="137" xfId="0" applyFont="1" applyBorder="1" applyAlignment="1">
      <alignment horizontal="center"/>
    </xf>
    <xf numFmtId="0" fontId="9" fillId="0" borderId="138" xfId="0" applyFont="1" applyBorder="1" applyAlignment="1">
      <alignment horizontal="center"/>
    </xf>
    <xf numFmtId="0" fontId="9" fillId="0" borderId="27" xfId="0" applyFont="1" applyBorder="1" applyAlignment="1">
      <alignment horizontal="left"/>
    </xf>
    <xf numFmtId="0" fontId="8" fillId="5" borderId="129" xfId="0" applyFont="1" applyFill="1" applyBorder="1" applyAlignment="1">
      <alignment horizontal="left"/>
    </xf>
    <xf numFmtId="0" fontId="9" fillId="0" borderId="52" xfId="0" applyFont="1" applyBorder="1" applyAlignment="1">
      <alignment horizontal="left"/>
    </xf>
    <xf numFmtId="0" fontId="9" fillId="0" borderId="163" xfId="0" applyFont="1" applyBorder="1" applyAlignment="1">
      <alignment horizontal="center"/>
    </xf>
    <xf numFmtId="0" fontId="8" fillId="6" borderId="194" xfId="0" applyFont="1" applyFill="1" applyBorder="1" applyAlignment="1">
      <alignment horizontal="center"/>
    </xf>
    <xf numFmtId="0" fontId="39" fillId="0" borderId="163" xfId="4" applyFont="1" applyFill="1" applyBorder="1"/>
    <xf numFmtId="0" fontId="39" fillId="0" borderId="137" xfId="4" applyFont="1" applyFill="1" applyBorder="1"/>
    <xf numFmtId="0" fontId="39" fillId="0" borderId="137" xfId="0" applyFont="1" applyFill="1" applyBorder="1" applyAlignment="1">
      <alignment horizontal="left"/>
    </xf>
    <xf numFmtId="0" fontId="39" fillId="0" borderId="137" xfId="0" applyFont="1" applyFill="1" applyBorder="1"/>
    <xf numFmtId="0" fontId="39" fillId="0" borderId="137" xfId="13" applyNumberFormat="1" applyFont="1" applyFill="1" applyBorder="1" applyAlignment="1">
      <alignment horizontal="left"/>
    </xf>
    <xf numFmtId="0" fontId="39" fillId="0" borderId="195" xfId="0" applyFont="1" applyFill="1" applyBorder="1"/>
    <xf numFmtId="0" fontId="39" fillId="0" borderId="138" xfId="0" applyFont="1" applyFill="1" applyBorder="1"/>
    <xf numFmtId="0" fontId="39" fillId="0" borderId="163" xfId="0" applyFont="1" applyBorder="1" applyAlignment="1">
      <alignment horizontal="center"/>
    </xf>
    <xf numFmtId="0" fontId="39" fillId="0" borderId="137" xfId="0" applyFont="1" applyBorder="1" applyAlignment="1">
      <alignment horizontal="center"/>
    </xf>
    <xf numFmtId="0" fontId="39" fillId="0" borderId="138" xfId="0" applyFont="1" applyBorder="1" applyAlignment="1">
      <alignment horizontal="center"/>
    </xf>
    <xf numFmtId="0" fontId="8" fillId="6" borderId="196" xfId="0" applyFont="1" applyFill="1" applyBorder="1" applyAlignment="1">
      <alignment horizontal="center"/>
    </xf>
    <xf numFmtId="0" fontId="39" fillId="0" borderId="197" xfId="0" applyFont="1" applyFill="1" applyBorder="1"/>
    <xf numFmtId="0" fontId="39" fillId="0" borderId="198" xfId="0" applyFont="1" applyFill="1" applyBorder="1"/>
    <xf numFmtId="0" fontId="39" fillId="0" borderId="198" xfId="0" applyFont="1" applyFill="1" applyBorder="1" applyAlignment="1">
      <alignment horizontal="left"/>
    </xf>
    <xf numFmtId="0" fontId="10" fillId="5" borderId="150" xfId="0" applyFont="1" applyFill="1" applyBorder="1" applyAlignment="1">
      <alignment horizontal="center"/>
    </xf>
    <xf numFmtId="17" fontId="8" fillId="6" borderId="129" xfId="0" applyNumberFormat="1" applyFont="1" applyFill="1" applyBorder="1" applyAlignment="1">
      <alignment horizontal="center" vertical="center"/>
    </xf>
    <xf numFmtId="0" fontId="39" fillId="0" borderId="199" xfId="0" applyFont="1" applyFill="1" applyBorder="1"/>
    <xf numFmtId="0" fontId="10" fillId="6" borderId="129" xfId="0" applyFont="1" applyFill="1" applyBorder="1" applyAlignment="1">
      <alignment horizontal="right"/>
    </xf>
    <xf numFmtId="0" fontId="8" fillId="6" borderId="13" xfId="0" applyFont="1" applyFill="1" applyBorder="1" applyAlignment="1">
      <alignment horizontal="center" wrapText="1"/>
    </xf>
    <xf numFmtId="0" fontId="6" fillId="29" borderId="144" xfId="0" applyFont="1" applyFill="1" applyBorder="1" applyAlignment="1">
      <alignment vertical="center"/>
    </xf>
    <xf numFmtId="0" fontId="6" fillId="0" borderId="200" xfId="0" applyFont="1" applyBorder="1"/>
    <xf numFmtId="0" fontId="12" fillId="29" borderId="201" xfId="0" applyFont="1" applyFill="1" applyBorder="1" applyAlignment="1">
      <alignment vertical="center"/>
    </xf>
    <xf numFmtId="17" fontId="8" fillId="6" borderId="202" xfId="0" applyNumberFormat="1" applyFont="1" applyFill="1" applyBorder="1" applyAlignment="1">
      <alignment horizontal="center" vertical="center"/>
    </xf>
    <xf numFmtId="0" fontId="39" fillId="0" borderId="42" xfId="4" applyFont="1" applyFill="1" applyBorder="1" applyAlignment="1">
      <alignment horizontal="center" vertical="center"/>
    </xf>
    <xf numFmtId="0" fontId="39" fillId="0" borderId="19" xfId="0" applyFont="1" applyFill="1" applyBorder="1" applyAlignment="1">
      <alignment horizontal="center"/>
    </xf>
    <xf numFmtId="0" fontId="39" fillId="0" borderId="19" xfId="4" applyFont="1" applyFill="1" applyBorder="1" applyAlignment="1">
      <alignment horizontal="center" vertical="center"/>
    </xf>
    <xf numFmtId="0" fontId="51" fillId="0" borderId="41" xfId="4" applyFont="1" applyFill="1" applyBorder="1" applyAlignment="1">
      <alignment horizontal="center" vertical="center"/>
    </xf>
    <xf numFmtId="1" fontId="51" fillId="0" borderId="43" xfId="0" applyNumberFormat="1" applyFont="1" applyFill="1" applyBorder="1" applyAlignment="1">
      <alignment horizontal="center" vertical="center"/>
    </xf>
    <xf numFmtId="2" fontId="51" fillId="0" borderId="136" xfId="4" applyNumberFormat="1" applyFont="1" applyFill="1" applyBorder="1" applyAlignment="1">
      <alignment horizontal="center" vertical="center"/>
    </xf>
    <xf numFmtId="0" fontId="38" fillId="0" borderId="20" xfId="0" applyFont="1" applyFill="1" applyBorder="1" applyAlignment="1">
      <alignment horizontal="center"/>
    </xf>
    <xf numFmtId="0" fontId="39" fillId="0" borderId="149" xfId="0" applyFont="1" applyFill="1" applyBorder="1"/>
    <xf numFmtId="43" fontId="0" fillId="0" borderId="0" xfId="13" applyFont="1" applyFill="1"/>
    <xf numFmtId="0" fontId="39" fillId="0" borderId="44" xfId="13" applyNumberFormat="1" applyFont="1" applyFill="1" applyBorder="1" applyAlignment="1">
      <alignment horizontal="center" vertical="center"/>
    </xf>
    <xf numFmtId="0" fontId="39" fillId="0" borderId="20" xfId="13" applyNumberFormat="1" applyFont="1" applyFill="1" applyBorder="1" applyAlignment="1">
      <alignment horizontal="center"/>
    </xf>
    <xf numFmtId="0" fontId="39" fillId="0" borderId="20" xfId="13" applyNumberFormat="1" applyFont="1" applyFill="1" applyBorder="1" applyAlignment="1">
      <alignment horizontal="center" vertical="center"/>
    </xf>
    <xf numFmtId="0" fontId="51" fillId="0" borderId="6" xfId="13" applyNumberFormat="1" applyFont="1" applyFill="1" applyBorder="1" applyAlignment="1">
      <alignment horizontal="center" vertical="center"/>
    </xf>
    <xf numFmtId="1" fontId="51" fillId="0" borderId="34" xfId="13" applyNumberFormat="1" applyFont="1" applyFill="1" applyBorder="1" applyAlignment="1">
      <alignment horizontal="center" vertical="center"/>
    </xf>
    <xf numFmtId="2" fontId="51" fillId="0" borderId="163" xfId="13" applyNumberFormat="1" applyFont="1" applyFill="1" applyBorder="1" applyAlignment="1">
      <alignment horizontal="center" vertical="center"/>
    </xf>
    <xf numFmtId="2" fontId="51" fillId="0" borderId="149" xfId="4" applyNumberFormat="1" applyFont="1" applyFill="1" applyBorder="1" applyAlignment="1">
      <alignment horizontal="center" vertical="center"/>
    </xf>
    <xf numFmtId="0" fontId="39" fillId="0" borderId="26" xfId="4" applyFont="1" applyFill="1" applyBorder="1" applyAlignment="1">
      <alignment horizontal="center" vertical="center"/>
    </xf>
    <xf numFmtId="0" fontId="39" fillId="0" borderId="26" xfId="0" applyFont="1" applyFill="1" applyBorder="1" applyAlignment="1">
      <alignment horizontal="center" vertical="center"/>
    </xf>
    <xf numFmtId="0" fontId="51" fillId="0" borderId="28" xfId="4" applyFont="1" applyFill="1" applyBorder="1" applyAlignment="1">
      <alignment horizontal="center" vertical="center"/>
    </xf>
    <xf numFmtId="1" fontId="51" fillId="0" borderId="45" xfId="0" applyNumberFormat="1" applyFont="1" applyFill="1" applyBorder="1" applyAlignment="1">
      <alignment horizontal="center" vertical="center"/>
    </xf>
    <xf numFmtId="2" fontId="51" fillId="0" borderId="147" xfId="4" applyNumberFormat="1" applyFont="1" applyFill="1" applyBorder="1" applyAlignment="1">
      <alignment horizontal="center" vertical="center"/>
    </xf>
    <xf numFmtId="0" fontId="39" fillId="0" borderId="47" xfId="0" applyFont="1" applyFill="1" applyBorder="1" applyAlignment="1">
      <alignment horizontal="center" vertical="center"/>
    </xf>
    <xf numFmtId="0" fontId="39" fillId="0" borderId="26" xfId="0" applyFont="1" applyFill="1" applyBorder="1" applyAlignment="1">
      <alignment horizontal="center"/>
    </xf>
    <xf numFmtId="2" fontId="51" fillId="0" borderId="150" xfId="4" applyNumberFormat="1" applyFont="1" applyFill="1" applyBorder="1" applyAlignment="1">
      <alignment horizontal="center" vertical="center"/>
    </xf>
    <xf numFmtId="17" fontId="8" fillId="5" borderId="129" xfId="0" applyNumberFormat="1" applyFont="1" applyFill="1" applyBorder="1" applyAlignment="1">
      <alignment horizontal="center" vertical="center"/>
    </xf>
    <xf numFmtId="0" fontId="6" fillId="29" borderId="147" xfId="0" applyFont="1" applyFill="1" applyBorder="1" applyAlignment="1">
      <alignment horizontal="center" vertical="center"/>
    </xf>
    <xf numFmtId="0" fontId="6" fillId="29" borderId="203" xfId="0" applyFont="1" applyFill="1" applyBorder="1" applyAlignment="1">
      <alignment horizontal="center" vertical="center"/>
    </xf>
    <xf numFmtId="0" fontId="12" fillId="29" borderId="129" xfId="0" applyFont="1" applyFill="1" applyBorder="1" applyAlignment="1">
      <alignment horizontal="center" vertical="center"/>
    </xf>
    <xf numFmtId="0" fontId="37" fillId="0" borderId="0" xfId="0" applyFont="1" applyFill="1"/>
    <xf numFmtId="0" fontId="8" fillId="4" borderId="152" xfId="0" applyFont="1" applyFill="1" applyBorder="1" applyAlignment="1">
      <alignment horizontal="center"/>
    </xf>
    <xf numFmtId="0" fontId="8" fillId="4" borderId="154" xfId="0" applyFont="1" applyFill="1" applyBorder="1" applyAlignment="1">
      <alignment horizontal="center"/>
    </xf>
    <xf numFmtId="0" fontId="8" fillId="4" borderId="204" xfId="0" applyFont="1" applyFill="1" applyBorder="1" applyAlignment="1">
      <alignment horizontal="center"/>
    </xf>
    <xf numFmtId="17" fontId="8" fillId="4" borderId="205" xfId="0" applyNumberFormat="1" applyFont="1" applyFill="1" applyBorder="1" applyAlignment="1">
      <alignment horizontal="center"/>
    </xf>
    <xf numFmtId="2" fontId="9" fillId="0" borderId="206" xfId="0" applyNumberFormat="1" applyFont="1" applyBorder="1" applyAlignment="1">
      <alignment horizontal="center"/>
    </xf>
    <xf numFmtId="17" fontId="8" fillId="4" borderId="207" xfId="0" applyNumberFormat="1" applyFont="1" applyFill="1" applyBorder="1" applyAlignment="1">
      <alignment horizontal="center"/>
    </xf>
    <xf numFmtId="17" fontId="8" fillId="4" borderId="208" xfId="0" applyNumberFormat="1" applyFont="1" applyFill="1" applyBorder="1" applyAlignment="1">
      <alignment horizontal="center"/>
    </xf>
    <xf numFmtId="2" fontId="9" fillId="0" borderId="210" xfId="0" applyNumberFormat="1" applyFont="1" applyBorder="1" applyAlignment="1">
      <alignment horizontal="center"/>
    </xf>
    <xf numFmtId="17" fontId="8" fillId="4" borderId="211" xfId="0" applyNumberFormat="1" applyFont="1" applyFill="1" applyBorder="1" applyAlignment="1">
      <alignment horizontal="center"/>
    </xf>
    <xf numFmtId="3" fontId="9" fillId="0" borderId="180" xfId="0" applyNumberFormat="1" applyFont="1" applyBorder="1" applyAlignment="1">
      <alignment horizontal="center"/>
    </xf>
    <xf numFmtId="2" fontId="9" fillId="0" borderId="181" xfId="0" applyNumberFormat="1" applyFont="1" applyBorder="1" applyAlignment="1">
      <alignment horizontal="center"/>
    </xf>
    <xf numFmtId="0" fontId="8" fillId="4" borderId="212" xfId="0" applyFont="1" applyFill="1" applyBorder="1" applyAlignment="1">
      <alignment horizontal="center"/>
    </xf>
    <xf numFmtId="2" fontId="9" fillId="0" borderId="213" xfId="0" applyNumberFormat="1" applyFont="1" applyBorder="1" applyAlignment="1">
      <alignment horizontal="center"/>
    </xf>
    <xf numFmtId="0" fontId="8" fillId="4" borderId="216" xfId="0" applyFont="1" applyFill="1" applyBorder="1" applyAlignment="1">
      <alignment horizontal="center"/>
    </xf>
    <xf numFmtId="0" fontId="8" fillId="4" borderId="217" xfId="0" applyFont="1" applyFill="1" applyBorder="1" applyAlignment="1">
      <alignment horizontal="center"/>
    </xf>
    <xf numFmtId="0" fontId="8" fillId="4" borderId="218" xfId="0" applyFont="1" applyFill="1" applyBorder="1" applyAlignment="1">
      <alignment horizontal="center"/>
    </xf>
    <xf numFmtId="0" fontId="8" fillId="4" borderId="219" xfId="0" applyFont="1" applyFill="1" applyBorder="1" applyAlignment="1">
      <alignment horizontal="center"/>
    </xf>
    <xf numFmtId="0" fontId="8" fillId="4" borderId="220" xfId="0" applyFont="1" applyFill="1" applyBorder="1" applyAlignment="1">
      <alignment horizontal="center"/>
    </xf>
    <xf numFmtId="3" fontId="9" fillId="0" borderId="221" xfId="0" applyNumberFormat="1" applyFont="1" applyBorder="1" applyAlignment="1">
      <alignment horizontal="center"/>
    </xf>
    <xf numFmtId="0" fontId="8" fillId="4" borderId="193" xfId="0" applyFont="1" applyFill="1" applyBorder="1" applyAlignment="1">
      <alignment horizontal="center"/>
    </xf>
    <xf numFmtId="2" fontId="9" fillId="0" borderId="222" xfId="0" applyNumberFormat="1" applyFont="1" applyBorder="1" applyAlignment="1">
      <alignment horizontal="center"/>
    </xf>
    <xf numFmtId="2" fontId="9" fillId="0" borderId="159" xfId="0" applyNumberFormat="1" applyFont="1" applyBorder="1" applyAlignment="1">
      <alignment horizontal="center"/>
    </xf>
    <xf numFmtId="0" fontId="8" fillId="4" borderId="139" xfId="0" applyFont="1" applyFill="1" applyBorder="1" applyAlignment="1">
      <alignment horizontal="center"/>
    </xf>
    <xf numFmtId="17" fontId="54" fillId="5" borderId="14" xfId="0" applyNumberFormat="1" applyFont="1" applyFill="1" applyBorder="1" applyAlignment="1">
      <alignment horizontal="center" vertical="center"/>
    </xf>
    <xf numFmtId="1" fontId="55" fillId="5" borderId="31" xfId="0" applyNumberFormat="1" applyFont="1" applyFill="1" applyBorder="1" applyAlignment="1">
      <alignment horizontal="center" vertical="center" wrapText="1"/>
    </xf>
    <xf numFmtId="1" fontId="54" fillId="0" borderId="54" xfId="0" applyNumberFormat="1" applyFont="1" applyBorder="1" applyAlignment="1">
      <alignment horizontal="center" vertical="center"/>
    </xf>
    <xf numFmtId="17" fontId="54" fillId="5" borderId="129" xfId="0" applyNumberFormat="1" applyFont="1" applyFill="1" applyBorder="1" applyAlignment="1">
      <alignment horizontal="center" vertical="center"/>
    </xf>
    <xf numFmtId="0" fontId="8" fillId="4" borderId="158" xfId="0" applyFont="1" applyFill="1" applyBorder="1" applyAlignment="1">
      <alignment horizontal="center"/>
    </xf>
    <xf numFmtId="0" fontId="54" fillId="4" borderId="2" xfId="0" applyFont="1" applyFill="1" applyBorder="1" applyAlignment="1">
      <alignment horizontal="center"/>
    </xf>
    <xf numFmtId="17" fontId="57" fillId="0" borderId="129" xfId="0" applyNumberFormat="1" applyFont="1" applyBorder="1" applyAlignment="1">
      <alignment horizontal="center"/>
    </xf>
    <xf numFmtId="0" fontId="58" fillId="0" borderId="129" xfId="0" applyNumberFormat="1" applyFont="1" applyBorder="1" applyAlignment="1">
      <alignment horizontal="center"/>
    </xf>
    <xf numFmtId="2" fontId="58" fillId="0" borderId="129" xfId="0" applyNumberFormat="1" applyFont="1" applyBorder="1" applyAlignment="1">
      <alignment horizontal="center"/>
    </xf>
    <xf numFmtId="1" fontId="39" fillId="0" borderId="0" xfId="0" applyNumberFormat="1" applyFont="1" applyAlignment="1">
      <alignment horizontal="left" vertical="center"/>
    </xf>
    <xf numFmtId="0" fontId="39" fillId="0" borderId="0" xfId="0" applyFont="1" applyAlignment="1">
      <alignment horizontal="left" vertical="center"/>
    </xf>
    <xf numFmtId="0" fontId="59" fillId="0" borderId="0" xfId="0" applyFont="1" applyFill="1" applyBorder="1" applyAlignment="1">
      <alignment horizontal="center"/>
    </xf>
    <xf numFmtId="0" fontId="47" fillId="0" borderId="0" xfId="0" applyFont="1" applyFill="1" applyBorder="1"/>
    <xf numFmtId="17" fontId="8" fillId="0" borderId="129" xfId="0" applyNumberFormat="1" applyFont="1" applyBorder="1" applyAlignment="1">
      <alignment horizontal="center"/>
    </xf>
    <xf numFmtId="17" fontId="8" fillId="0" borderId="211" xfId="0" applyNumberFormat="1" applyFont="1" applyBorder="1" applyAlignment="1">
      <alignment horizontal="center"/>
    </xf>
    <xf numFmtId="3" fontId="9" fillId="0" borderId="228" xfId="0" applyNumberFormat="1" applyFont="1" applyBorder="1" applyAlignment="1">
      <alignment horizontal="center"/>
    </xf>
    <xf numFmtId="17" fontId="8" fillId="0" borderId="205" xfId="0" applyNumberFormat="1" applyFont="1" applyBorder="1" applyAlignment="1">
      <alignment horizontal="center"/>
    </xf>
    <xf numFmtId="3" fontId="9" fillId="0" borderId="0" xfId="0" applyNumberFormat="1" applyFont="1" applyBorder="1" applyAlignment="1">
      <alignment horizontal="center"/>
    </xf>
    <xf numFmtId="17" fontId="8" fillId="0" borderId="218" xfId="0" applyNumberFormat="1" applyFont="1" applyBorder="1" applyAlignment="1">
      <alignment horizontal="center"/>
    </xf>
    <xf numFmtId="0" fontId="8" fillId="5" borderId="229" xfId="0" applyFont="1" applyFill="1" applyBorder="1" applyAlignment="1">
      <alignment horizontal="left" vertical="center"/>
    </xf>
    <xf numFmtId="17" fontId="8" fillId="5" borderId="212" xfId="0" applyNumberFormat="1" applyFont="1" applyFill="1" applyBorder="1" applyAlignment="1">
      <alignment horizontal="center" vertical="center"/>
    </xf>
    <xf numFmtId="17" fontId="8" fillId="5" borderId="230" xfId="0" applyNumberFormat="1" applyFont="1" applyFill="1" applyBorder="1" applyAlignment="1">
      <alignment horizontal="center" vertical="center"/>
    </xf>
    <xf numFmtId="0" fontId="8" fillId="5" borderId="212" xfId="0" applyFont="1" applyFill="1" applyBorder="1" applyAlignment="1">
      <alignment horizontal="center" vertical="center"/>
    </xf>
    <xf numFmtId="165" fontId="12" fillId="5" borderId="158" xfId="0" applyNumberFormat="1" applyFont="1" applyFill="1" applyBorder="1" applyAlignment="1">
      <alignment horizontal="center" vertical="center" wrapText="1"/>
    </xf>
    <xf numFmtId="165" fontId="8" fillId="5" borderId="159" xfId="0" applyNumberFormat="1" applyFont="1" applyFill="1" applyBorder="1" applyAlignment="1">
      <alignment horizontal="center" vertical="center" wrapText="1"/>
    </xf>
    <xf numFmtId="3" fontId="8" fillId="5" borderId="232" xfId="0" applyNumberFormat="1" applyFont="1" applyFill="1" applyBorder="1" applyAlignment="1">
      <alignment horizontal="center" vertical="center"/>
    </xf>
    <xf numFmtId="3" fontId="8" fillId="5" borderId="160" xfId="0" applyNumberFormat="1" applyFont="1" applyFill="1" applyBorder="1" applyAlignment="1">
      <alignment horizontal="center" vertical="center"/>
    </xf>
    <xf numFmtId="2" fontId="8" fillId="5" borderId="162" xfId="0" applyNumberFormat="1" applyFont="1" applyFill="1" applyBorder="1" applyAlignment="1">
      <alignment horizontal="center" vertical="center"/>
    </xf>
    <xf numFmtId="1" fontId="12" fillId="5" borderId="233" xfId="0" applyNumberFormat="1" applyFont="1" applyFill="1" applyBorder="1" applyAlignment="1">
      <alignment horizontal="center" vertical="center" wrapText="1"/>
    </xf>
    <xf numFmtId="0" fontId="61" fillId="0" borderId="0" xfId="0" applyFont="1" applyAlignment="1">
      <alignment wrapText="1"/>
    </xf>
    <xf numFmtId="0" fontId="61" fillId="0" borderId="0" xfId="0" applyFont="1" applyAlignment="1">
      <alignment horizontal="center" vertical="center" wrapText="1"/>
    </xf>
    <xf numFmtId="0" fontId="50" fillId="0" borderId="0" xfId="0" applyFont="1"/>
    <xf numFmtId="0" fontId="62" fillId="0" borderId="0" xfId="0" applyFont="1"/>
    <xf numFmtId="0" fontId="60" fillId="0" borderId="0" xfId="0" applyFont="1" applyAlignment="1">
      <alignment horizontal="left" vertical="top" wrapText="1"/>
    </xf>
    <xf numFmtId="1" fontId="50" fillId="0" borderId="0" xfId="0" applyNumberFormat="1" applyFont="1"/>
    <xf numFmtId="0" fontId="50" fillId="0" borderId="0" xfId="0" applyFont="1" applyAlignment="1">
      <alignment horizontal="left"/>
    </xf>
    <xf numFmtId="0" fontId="50" fillId="0" borderId="0" xfId="0" applyFont="1" applyAlignment="1">
      <alignment horizontal="center"/>
    </xf>
    <xf numFmtId="0" fontId="50" fillId="0" borderId="0" xfId="0" applyFont="1" applyAlignment="1">
      <alignment horizontal="center" vertical="center"/>
    </xf>
    <xf numFmtId="1" fontId="50" fillId="0" borderId="0" xfId="0" applyNumberFormat="1" applyFont="1" applyAlignment="1">
      <alignment horizontal="center"/>
    </xf>
    <xf numFmtId="0" fontId="61" fillId="0" borderId="0" xfId="0" applyFont="1"/>
    <xf numFmtId="0" fontId="61" fillId="0" borderId="0" xfId="0" applyFont="1" applyAlignment="1">
      <alignment horizontal="center" vertical="center"/>
    </xf>
    <xf numFmtId="17" fontId="50" fillId="0" borderId="0" xfId="0" applyNumberFormat="1" applyFont="1"/>
    <xf numFmtId="3" fontId="40" fillId="0" borderId="7" xfId="0" applyNumberFormat="1" applyFont="1" applyBorder="1" applyAlignment="1">
      <alignment horizontal="center"/>
    </xf>
    <xf numFmtId="2" fontId="40" fillId="0" borderId="213" xfId="0" applyNumberFormat="1" applyFont="1" applyBorder="1" applyAlignment="1">
      <alignment horizontal="center"/>
    </xf>
    <xf numFmtId="3" fontId="40" fillId="0" borderId="221" xfId="0" applyNumberFormat="1" applyFont="1" applyBorder="1" applyAlignment="1">
      <alignment horizontal="center"/>
    </xf>
    <xf numFmtId="2" fontId="40" fillId="0" borderId="214" xfId="0" applyNumberFormat="1" applyFont="1" applyBorder="1" applyAlignment="1">
      <alignment horizontal="center"/>
    </xf>
    <xf numFmtId="3" fontId="40" fillId="0" borderId="6" xfId="0" applyNumberFormat="1" applyFont="1" applyBorder="1" applyAlignment="1">
      <alignment horizontal="center"/>
    </xf>
    <xf numFmtId="2" fontId="40" fillId="0" borderId="206" xfId="0" applyNumberFormat="1" applyFont="1" applyBorder="1" applyAlignment="1">
      <alignment horizontal="center"/>
    </xf>
    <xf numFmtId="3" fontId="40" fillId="0" borderId="209" xfId="0" applyNumberFormat="1" applyFont="1" applyBorder="1" applyAlignment="1">
      <alignment horizontal="center"/>
    </xf>
    <xf numFmtId="2" fontId="40" fillId="0" borderId="210" xfId="0" applyNumberFormat="1" applyFont="1" applyBorder="1" applyAlignment="1">
      <alignment horizontal="center"/>
    </xf>
    <xf numFmtId="0" fontId="36" fillId="0" borderId="234" xfId="0" applyFont="1" applyBorder="1" applyAlignment="1">
      <alignment horizontal="center"/>
    </xf>
    <xf numFmtId="1" fontId="10" fillId="0" borderId="234" xfId="0" applyNumberFormat="1" applyFont="1" applyBorder="1" applyAlignment="1">
      <alignment horizontal="center" vertical="center"/>
    </xf>
    <xf numFmtId="1" fontId="8" fillId="5" borderId="129" xfId="0" applyNumberFormat="1" applyFont="1" applyFill="1" applyBorder="1" applyAlignment="1">
      <alignment horizontal="center" vertical="center"/>
    </xf>
    <xf numFmtId="3" fontId="40" fillId="0" borderId="35" xfId="0" applyNumberFormat="1" applyFont="1" applyBorder="1" applyAlignment="1">
      <alignment horizontal="center"/>
    </xf>
    <xf numFmtId="2" fontId="40" fillId="0" borderId="223" xfId="0" applyNumberFormat="1" applyFont="1" applyBorder="1" applyAlignment="1">
      <alignment horizontal="center"/>
    </xf>
    <xf numFmtId="3" fontId="40" fillId="0" borderId="224" xfId="0" applyNumberFormat="1" applyFont="1" applyBorder="1" applyAlignment="1">
      <alignment horizontal="center"/>
    </xf>
    <xf numFmtId="2" fontId="40" fillId="0" borderId="225" xfId="0" applyNumberFormat="1" applyFont="1" applyBorder="1" applyAlignment="1">
      <alignment horizontal="center"/>
    </xf>
    <xf numFmtId="3" fontId="40" fillId="0" borderId="34" xfId="0" applyNumberFormat="1" applyFont="1" applyBorder="1" applyAlignment="1">
      <alignment horizontal="center"/>
    </xf>
    <xf numFmtId="3" fontId="40" fillId="0" borderId="226" xfId="0" applyNumberFormat="1" applyFont="1" applyBorder="1" applyAlignment="1">
      <alignment horizontal="center"/>
    </xf>
    <xf numFmtId="2" fontId="40" fillId="0" borderId="137" xfId="0" applyNumberFormat="1" applyFont="1" applyBorder="1" applyAlignment="1">
      <alignment horizontal="center"/>
    </xf>
    <xf numFmtId="2" fontId="40" fillId="0" borderId="138" xfId="0" applyNumberFormat="1" applyFont="1" applyBorder="1" applyAlignment="1">
      <alignment horizontal="center"/>
    </xf>
    <xf numFmtId="3" fontId="42" fillId="0" borderId="7" xfId="0" applyNumberFormat="1" applyFont="1" applyBorder="1" applyAlignment="1">
      <alignment horizontal="center"/>
    </xf>
    <xf numFmtId="2" fontId="42" fillId="0" borderId="6" xfId="0" applyNumberFormat="1" applyFont="1" applyBorder="1" applyAlignment="1">
      <alignment horizontal="center"/>
    </xf>
    <xf numFmtId="3" fontId="42" fillId="0" borderId="62" xfId="0" applyNumberFormat="1" applyFont="1" applyBorder="1" applyAlignment="1">
      <alignment horizontal="center"/>
    </xf>
    <xf numFmtId="3" fontId="42" fillId="0" borderId="9" xfId="0" applyNumberFormat="1" applyFont="1" applyBorder="1" applyAlignment="1">
      <alignment horizontal="center"/>
    </xf>
    <xf numFmtId="0" fontId="25" fillId="5" borderId="235" xfId="0" applyFont="1" applyFill="1" applyBorder="1" applyAlignment="1">
      <alignment horizontal="center"/>
    </xf>
    <xf numFmtId="17" fontId="25" fillId="9" borderId="147" xfId="0" applyNumberFormat="1" applyFont="1" applyFill="1" applyBorder="1" applyAlignment="1">
      <alignment horizontal="center" wrapText="1"/>
    </xf>
    <xf numFmtId="17" fontId="25" fillId="9" borderId="234" xfId="0" applyNumberFormat="1" applyFont="1" applyFill="1" applyBorder="1" applyAlignment="1">
      <alignment horizontal="center" wrapText="1"/>
    </xf>
    <xf numFmtId="0" fontId="29" fillId="9" borderId="129" xfId="0" applyFont="1" applyFill="1" applyBorder="1" applyAlignment="1">
      <alignment horizontal="center" wrapText="1"/>
    </xf>
    <xf numFmtId="17" fontId="25" fillId="9" borderId="203" xfId="0" applyNumberFormat="1" applyFont="1" applyFill="1" applyBorder="1" applyAlignment="1">
      <alignment horizontal="center" wrapText="1"/>
    </xf>
    <xf numFmtId="0" fontId="25" fillId="5" borderId="129" xfId="0" applyFont="1" applyFill="1" applyBorder="1" applyAlignment="1">
      <alignment horizontal="right" wrapText="1"/>
    </xf>
    <xf numFmtId="17" fontId="12" fillId="4" borderId="130" xfId="0" applyNumberFormat="1" applyFont="1" applyFill="1" applyBorder="1" applyAlignment="1">
      <alignment horizontal="center"/>
    </xf>
    <xf numFmtId="0" fontId="12" fillId="4" borderId="11" xfId="0" applyFont="1" applyFill="1" applyBorder="1" applyAlignment="1">
      <alignment horizontal="center"/>
    </xf>
    <xf numFmtId="17" fontId="12" fillId="4" borderId="142" xfId="0" applyNumberFormat="1" applyFont="1" applyFill="1" applyBorder="1" applyAlignment="1">
      <alignment horizontal="center"/>
    </xf>
    <xf numFmtId="0" fontId="12" fillId="4" borderId="129" xfId="0" applyFont="1" applyFill="1" applyBorder="1" applyAlignment="1">
      <alignment horizontal="center"/>
    </xf>
    <xf numFmtId="3" fontId="10" fillId="0" borderId="11" xfId="0" applyNumberFormat="1" applyFont="1" applyBorder="1"/>
    <xf numFmtId="17" fontId="12" fillId="4" borderId="143" xfId="0" applyNumberFormat="1" applyFont="1" applyFill="1" applyBorder="1" applyAlignment="1">
      <alignment horizontal="center"/>
    </xf>
    <xf numFmtId="0" fontId="10" fillId="5" borderId="40" xfId="0" applyFont="1" applyFill="1" applyBorder="1" applyAlignment="1">
      <alignment horizontal="right"/>
    </xf>
    <xf numFmtId="0" fontId="10" fillId="5" borderId="129" xfId="0" applyFont="1" applyFill="1" applyBorder="1" applyAlignment="1">
      <alignment horizontal="right"/>
    </xf>
    <xf numFmtId="2" fontId="9" fillId="0" borderId="163" xfId="0" applyNumberFormat="1" applyFont="1" applyBorder="1" applyAlignment="1">
      <alignment horizontal="center"/>
    </xf>
    <xf numFmtId="2" fontId="63" fillId="0" borderId="137" xfId="0" applyNumberFormat="1" applyFont="1" applyBorder="1" applyAlignment="1">
      <alignment horizontal="center"/>
    </xf>
    <xf numFmtId="2" fontId="63" fillId="0" borderId="138" xfId="0" applyNumberFormat="1" applyFont="1" applyBorder="1" applyAlignment="1">
      <alignment horizontal="center"/>
    </xf>
    <xf numFmtId="0" fontId="32" fillId="0" borderId="10" xfId="0" applyFont="1" applyBorder="1" applyAlignment="1">
      <alignment horizontal="center" vertical="center"/>
    </xf>
    <xf numFmtId="1" fontId="32" fillId="0" borderId="10" xfId="0" applyNumberFormat="1" applyFont="1" applyBorder="1" applyAlignment="1">
      <alignment horizontal="center" vertical="center"/>
    </xf>
    <xf numFmtId="0" fontId="34" fillId="7" borderId="71" xfId="0" applyFont="1" applyFill="1" applyBorder="1" applyAlignment="1">
      <alignment horizontal="center" vertical="center"/>
    </xf>
    <xf numFmtId="1" fontId="34" fillId="7" borderId="72" xfId="0" applyNumberFormat="1" applyFont="1" applyFill="1" applyBorder="1" applyAlignment="1">
      <alignment horizontal="center" vertical="center"/>
    </xf>
    <xf numFmtId="0" fontId="34" fillId="0" borderId="34" xfId="0" applyFont="1" applyBorder="1" applyAlignment="1">
      <alignment horizontal="center" vertical="center"/>
    </xf>
    <xf numFmtId="1" fontId="34" fillId="0" borderId="3" xfId="0" applyNumberFormat="1" applyFont="1" applyBorder="1" applyAlignment="1">
      <alignment horizontal="center" vertical="center"/>
    </xf>
    <xf numFmtId="0" fontId="34" fillId="7" borderId="35" xfId="0" applyFont="1" applyFill="1" applyBorder="1" applyAlignment="1">
      <alignment horizontal="center" vertical="center"/>
    </xf>
    <xf numFmtId="1" fontId="34" fillId="7" borderId="73" xfId="0" applyNumberFormat="1" applyFont="1" applyFill="1" applyBorder="1" applyAlignment="1">
      <alignment horizontal="center" vertical="center"/>
    </xf>
    <xf numFmtId="0" fontId="34" fillId="7" borderId="74" xfId="0" applyFont="1" applyFill="1" applyBorder="1" applyAlignment="1">
      <alignment horizontal="center" vertical="center"/>
    </xf>
    <xf numFmtId="1" fontId="34" fillId="7" borderId="75" xfId="0" applyNumberFormat="1" applyFont="1" applyFill="1" applyBorder="1" applyAlignment="1">
      <alignment horizontal="center" vertical="center"/>
    </xf>
    <xf numFmtId="0" fontId="34" fillId="0" borderId="29" xfId="0" applyFont="1" applyBorder="1" applyAlignment="1">
      <alignment horizontal="center" vertical="center"/>
    </xf>
    <xf numFmtId="0" fontId="34" fillId="0" borderId="32" xfId="0" applyFont="1" applyBorder="1" applyAlignment="1">
      <alignment horizontal="center" vertical="center"/>
    </xf>
    <xf numFmtId="1" fontId="34" fillId="0" borderId="46" xfId="0" applyNumberFormat="1" applyFont="1" applyBorder="1" applyAlignment="1">
      <alignment horizontal="center" vertical="center"/>
    </xf>
    <xf numFmtId="0" fontId="34" fillId="0" borderId="43" xfId="0" applyFont="1" applyBorder="1" applyAlignment="1">
      <alignment horizontal="center" vertical="center"/>
    </xf>
    <xf numFmtId="1" fontId="34" fillId="0" borderId="8" xfId="0" applyNumberFormat="1" applyFont="1" applyBorder="1" applyAlignment="1">
      <alignment horizontal="center" vertical="center"/>
    </xf>
    <xf numFmtId="0" fontId="34" fillId="0" borderId="13" xfId="0" applyFont="1" applyBorder="1" applyAlignment="1">
      <alignment horizontal="center" vertical="center"/>
    </xf>
    <xf numFmtId="1" fontId="34" fillId="0" borderId="2" xfId="0" applyNumberFormat="1" applyFont="1" applyBorder="1" applyAlignment="1">
      <alignment horizontal="center" vertical="center"/>
    </xf>
    <xf numFmtId="0" fontId="34" fillId="0" borderId="170" xfId="0" applyFont="1" applyBorder="1" applyAlignment="1">
      <alignment horizontal="center" vertical="center"/>
    </xf>
    <xf numFmtId="1" fontId="34" fillId="0" borderId="171" xfId="0" applyNumberFormat="1" applyFont="1" applyBorder="1" applyAlignment="1">
      <alignment horizontal="center" vertical="center"/>
    </xf>
    <xf numFmtId="0" fontId="34" fillId="0" borderId="180" xfId="0" applyFont="1" applyBorder="1" applyAlignment="1">
      <alignment horizontal="center" vertical="center"/>
    </xf>
    <xf numFmtId="1" fontId="34" fillId="0" borderId="181" xfId="0" applyNumberFormat="1" applyFont="1" applyBorder="1" applyAlignment="1">
      <alignment horizontal="center" vertical="center"/>
    </xf>
    <xf numFmtId="0" fontId="34" fillId="0" borderId="189" xfId="0" applyFont="1" applyBorder="1" applyAlignment="1">
      <alignment horizontal="center" vertical="center"/>
    </xf>
    <xf numFmtId="1" fontId="34" fillId="0" borderId="190" xfId="0" applyNumberFormat="1" applyFont="1" applyBorder="1" applyAlignment="1">
      <alignment horizontal="center" vertical="center"/>
    </xf>
    <xf numFmtId="0" fontId="34" fillId="0" borderId="3" xfId="0" applyFont="1" applyBorder="1" applyAlignment="1">
      <alignment horizontal="center" vertical="center"/>
    </xf>
    <xf numFmtId="0" fontId="34" fillId="0" borderId="41" xfId="0" applyFont="1" applyBorder="1" applyAlignment="1">
      <alignment horizontal="center" vertical="center"/>
    </xf>
    <xf numFmtId="1" fontId="34" fillId="0" borderId="41" xfId="0" applyNumberFormat="1" applyFont="1" applyBorder="1" applyAlignment="1">
      <alignment horizontal="center" vertical="center"/>
    </xf>
    <xf numFmtId="0" fontId="34" fillId="0" borderId="40" xfId="0" applyFont="1" applyBorder="1" applyAlignment="1">
      <alignment horizontal="center" vertical="center"/>
    </xf>
    <xf numFmtId="1" fontId="34" fillId="0" borderId="10" xfId="0" applyNumberFormat="1" applyFont="1" applyBorder="1" applyAlignment="1">
      <alignment horizontal="center" vertical="center"/>
    </xf>
    <xf numFmtId="1" fontId="34" fillId="0" borderId="15" xfId="0" applyNumberFormat="1" applyFont="1" applyBorder="1" applyAlignment="1">
      <alignment horizontal="center" vertical="center"/>
    </xf>
    <xf numFmtId="0" fontId="34" fillId="7" borderId="55" xfId="0" applyFont="1" applyFill="1" applyBorder="1" applyAlignment="1">
      <alignment horizontal="center" vertical="center"/>
    </xf>
    <xf numFmtId="1" fontId="34" fillId="7" borderId="57" xfId="0" applyNumberFormat="1" applyFont="1" applyFill="1" applyBorder="1" applyAlignment="1">
      <alignment horizontal="center" vertical="center"/>
    </xf>
    <xf numFmtId="0" fontId="34" fillId="0" borderId="2" xfId="0" applyFont="1" applyBorder="1" applyAlignment="1">
      <alignment horizontal="center" vertical="center"/>
    </xf>
    <xf numFmtId="0" fontId="41" fillId="0" borderId="0" xfId="0" applyFont="1" applyFill="1" applyBorder="1"/>
    <xf numFmtId="165" fontId="41" fillId="0" borderId="0" xfId="0" applyNumberFormat="1" applyFont="1" applyFill="1" applyBorder="1" applyAlignment="1">
      <alignment horizontal="center" vertical="center"/>
    </xf>
    <xf numFmtId="0" fontId="41" fillId="0" borderId="0" xfId="0" applyFont="1" applyFill="1" applyBorder="1" applyAlignment="1">
      <alignment horizontal="center" vertical="center"/>
    </xf>
    <xf numFmtId="0" fontId="44" fillId="0" borderId="0" xfId="10" applyFont="1" applyBorder="1" applyAlignment="1" applyProtection="1">
      <alignment horizontal="center" wrapText="1"/>
    </xf>
    <xf numFmtId="0" fontId="44" fillId="0" borderId="0" xfId="0" applyFont="1" applyBorder="1" applyAlignment="1">
      <alignment horizontal="center" vertical="center"/>
    </xf>
    <xf numFmtId="0" fontId="44" fillId="0" borderId="0" xfId="0" applyFont="1" applyBorder="1" applyAlignment="1">
      <alignment horizontal="center" vertical="center" wrapText="1"/>
    </xf>
    <xf numFmtId="0" fontId="44" fillId="0" borderId="0" xfId="10" applyFont="1" applyBorder="1" applyAlignment="1" applyProtection="1">
      <alignment horizontal="center" vertical="center" wrapText="1"/>
    </xf>
    <xf numFmtId="0" fontId="44" fillId="0" borderId="0" xfId="0" applyFont="1" applyBorder="1" applyAlignment="1">
      <alignment horizontal="center" wrapText="1"/>
    </xf>
    <xf numFmtId="0" fontId="44" fillId="0" borderId="0" xfId="0" applyFont="1" applyBorder="1" applyAlignment="1">
      <alignment horizontal="left" vertical="center" wrapText="1"/>
    </xf>
    <xf numFmtId="0" fontId="44" fillId="0" borderId="0" xfId="0" applyFont="1" applyBorder="1" applyAlignment="1">
      <alignment horizontal="center"/>
    </xf>
    <xf numFmtId="0" fontId="47" fillId="0" borderId="0" xfId="0" applyFont="1" applyFill="1" applyBorder="1" applyAlignment="1">
      <alignment horizontal="center" vertical="center"/>
    </xf>
    <xf numFmtId="1" fontId="41" fillId="0" borderId="0" xfId="0" applyNumberFormat="1" applyFont="1" applyFill="1" applyBorder="1" applyAlignment="1">
      <alignment horizontal="center" vertical="center"/>
    </xf>
    <xf numFmtId="17" fontId="8" fillId="9" borderId="130" xfId="0" applyNumberFormat="1" applyFont="1" applyFill="1" applyBorder="1" applyAlignment="1">
      <alignment horizontal="center"/>
    </xf>
    <xf numFmtId="0" fontId="26" fillId="4" borderId="30" xfId="0" applyFont="1" applyFill="1" applyBorder="1" applyAlignment="1">
      <alignment horizontal="center"/>
    </xf>
    <xf numFmtId="17" fontId="8" fillId="9" borderId="142" xfId="0" applyNumberFormat="1" applyFont="1" applyFill="1" applyBorder="1" applyAlignment="1">
      <alignment horizontal="center"/>
    </xf>
    <xf numFmtId="0" fontId="8" fillId="4" borderId="129" xfId="0" applyFont="1" applyFill="1" applyBorder="1" applyAlignment="1">
      <alignment horizontal="center"/>
    </xf>
    <xf numFmtId="3" fontId="10" fillId="0" borderId="11" xfId="0" applyNumberFormat="1" applyFont="1" applyBorder="1" applyAlignment="1">
      <alignment horizontal="center"/>
    </xf>
    <xf numFmtId="17" fontId="8" fillId="9" borderId="143" xfId="0" applyNumberFormat="1" applyFont="1" applyFill="1" applyBorder="1" applyAlignment="1">
      <alignment horizontal="center"/>
    </xf>
    <xf numFmtId="0" fontId="10" fillId="0" borderId="40" xfId="0" applyFont="1" applyBorder="1" applyAlignment="1">
      <alignment horizontal="right"/>
    </xf>
    <xf numFmtId="0" fontId="10" fillId="0" borderId="129" xfId="0" applyFont="1" applyBorder="1" applyAlignment="1">
      <alignment horizontal="right"/>
    </xf>
    <xf numFmtId="0" fontId="64" fillId="0" borderId="129" xfId="0" applyNumberFormat="1" applyFont="1" applyBorder="1" applyAlignment="1">
      <alignment horizontal="center"/>
    </xf>
    <xf numFmtId="2" fontId="64" fillId="0" borderId="129" xfId="0" applyNumberFormat="1" applyFont="1" applyBorder="1" applyAlignment="1">
      <alignment horizontal="center"/>
    </xf>
    <xf numFmtId="0" fontId="57" fillId="0" borderId="129" xfId="0" applyFont="1" applyBorder="1" applyAlignment="1">
      <alignment horizontal="center"/>
    </xf>
    <xf numFmtId="3" fontId="40" fillId="0" borderId="22" xfId="0" applyNumberFormat="1" applyFont="1" applyBorder="1" applyAlignment="1">
      <alignment horizontal="center"/>
    </xf>
    <xf numFmtId="3" fontId="40" fillId="0" borderId="236" xfId="0" applyNumberFormat="1" applyFont="1" applyBorder="1" applyAlignment="1">
      <alignment horizontal="center"/>
    </xf>
    <xf numFmtId="0" fontId="8" fillId="4" borderId="11" xfId="0" applyFont="1" applyFill="1" applyBorder="1" applyAlignment="1">
      <alignment horizontal="center"/>
    </xf>
    <xf numFmtId="17" fontId="8" fillId="4" borderId="146" xfId="0" applyNumberFormat="1" applyFont="1" applyFill="1" applyBorder="1" applyAlignment="1">
      <alignment horizontal="center"/>
    </xf>
    <xf numFmtId="17" fontId="8" fillId="4" borderId="147" xfId="0" applyNumberFormat="1" applyFont="1" applyFill="1" applyBorder="1" applyAlignment="1">
      <alignment horizontal="center"/>
    </xf>
    <xf numFmtId="17" fontId="8" fillId="4" borderId="148" xfId="0" applyNumberFormat="1" applyFont="1" applyFill="1" applyBorder="1" applyAlignment="1">
      <alignment horizontal="center"/>
    </xf>
    <xf numFmtId="0" fontId="8" fillId="4" borderId="14" xfId="0" applyFont="1" applyFill="1" applyBorder="1" applyAlignment="1">
      <alignment horizontal="center"/>
    </xf>
    <xf numFmtId="2" fontId="9" fillId="0" borderId="237" xfId="0" applyNumberFormat="1" applyFont="1" applyBorder="1" applyAlignment="1">
      <alignment horizontal="center"/>
    </xf>
    <xf numFmtId="0" fontId="8" fillId="5" borderId="29" xfId="0" applyFont="1" applyFill="1" applyBorder="1" applyAlignment="1">
      <alignment horizontal="center" vertical="center" wrapText="1"/>
    </xf>
    <xf numFmtId="2" fontId="9" fillId="0" borderId="158" xfId="0" applyNumberFormat="1" applyFont="1" applyBorder="1" applyAlignment="1">
      <alignment horizontal="center"/>
    </xf>
    <xf numFmtId="2" fontId="9" fillId="0" borderId="238" xfId="0" applyNumberFormat="1" applyFont="1" applyBorder="1" applyAlignment="1">
      <alignment horizontal="center"/>
    </xf>
    <xf numFmtId="17" fontId="54" fillId="4" borderId="207" xfId="0" applyNumberFormat="1" applyFont="1" applyFill="1" applyBorder="1" applyAlignment="1">
      <alignment horizontal="center"/>
    </xf>
    <xf numFmtId="3" fontId="37" fillId="0" borderId="7" xfId="0" applyNumberFormat="1" applyFont="1" applyBorder="1" applyAlignment="1">
      <alignment horizontal="center"/>
    </xf>
    <xf numFmtId="2" fontId="37" fillId="0" borderId="213" xfId="0" applyNumberFormat="1" applyFont="1" applyBorder="1" applyAlignment="1">
      <alignment horizontal="center"/>
    </xf>
    <xf numFmtId="3" fontId="37" fillId="0" borderId="6" xfId="0" applyNumberFormat="1" applyFont="1" applyBorder="1" applyAlignment="1">
      <alignment horizontal="center"/>
    </xf>
    <xf numFmtId="2" fontId="37" fillId="0" borderId="206" xfId="0" applyNumberFormat="1" applyFont="1" applyBorder="1" applyAlignment="1">
      <alignment horizontal="center"/>
    </xf>
    <xf numFmtId="0" fontId="8" fillId="0" borderId="0" xfId="0" applyFont="1" applyFill="1"/>
    <xf numFmtId="1" fontId="0" fillId="0" borderId="0" xfId="0" applyNumberFormat="1" applyFill="1"/>
    <xf numFmtId="0" fontId="10" fillId="5" borderId="30" xfId="4" applyFont="1" applyFill="1" applyBorder="1" applyAlignment="1">
      <alignment horizontal="center" vertical="center"/>
    </xf>
    <xf numFmtId="0" fontId="10" fillId="5" borderId="129" xfId="0" applyFont="1" applyFill="1" applyBorder="1" applyAlignment="1">
      <alignment horizontal="center" vertical="center"/>
    </xf>
    <xf numFmtId="0" fontId="0" fillId="0" borderId="49" xfId="0" applyFont="1" applyBorder="1" applyAlignment="1">
      <alignment horizontal="center" vertical="center"/>
    </xf>
    <xf numFmtId="0" fontId="8" fillId="5" borderId="239" xfId="0" applyFont="1" applyFill="1" applyBorder="1" applyAlignment="1">
      <alignment horizontal="right"/>
    </xf>
    <xf numFmtId="0" fontId="9" fillId="0" borderId="146" xfId="0" applyFont="1" applyBorder="1" applyAlignment="1">
      <alignment horizontal="left"/>
    </xf>
    <xf numFmtId="0" fontId="9" fillId="0" borderId="147" xfId="0" applyFont="1" applyBorder="1" applyAlignment="1">
      <alignment horizontal="left"/>
    </xf>
    <xf numFmtId="0" fontId="9" fillId="0" borderId="147" xfId="4" applyFont="1" applyBorder="1" applyAlignment="1">
      <alignment horizontal="left"/>
    </xf>
    <xf numFmtId="0" fontId="9" fillId="0" borderId="148" xfId="0" applyFont="1" applyBorder="1" applyAlignment="1">
      <alignment horizontal="left"/>
    </xf>
    <xf numFmtId="0" fontId="41" fillId="0" borderId="0" xfId="0" applyFont="1" applyFill="1"/>
    <xf numFmtId="0" fontId="41" fillId="0" borderId="0" xfId="0" applyFont="1" applyAlignment="1">
      <alignment horizontal="center" wrapText="1"/>
    </xf>
    <xf numFmtId="3" fontId="37" fillId="0" borderId="35" xfId="0" applyNumberFormat="1" applyFont="1" applyBorder="1" applyAlignment="1">
      <alignment horizontal="center"/>
    </xf>
    <xf numFmtId="2" fontId="37" fillId="0" borderId="223" xfId="0" applyNumberFormat="1" applyFont="1" applyBorder="1" applyAlignment="1">
      <alignment horizontal="center"/>
    </xf>
    <xf numFmtId="17" fontId="54" fillId="4" borderId="147" xfId="0" applyNumberFormat="1" applyFont="1" applyFill="1" applyBorder="1" applyAlignment="1">
      <alignment horizontal="center"/>
    </xf>
    <xf numFmtId="3" fontId="37" fillId="0" borderId="22" xfId="0" applyNumberFormat="1" applyFont="1" applyBorder="1" applyAlignment="1">
      <alignment horizontal="center"/>
    </xf>
    <xf numFmtId="3" fontId="37" fillId="0" borderId="34" xfId="0" applyNumberFormat="1" applyFont="1" applyBorder="1" applyAlignment="1">
      <alignment horizontal="center"/>
    </xf>
    <xf numFmtId="2" fontId="37" fillId="0" borderId="137" xfId="0" applyNumberFormat="1" applyFont="1" applyBorder="1" applyAlignment="1">
      <alignment horizontal="center"/>
    </xf>
    <xf numFmtId="0" fontId="37" fillId="0" borderId="34" xfId="0" applyFont="1" applyBorder="1" applyAlignment="1">
      <alignment horizontal="center" vertical="center"/>
    </xf>
    <xf numFmtId="3" fontId="38" fillId="0" borderId="7" xfId="0" applyNumberFormat="1" applyFont="1" applyBorder="1" applyAlignment="1">
      <alignment horizontal="center"/>
    </xf>
    <xf numFmtId="0" fontId="51" fillId="0" borderId="0" xfId="0" applyFont="1" applyFill="1" applyBorder="1" applyAlignment="1">
      <alignment horizontal="center" vertical="center"/>
    </xf>
    <xf numFmtId="0" fontId="39" fillId="0" borderId="0" xfId="0" applyFont="1" applyBorder="1" applyAlignment="1">
      <alignment horizontal="center" vertical="center"/>
    </xf>
    <xf numFmtId="0" fontId="51" fillId="0" borderId="0" xfId="0" applyFont="1" applyBorder="1" applyAlignment="1">
      <alignment horizontal="center" vertical="center"/>
    </xf>
    <xf numFmtId="1" fontId="39" fillId="0" borderId="0" xfId="0" applyNumberFormat="1" applyFont="1" applyBorder="1" applyAlignment="1">
      <alignment horizontal="center" vertical="center"/>
    </xf>
    <xf numFmtId="165" fontId="39" fillId="0" borderId="0" xfId="0" applyNumberFormat="1" applyFont="1" applyBorder="1" applyAlignment="1">
      <alignment horizontal="center" vertical="center"/>
    </xf>
    <xf numFmtId="0" fontId="9" fillId="0" borderId="0" xfId="0" applyFont="1" applyFill="1" applyBorder="1" applyAlignment="1">
      <alignment horizontal="left"/>
    </xf>
    <xf numFmtId="0" fontId="9" fillId="0" borderId="0" xfId="0" applyFont="1" applyFill="1" applyBorder="1" applyAlignment="1">
      <alignment horizontal="center"/>
    </xf>
    <xf numFmtId="0" fontId="10" fillId="0" borderId="0" xfId="0" applyFont="1" applyFill="1" applyBorder="1" applyAlignment="1">
      <alignment horizontal="right"/>
    </xf>
    <xf numFmtId="1" fontId="8" fillId="0" borderId="0" xfId="0" applyNumberFormat="1" applyFont="1" applyFill="1" applyBorder="1" applyAlignment="1">
      <alignment horizontal="center"/>
    </xf>
    <xf numFmtId="3" fontId="8" fillId="0" borderId="2" xfId="0" applyNumberFormat="1" applyFont="1" applyBorder="1" applyAlignment="1">
      <alignment horizontal="center" vertical="center"/>
    </xf>
    <xf numFmtId="1" fontId="9" fillId="0" borderId="26" xfId="0" applyNumberFormat="1" applyFont="1" applyBorder="1" applyAlignment="1">
      <alignment horizontal="center" vertical="center"/>
    </xf>
    <xf numFmtId="1" fontId="9" fillId="0" borderId="27" xfId="0" applyNumberFormat="1" applyFont="1" applyBorder="1" applyAlignment="1">
      <alignment horizontal="center" vertical="center"/>
    </xf>
    <xf numFmtId="1" fontId="9" fillId="0" borderId="75" xfId="0" applyNumberFormat="1" applyFont="1" applyBorder="1" applyAlignment="1">
      <alignment horizontal="center"/>
    </xf>
    <xf numFmtId="1" fontId="9" fillId="0" borderId="130" xfId="0" applyNumberFormat="1" applyFont="1" applyBorder="1" applyAlignment="1">
      <alignment horizontal="center" vertical="center"/>
    </xf>
    <xf numFmtId="1" fontId="9" fillId="0" borderId="130" xfId="0" applyNumberFormat="1" applyFont="1" applyBorder="1" applyAlignment="1">
      <alignment horizontal="center"/>
    </xf>
    <xf numFmtId="0" fontId="9" fillId="0" borderId="143" xfId="0" applyFont="1" applyBorder="1" applyAlignment="1">
      <alignment horizontal="center" vertical="center"/>
    </xf>
    <xf numFmtId="1" fontId="9" fillId="0" borderId="143" xfId="0" applyNumberFormat="1" applyFont="1" applyBorder="1" applyAlignment="1">
      <alignment horizontal="center" vertical="center"/>
    </xf>
    <xf numFmtId="1" fontId="9" fillId="0" borderId="143" xfId="0" applyNumberFormat="1" applyFont="1" applyBorder="1" applyAlignment="1">
      <alignment horizontal="center"/>
    </xf>
    <xf numFmtId="3" fontId="8" fillId="5" borderId="227" xfId="0" applyNumberFormat="1" applyFont="1" applyFill="1" applyBorder="1" applyAlignment="1">
      <alignment horizontal="center" vertical="center"/>
    </xf>
    <xf numFmtId="1" fontId="9" fillId="0" borderId="144" xfId="0" applyNumberFormat="1" applyFont="1" applyBorder="1" applyAlignment="1">
      <alignment horizontal="center"/>
    </xf>
    <xf numFmtId="3" fontId="8" fillId="0" borderId="194" xfId="0" applyNumberFormat="1" applyFont="1" applyBorder="1" applyAlignment="1">
      <alignment horizontal="center" vertical="center"/>
    </xf>
    <xf numFmtId="3" fontId="8" fillId="0" borderId="244" xfId="0" applyNumberFormat="1" applyFont="1" applyBorder="1" applyAlignment="1">
      <alignment horizontal="center" vertical="center"/>
    </xf>
    <xf numFmtId="1" fontId="9" fillId="0" borderId="200" xfId="0" applyNumberFormat="1" applyFont="1" applyBorder="1" applyAlignment="1">
      <alignment horizontal="center"/>
    </xf>
    <xf numFmtId="0" fontId="14" fillId="5" borderId="201" xfId="0" applyFont="1" applyFill="1" applyBorder="1" applyAlignment="1">
      <alignment horizontal="left" vertical="center"/>
    </xf>
    <xf numFmtId="3" fontId="8" fillId="5" borderId="192" xfId="0" applyNumberFormat="1" applyFont="1" applyFill="1" applyBorder="1" applyAlignment="1">
      <alignment horizontal="center" vertical="center"/>
    </xf>
    <xf numFmtId="0" fontId="9" fillId="0" borderId="245" xfId="0" applyNumberFormat="1" applyFont="1" applyBorder="1" applyAlignment="1">
      <alignment horizontal="center"/>
    </xf>
    <xf numFmtId="0" fontId="9" fillId="0" borderId="145" xfId="0" applyNumberFormat="1" applyFont="1" applyBorder="1" applyAlignment="1">
      <alignment horizontal="center"/>
    </xf>
    <xf numFmtId="0" fontId="9" fillId="0" borderId="246" xfId="0" applyNumberFormat="1" applyFont="1" applyBorder="1" applyAlignment="1">
      <alignment horizontal="center"/>
    </xf>
    <xf numFmtId="0" fontId="10" fillId="0" borderId="136" xfId="0" applyFont="1" applyBorder="1" applyAlignment="1">
      <alignment horizontal="left"/>
    </xf>
    <xf numFmtId="0" fontId="10" fillId="0" borderId="137" xfId="0" applyFont="1" applyBorder="1" applyAlignment="1">
      <alignment horizontal="left"/>
    </xf>
    <xf numFmtId="0" fontId="10" fillId="0" borderId="195" xfId="0" applyFont="1" applyBorder="1" applyAlignment="1">
      <alignment horizontal="left"/>
    </xf>
    <xf numFmtId="0" fontId="10" fillId="0" borderId="147" xfId="0" applyFont="1" applyBorder="1" applyAlignment="1">
      <alignment horizontal="left"/>
    </xf>
    <xf numFmtId="0" fontId="10" fillId="0" borderId="148" xfId="0" applyFont="1" applyBorder="1" applyAlignment="1">
      <alignment horizontal="left"/>
    </xf>
    <xf numFmtId="0" fontId="10" fillId="5" borderId="29" xfId="0" applyFont="1" applyFill="1" applyBorder="1" applyAlignment="1">
      <alignment horizontal="center" vertical="center"/>
    </xf>
    <xf numFmtId="0" fontId="60" fillId="0" borderId="0" xfId="0" applyFont="1"/>
    <xf numFmtId="17" fontId="65" fillId="4" borderId="147" xfId="0" applyNumberFormat="1" applyFont="1" applyFill="1" applyBorder="1" applyAlignment="1">
      <alignment horizontal="center"/>
    </xf>
    <xf numFmtId="3" fontId="50" fillId="0" borderId="22" xfId="0" applyNumberFormat="1" applyFont="1" applyBorder="1" applyAlignment="1">
      <alignment horizontal="center"/>
    </xf>
    <xf numFmtId="2" fontId="50" fillId="0" borderId="206" xfId="0" applyNumberFormat="1" applyFont="1" applyBorder="1" applyAlignment="1">
      <alignment horizontal="center"/>
    </xf>
    <xf numFmtId="17" fontId="65" fillId="4" borderId="207" xfId="0" applyNumberFormat="1" applyFont="1" applyFill="1" applyBorder="1" applyAlignment="1">
      <alignment horizontal="center"/>
    </xf>
    <xf numFmtId="3" fontId="50" fillId="0" borderId="6" xfId="0" applyNumberFormat="1" applyFont="1" applyBorder="1" applyAlignment="1">
      <alignment horizontal="center"/>
    </xf>
    <xf numFmtId="3" fontId="50" fillId="0" borderId="34" xfId="0" applyNumberFormat="1" applyFont="1" applyBorder="1" applyAlignment="1">
      <alignment horizontal="center"/>
    </xf>
    <xf numFmtId="2" fontId="50" fillId="0" borderId="137" xfId="0" applyNumberFormat="1" applyFont="1" applyBorder="1" applyAlignment="1">
      <alignment horizontal="center"/>
    </xf>
    <xf numFmtId="0" fontId="50" fillId="0" borderId="34" xfId="0" applyFont="1" applyBorder="1" applyAlignment="1">
      <alignment horizontal="center"/>
    </xf>
    <xf numFmtId="0" fontId="2" fillId="0" borderId="129" xfId="0" applyNumberFormat="1" applyFont="1" applyBorder="1" applyAlignment="1">
      <alignment horizontal="center"/>
    </xf>
    <xf numFmtId="2" fontId="2" fillId="0" borderId="129" xfId="0" applyNumberFormat="1" applyFont="1" applyBorder="1" applyAlignment="1">
      <alignment horizontal="center"/>
    </xf>
    <xf numFmtId="17" fontId="66" fillId="4" borderId="130" xfId="0" applyNumberFormat="1" applyFont="1" applyFill="1" applyBorder="1" applyAlignment="1">
      <alignment horizontal="center"/>
    </xf>
    <xf numFmtId="2" fontId="38" fillId="0" borderId="6" xfId="0" applyNumberFormat="1" applyFont="1" applyBorder="1" applyAlignment="1">
      <alignment horizontal="center"/>
    </xf>
    <xf numFmtId="0" fontId="56" fillId="0" borderId="0" xfId="0" applyFont="1"/>
    <xf numFmtId="0" fontId="52" fillId="0" borderId="0" xfId="0" applyFont="1" applyFill="1" applyBorder="1" applyAlignment="1">
      <alignment horizontal="right" vertical="center" wrapText="1"/>
    </xf>
    <xf numFmtId="0" fontId="52" fillId="0" borderId="0" xfId="0" applyFont="1" applyFill="1" applyBorder="1" applyAlignment="1">
      <alignment horizontal="center" vertical="center"/>
    </xf>
    <xf numFmtId="1" fontId="52" fillId="0" borderId="0" xfId="0" applyNumberFormat="1" applyFont="1" applyFill="1" applyBorder="1" applyAlignment="1">
      <alignment horizontal="center" vertical="center"/>
    </xf>
    <xf numFmtId="0" fontId="9" fillId="0" borderId="145" xfId="0" applyNumberFormat="1" applyFont="1" applyFill="1" applyBorder="1" applyAlignment="1">
      <alignment horizontal="center"/>
    </xf>
    <xf numFmtId="0" fontId="9" fillId="0" borderId="20" xfId="0" applyFont="1" applyFill="1" applyBorder="1" applyAlignment="1">
      <alignment horizontal="center" vertical="center"/>
    </xf>
    <xf numFmtId="1" fontId="9" fillId="0" borderId="20" xfId="0" applyNumberFormat="1" applyFont="1" applyFill="1" applyBorder="1" applyAlignment="1">
      <alignment horizontal="center" vertical="center"/>
    </xf>
    <xf numFmtId="1" fontId="9" fillId="0" borderId="24" xfId="0" applyNumberFormat="1" applyFont="1" applyFill="1" applyBorder="1" applyAlignment="1">
      <alignment horizontal="center" vertical="center"/>
    </xf>
    <xf numFmtId="1" fontId="9" fillId="0" borderId="20" xfId="0" applyNumberFormat="1" applyFont="1" applyFill="1" applyBorder="1" applyAlignment="1">
      <alignment horizontal="center"/>
    </xf>
    <xf numFmtId="1" fontId="9" fillId="0" borderId="23" xfId="0" applyNumberFormat="1" applyFont="1" applyFill="1" applyBorder="1" applyAlignment="1">
      <alignment horizontal="center"/>
    </xf>
    <xf numFmtId="3" fontId="8" fillId="0" borderId="3" xfId="0" applyNumberFormat="1" applyFont="1" applyFill="1" applyBorder="1" applyAlignment="1">
      <alignment horizontal="center" vertical="center"/>
    </xf>
    <xf numFmtId="3" fontId="8" fillId="0" borderId="11" xfId="0" applyNumberFormat="1" applyFont="1" applyFill="1" applyBorder="1" applyAlignment="1">
      <alignment horizontal="center" vertical="center"/>
    </xf>
    <xf numFmtId="2" fontId="8" fillId="0" borderId="3" xfId="0" applyNumberFormat="1" applyFont="1" applyFill="1" applyBorder="1" applyAlignment="1">
      <alignment horizontal="center" vertical="center"/>
    </xf>
    <xf numFmtId="0" fontId="10" fillId="0" borderId="137" xfId="0" applyFont="1" applyFill="1" applyBorder="1" applyAlignment="1">
      <alignment horizontal="left"/>
    </xf>
    <xf numFmtId="0" fontId="10" fillId="0" borderId="137" xfId="0" applyFont="1" applyFill="1" applyBorder="1" applyAlignment="1">
      <alignment horizontal="left" vertical="center" wrapText="1"/>
    </xf>
    <xf numFmtId="0" fontId="39" fillId="0" borderId="163" xfId="0" applyFont="1" applyFill="1" applyBorder="1"/>
    <xf numFmtId="0" fontId="39" fillId="0" borderId="42" xfId="0" applyFont="1" applyFill="1" applyBorder="1" applyAlignment="1">
      <alignment horizontal="center" vertical="center"/>
    </xf>
    <xf numFmtId="0" fontId="39" fillId="0" borderId="19" xfId="0" applyFont="1" applyFill="1" applyBorder="1" applyAlignment="1">
      <alignment horizontal="center" vertical="center"/>
    </xf>
    <xf numFmtId="0" fontId="51" fillId="0" borderId="0" xfId="0" applyFont="1" applyAlignment="1">
      <alignment horizontal="right"/>
    </xf>
    <xf numFmtId="0" fontId="51" fillId="0" borderId="0" xfId="0" applyFont="1"/>
    <xf numFmtId="0" fontId="39" fillId="0" borderId="0" xfId="4" applyFont="1"/>
    <xf numFmtId="0" fontId="39" fillId="0" borderId="0" xfId="0" applyFont="1" applyAlignment="1">
      <alignment wrapText="1"/>
    </xf>
    <xf numFmtId="1" fontId="41" fillId="0" borderId="0" xfId="0" applyNumberFormat="1" applyFont="1" applyFill="1" applyBorder="1" applyAlignment="1">
      <alignment horizontal="left" vertical="center"/>
    </xf>
    <xf numFmtId="1" fontId="41" fillId="0" borderId="0" xfId="0" applyNumberFormat="1" applyFont="1" applyFill="1" applyBorder="1"/>
    <xf numFmtId="0" fontId="0" fillId="0" borderId="147" xfId="0" applyFill="1" applyBorder="1" applyAlignment="1">
      <alignment horizontal="left"/>
    </xf>
    <xf numFmtId="0" fontId="39" fillId="0" borderId="145" xfId="0" applyFont="1" applyFill="1" applyBorder="1" applyAlignment="1">
      <alignment horizontal="center" vertical="center"/>
    </xf>
    <xf numFmtId="0" fontId="39" fillId="0" borderId="130" xfId="0" applyFont="1" applyFill="1" applyBorder="1" applyAlignment="1">
      <alignment horizontal="center"/>
    </xf>
    <xf numFmtId="0" fontId="39" fillId="0" borderId="130" xfId="0" applyFont="1" applyFill="1" applyBorder="1" applyAlignment="1">
      <alignment horizontal="center" vertical="center"/>
    </xf>
    <xf numFmtId="0" fontId="39" fillId="0" borderId="130" xfId="4" applyFont="1" applyFill="1" applyBorder="1" applyAlignment="1">
      <alignment horizontal="center" vertical="center"/>
    </xf>
    <xf numFmtId="0" fontId="39" fillId="0" borderId="44" xfId="0" applyFont="1" applyFill="1" applyBorder="1" applyAlignment="1">
      <alignment horizontal="center"/>
    </xf>
    <xf numFmtId="0" fontId="10" fillId="0" borderId="130" xfId="0" applyFont="1" applyBorder="1" applyAlignment="1">
      <alignment horizontal="center"/>
    </xf>
    <xf numFmtId="0" fontId="24" fillId="0" borderId="0" xfId="0" applyFont="1" applyAlignment="1">
      <alignment horizontal="right"/>
    </xf>
    <xf numFmtId="0" fontId="24" fillId="0" borderId="0" xfId="0" applyFont="1" applyAlignment="1">
      <alignment horizontal="center"/>
    </xf>
    <xf numFmtId="0" fontId="23" fillId="0" borderId="0" xfId="0" applyFont="1" applyAlignment="1">
      <alignment wrapText="1"/>
    </xf>
    <xf numFmtId="0" fontId="23" fillId="0" borderId="0" xfId="0" applyFont="1" applyAlignment="1">
      <alignment horizontal="center" wrapText="1"/>
    </xf>
    <xf numFmtId="0" fontId="23" fillId="0" borderId="0" xfId="0" applyFont="1" applyAlignment="1">
      <alignment horizontal="center"/>
    </xf>
    <xf numFmtId="0" fontId="19" fillId="0" borderId="0" xfId="0" applyFont="1" applyAlignment="1">
      <alignment wrapText="1"/>
    </xf>
    <xf numFmtId="3" fontId="21" fillId="0" borderId="0" xfId="0" applyNumberFormat="1" applyFont="1"/>
    <xf numFmtId="0" fontId="0" fillId="0" borderId="0" xfId="0" applyAlignment="1"/>
    <xf numFmtId="0" fontId="41" fillId="0" borderId="0" xfId="0" applyFont="1" applyFill="1" applyAlignment="1">
      <alignment wrapText="1"/>
    </xf>
    <xf numFmtId="0" fontId="38" fillId="0" borderId="0" xfId="0" applyFont="1"/>
    <xf numFmtId="0" fontId="38" fillId="0" borderId="0" xfId="0" applyFont="1" applyAlignment="1">
      <alignment horizontal="center"/>
    </xf>
    <xf numFmtId="0" fontId="38" fillId="0" borderId="0" xfId="0" applyFont="1" applyAlignment="1">
      <alignment wrapText="1"/>
    </xf>
    <xf numFmtId="0" fontId="38" fillId="0" borderId="0" xfId="0" applyFont="1" applyAlignment="1">
      <alignment horizontal="center" wrapText="1"/>
    </xf>
    <xf numFmtId="1" fontId="8" fillId="5" borderId="129" xfId="0" applyNumberFormat="1" applyFont="1" applyFill="1" applyBorder="1" applyAlignment="1">
      <alignment horizontal="center"/>
    </xf>
    <xf numFmtId="17" fontId="49" fillId="0" borderId="129" xfId="0" applyNumberFormat="1" applyFont="1" applyBorder="1" applyAlignment="1">
      <alignment horizontal="center"/>
    </xf>
    <xf numFmtId="0" fontId="1" fillId="0" borderId="129" xfId="0" applyNumberFormat="1" applyFont="1" applyBorder="1" applyAlignment="1">
      <alignment horizontal="center"/>
    </xf>
    <xf numFmtId="2" fontId="1" fillId="0" borderId="129" xfId="0" applyNumberFormat="1" applyFont="1" applyBorder="1" applyAlignment="1">
      <alignment horizontal="center"/>
    </xf>
    <xf numFmtId="0" fontId="8" fillId="0" borderId="0" xfId="0" applyFont="1" applyBorder="1" applyAlignment="1"/>
    <xf numFmtId="0" fontId="0" fillId="0" borderId="130" xfId="0" applyBorder="1" applyAlignment="1">
      <alignment horizontal="center" vertical="center"/>
    </xf>
    <xf numFmtId="0" fontId="0" fillId="0" borderId="247" xfId="0" applyBorder="1"/>
    <xf numFmtId="0" fontId="0" fillId="0" borderId="144" xfId="0" applyBorder="1" applyAlignment="1">
      <alignment horizontal="center" vertical="center"/>
    </xf>
    <xf numFmtId="0" fontId="10" fillId="0" borderId="147" xfId="0" applyFont="1" applyBorder="1" applyAlignment="1">
      <alignment horizontal="center" vertical="center"/>
    </xf>
    <xf numFmtId="0" fontId="0" fillId="0" borderId="249" xfId="0" applyBorder="1"/>
    <xf numFmtId="0" fontId="0" fillId="0" borderId="142" xfId="0" applyBorder="1" applyAlignment="1">
      <alignment horizontal="center" vertical="center"/>
    </xf>
    <xf numFmtId="0" fontId="0" fillId="0" borderId="250" xfId="0" applyBorder="1" applyAlignment="1">
      <alignment horizontal="center" vertical="center"/>
    </xf>
    <xf numFmtId="0" fontId="10" fillId="0" borderId="234" xfId="0" applyFont="1" applyBorder="1" applyAlignment="1">
      <alignment horizontal="center" vertical="center"/>
    </xf>
    <xf numFmtId="0" fontId="12" fillId="26" borderId="140" xfId="0" applyFont="1" applyFill="1" applyBorder="1" applyAlignment="1">
      <alignment horizontal="center"/>
    </xf>
    <xf numFmtId="0" fontId="12" fillId="26" borderId="131" xfId="0" applyFont="1" applyFill="1" applyBorder="1" applyAlignment="1">
      <alignment horizontal="center" vertical="center"/>
    </xf>
    <xf numFmtId="0" fontId="67" fillId="27" borderId="131" xfId="0" applyFont="1" applyFill="1" applyBorder="1" applyAlignment="1">
      <alignment horizontal="center" vertical="center"/>
    </xf>
    <xf numFmtId="0" fontId="67" fillId="27" borderId="141" xfId="0" applyFont="1" applyFill="1" applyBorder="1" applyAlignment="1">
      <alignment horizontal="center" vertical="center"/>
    </xf>
    <xf numFmtId="0" fontId="12" fillId="26" borderId="129" xfId="0" applyFont="1" applyFill="1" applyBorder="1" applyAlignment="1">
      <alignment horizontal="center" vertical="center"/>
    </xf>
    <xf numFmtId="0" fontId="10" fillId="0" borderId="143" xfId="0" applyFont="1" applyBorder="1" applyAlignment="1">
      <alignment horizontal="center"/>
    </xf>
    <xf numFmtId="0" fontId="10" fillId="0" borderId="140" xfId="0" applyFont="1" applyBorder="1" applyAlignment="1"/>
    <xf numFmtId="0" fontId="10" fillId="0" borderId="131" xfId="0" applyFont="1" applyBorder="1" applyAlignment="1">
      <alignment horizontal="center"/>
    </xf>
    <xf numFmtId="0" fontId="10" fillId="0" borderId="132" xfId="0" applyFont="1" applyBorder="1" applyAlignment="1">
      <alignment horizontal="center"/>
    </xf>
    <xf numFmtId="0" fontId="0" fillId="0" borderId="247" xfId="0" applyBorder="1" applyAlignment="1"/>
    <xf numFmtId="0" fontId="0" fillId="0" borderId="251" xfId="0" applyBorder="1" applyAlignment="1"/>
    <xf numFmtId="0" fontId="0" fillId="0" borderId="249" xfId="0" applyBorder="1" applyAlignment="1"/>
    <xf numFmtId="0" fontId="10" fillId="0" borderId="142" xfId="0" applyFont="1" applyBorder="1" applyAlignment="1">
      <alignment horizontal="center"/>
    </xf>
    <xf numFmtId="0" fontId="12" fillId="26" borderId="140" xfId="0" applyFont="1" applyFill="1" applyBorder="1" applyAlignment="1"/>
    <xf numFmtId="0" fontId="12" fillId="26" borderId="131" xfId="0" applyFont="1" applyFill="1" applyBorder="1" applyAlignment="1">
      <alignment horizontal="center"/>
    </xf>
    <xf numFmtId="0" fontId="67" fillId="27" borderId="131" xfId="0" applyFont="1" applyFill="1" applyBorder="1" applyAlignment="1">
      <alignment horizontal="center"/>
    </xf>
    <xf numFmtId="0" fontId="12" fillId="26" borderId="132" xfId="0" applyFont="1" applyFill="1" applyBorder="1" applyAlignment="1">
      <alignment horizontal="center"/>
    </xf>
    <xf numFmtId="0" fontId="27" fillId="5" borderId="65" xfId="0" applyFont="1" applyFill="1" applyBorder="1" applyAlignment="1">
      <alignment horizontal="center"/>
    </xf>
    <xf numFmtId="0" fontId="25" fillId="9" borderId="65" xfId="0" applyFont="1" applyFill="1" applyBorder="1" applyAlignment="1">
      <alignment horizontal="center"/>
    </xf>
    <xf numFmtId="0" fontId="27" fillId="0" borderId="56" xfId="0" applyFont="1" applyBorder="1" applyAlignment="1">
      <alignment horizontal="right"/>
    </xf>
    <xf numFmtId="0" fontId="10" fillId="0" borderId="140" xfId="0" applyFont="1" applyFill="1" applyBorder="1"/>
    <xf numFmtId="0" fontId="0" fillId="0" borderId="251" xfId="0" applyBorder="1"/>
    <xf numFmtId="0" fontId="0" fillId="0" borderId="143" xfId="0" applyBorder="1" applyAlignment="1">
      <alignment horizontal="center" vertical="center"/>
    </xf>
    <xf numFmtId="0" fontId="0" fillId="0" borderId="200" xfId="0" applyBorder="1" applyAlignment="1">
      <alignment horizontal="center" vertical="center"/>
    </xf>
    <xf numFmtId="0" fontId="10" fillId="0" borderId="203" xfId="0" applyFont="1" applyBorder="1" applyAlignment="1">
      <alignment horizontal="center" vertical="center"/>
    </xf>
    <xf numFmtId="0" fontId="10" fillId="0" borderId="131" xfId="0" applyFont="1" applyBorder="1" applyAlignment="1">
      <alignment horizontal="center" vertical="center"/>
    </xf>
    <xf numFmtId="0" fontId="10" fillId="0" borderId="141" xfId="0" applyFont="1" applyBorder="1" applyAlignment="1">
      <alignment horizontal="center" vertical="center"/>
    </xf>
    <xf numFmtId="0" fontId="10" fillId="0" borderId="129" xfId="0" applyFont="1" applyBorder="1" applyAlignment="1">
      <alignment horizontal="center" vertical="center"/>
    </xf>
    <xf numFmtId="17" fontId="39" fillId="0" borderId="0" xfId="0" applyNumberFormat="1" applyFont="1" applyFill="1" applyBorder="1" applyAlignment="1">
      <alignment horizontal="center"/>
    </xf>
    <xf numFmtId="17" fontId="39" fillId="0" borderId="0" xfId="0" applyNumberFormat="1" applyFont="1" applyFill="1" applyBorder="1" applyAlignment="1">
      <alignment horizontal="center" vertical="center"/>
    </xf>
    <xf numFmtId="165" fontId="56" fillId="0" borderId="0" xfId="0" applyNumberFormat="1" applyFont="1" applyFill="1" applyBorder="1" applyAlignment="1">
      <alignment horizontal="center" vertical="center"/>
    </xf>
    <xf numFmtId="165" fontId="56" fillId="0" borderId="0" xfId="0" applyNumberFormat="1" applyFont="1" applyFill="1" applyBorder="1" applyAlignment="1">
      <alignment horizontal="center"/>
    </xf>
    <xf numFmtId="0" fontId="60" fillId="0" borderId="0" xfId="0" applyFont="1" applyBorder="1"/>
    <xf numFmtId="0" fontId="60" fillId="0" borderId="0" xfId="0" applyFont="1" applyFill="1" applyBorder="1"/>
    <xf numFmtId="1" fontId="65" fillId="0" borderId="0" xfId="0" applyNumberFormat="1" applyFont="1" applyFill="1" applyBorder="1" applyAlignment="1">
      <alignment horizontal="center"/>
    </xf>
    <xf numFmtId="0" fontId="65" fillId="0" borderId="0" xfId="0" applyFont="1" applyFill="1" applyBorder="1" applyAlignment="1">
      <alignment horizontal="center" vertical="center"/>
    </xf>
    <xf numFmtId="0" fontId="65" fillId="0" borderId="0" xfId="0" applyFont="1" applyFill="1" applyBorder="1" applyAlignment="1">
      <alignment horizontal="center"/>
    </xf>
    <xf numFmtId="165" fontId="65" fillId="0" borderId="0" xfId="0" applyNumberFormat="1" applyFont="1" applyFill="1" applyBorder="1" applyAlignment="1">
      <alignment horizontal="center"/>
    </xf>
    <xf numFmtId="165" fontId="65" fillId="0" borderId="0" xfId="0" applyNumberFormat="1" applyFont="1" applyFill="1" applyBorder="1" applyAlignment="1">
      <alignment horizontal="center" vertical="center"/>
    </xf>
    <xf numFmtId="17" fontId="65" fillId="0" borderId="0" xfId="0" applyNumberFormat="1" applyFont="1" applyFill="1" applyBorder="1" applyAlignment="1">
      <alignment horizontal="center" vertical="center"/>
    </xf>
    <xf numFmtId="0" fontId="8" fillId="0" borderId="0" xfId="0" applyFont="1" applyBorder="1"/>
    <xf numFmtId="0" fontId="54" fillId="0" borderId="0" xfId="0" applyFont="1" applyFill="1" applyBorder="1" applyAlignment="1">
      <alignment horizontal="center" vertical="center" wrapText="1"/>
    </xf>
    <xf numFmtId="17" fontId="54" fillId="0" borderId="0" xfId="0" applyNumberFormat="1" applyFont="1" applyFill="1" applyBorder="1" applyAlignment="1">
      <alignment horizontal="center" vertical="center"/>
    </xf>
    <xf numFmtId="0" fontId="54" fillId="0" borderId="0" xfId="0" applyFont="1" applyFill="1" applyBorder="1"/>
    <xf numFmtId="0" fontId="37" fillId="0" borderId="0" xfId="0" applyFont="1" applyFill="1" applyBorder="1" applyAlignment="1">
      <alignment horizontal="center"/>
    </xf>
    <xf numFmtId="0" fontId="37" fillId="0" borderId="0" xfId="0" applyFont="1" applyFill="1" applyBorder="1" applyAlignment="1">
      <alignment horizontal="center" vertical="center"/>
    </xf>
    <xf numFmtId="0" fontId="39" fillId="0" borderId="0" xfId="0" applyFont="1" applyFill="1"/>
    <xf numFmtId="0" fontId="37" fillId="0" borderId="0" xfId="0" applyFont="1" applyFill="1" applyBorder="1" applyAlignment="1">
      <alignment horizontal="center" vertical="top"/>
    </xf>
    <xf numFmtId="0" fontId="54" fillId="0" borderId="0" xfId="0" applyFont="1" applyFill="1" applyBorder="1" applyAlignment="1">
      <alignment horizontal="left"/>
    </xf>
    <xf numFmtId="0" fontId="51" fillId="0" borderId="0" xfId="0" applyFont="1" applyFill="1" applyBorder="1" applyAlignment="1">
      <alignment horizontal="center" vertical="center" wrapText="1"/>
    </xf>
    <xf numFmtId="0" fontId="9" fillId="0" borderId="0" xfId="0" applyFont="1" applyBorder="1" applyAlignment="1">
      <alignment horizontal="center"/>
    </xf>
    <xf numFmtId="0" fontId="9" fillId="0" borderId="0" xfId="0" applyFont="1" applyBorder="1" applyAlignment="1">
      <alignment horizontal="center" vertical="top"/>
    </xf>
    <xf numFmtId="0" fontId="9" fillId="0" borderId="0" xfId="0" applyFont="1" applyBorder="1" applyAlignment="1">
      <alignment horizontal="center" vertical="center"/>
    </xf>
    <xf numFmtId="0" fontId="39" fillId="0" borderId="0" xfId="4" applyFont="1" applyFill="1" applyBorder="1" applyAlignment="1">
      <alignment horizontal="center" vertical="center"/>
    </xf>
    <xf numFmtId="1" fontId="47" fillId="0" borderId="0" xfId="0" applyNumberFormat="1" applyFont="1"/>
    <xf numFmtId="0" fontId="19" fillId="0" borderId="0" xfId="0" applyFont="1" applyFill="1"/>
    <xf numFmtId="0" fontId="10" fillId="0" borderId="253" xfId="0" applyFont="1" applyBorder="1" applyAlignment="1">
      <alignment horizontal="center"/>
    </xf>
    <xf numFmtId="0" fontId="10" fillId="0" borderId="248" xfId="0" applyFont="1" applyBorder="1" applyAlignment="1">
      <alignment horizontal="center"/>
    </xf>
    <xf numFmtId="0" fontId="10" fillId="27" borderId="143" xfId="0" applyFont="1" applyFill="1" applyBorder="1" applyAlignment="1">
      <alignment horizontal="center"/>
    </xf>
    <xf numFmtId="0" fontId="10" fillId="27" borderId="252" xfId="0" applyFont="1" applyFill="1" applyBorder="1" applyAlignment="1">
      <alignment horizontal="center"/>
    </xf>
    <xf numFmtId="17" fontId="64" fillId="0" borderId="0" xfId="0" applyNumberFormat="1" applyFont="1" applyFill="1" applyBorder="1" applyAlignment="1">
      <alignment horizontal="center" vertical="center"/>
    </xf>
    <xf numFmtId="0" fontId="64" fillId="0" borderId="0" xfId="0" applyNumberFormat="1" applyFont="1" applyFill="1" applyBorder="1" applyAlignment="1">
      <alignment horizontal="center" vertical="center"/>
    </xf>
    <xf numFmtId="0" fontId="64" fillId="0" borderId="0" xfId="0" applyFont="1" applyFill="1" applyAlignment="1">
      <alignment horizontal="center"/>
    </xf>
    <xf numFmtId="0" fontId="64" fillId="0" borderId="0" xfId="0" applyFont="1" applyAlignment="1">
      <alignment horizontal="center"/>
    </xf>
    <xf numFmtId="0" fontId="64" fillId="0" borderId="0" xfId="0" applyFont="1" applyFill="1" applyAlignment="1">
      <alignment horizontal="center" vertical="center"/>
    </xf>
    <xf numFmtId="165" fontId="8" fillId="5" borderId="193" xfId="0" applyNumberFormat="1" applyFont="1" applyFill="1" applyBorder="1" applyAlignment="1">
      <alignment horizontal="center" vertical="center" wrapText="1"/>
    </xf>
    <xf numFmtId="165" fontId="8" fillId="5" borderId="129" xfId="0" applyNumberFormat="1" applyFont="1" applyFill="1" applyBorder="1" applyAlignment="1">
      <alignment horizontal="center" vertical="center" wrapText="1"/>
    </xf>
    <xf numFmtId="0" fontId="9" fillId="0" borderId="130" xfId="0" applyFont="1" applyBorder="1" applyAlignment="1">
      <alignment horizontal="left"/>
    </xf>
    <xf numFmtId="0" fontId="0" fillId="0" borderId="15" xfId="0" applyBorder="1" applyAlignment="1"/>
    <xf numFmtId="0" fontId="11" fillId="0" borderId="0" xfId="0" applyFont="1" applyAlignment="1">
      <alignment wrapText="1"/>
    </xf>
    <xf numFmtId="0" fontId="0" fillId="0" borderId="0" xfId="0" applyAlignment="1"/>
    <xf numFmtId="0" fontId="60" fillId="0" borderId="0" xfId="0" applyFont="1" applyAlignment="1"/>
    <xf numFmtId="2" fontId="8" fillId="0" borderId="2" xfId="0" applyNumberFormat="1" applyFont="1" applyBorder="1" applyAlignment="1">
      <alignment horizontal="center" vertical="center" wrapText="1"/>
    </xf>
    <xf numFmtId="2" fontId="8" fillId="0" borderId="3" xfId="0" applyNumberFormat="1" applyFont="1" applyBorder="1" applyAlignment="1">
      <alignment horizontal="center" vertical="center" wrapText="1"/>
    </xf>
    <xf numFmtId="0" fontId="9" fillId="0" borderId="4" xfId="0" applyFont="1" applyBorder="1" applyAlignment="1"/>
    <xf numFmtId="2" fontId="8" fillId="0" borderId="215" xfId="0" applyNumberFormat="1" applyFont="1" applyBorder="1" applyAlignment="1">
      <alignment horizontal="center" vertical="center"/>
    </xf>
    <xf numFmtId="2" fontId="8" fillId="0" borderId="154" xfId="0" applyNumberFormat="1" applyFont="1" applyBorder="1" applyAlignment="1">
      <alignment horizontal="center" vertical="center"/>
    </xf>
    <xf numFmtId="2" fontId="8" fillId="0" borderId="204" xfId="0" applyNumberFormat="1" applyFont="1" applyBorder="1" applyAlignment="1">
      <alignment horizontal="center" vertical="center"/>
    </xf>
    <xf numFmtId="2" fontId="8" fillId="0" borderId="215" xfId="0" applyNumberFormat="1" applyFont="1" applyBorder="1" applyAlignment="1">
      <alignment horizontal="center" vertical="center" wrapText="1"/>
    </xf>
    <xf numFmtId="2" fontId="8" fillId="0" borderId="154" xfId="0" applyNumberFormat="1" applyFont="1" applyBorder="1" applyAlignment="1">
      <alignment horizontal="center" vertical="center" wrapText="1"/>
    </xf>
    <xf numFmtId="2" fontId="8" fillId="0" borderId="204"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41" fillId="0" borderId="0" xfId="0" applyFont="1" applyAlignment="1"/>
    <xf numFmtId="0" fontId="8" fillId="0" borderId="215" xfId="0" applyFont="1" applyBorder="1" applyAlignment="1">
      <alignment horizontal="center" vertical="center" wrapText="1"/>
    </xf>
    <xf numFmtId="0" fontId="8" fillId="0" borderId="154" xfId="0" applyFont="1" applyBorder="1" applyAlignment="1">
      <alignment horizontal="center" vertical="center" wrapText="1"/>
    </xf>
    <xf numFmtId="0" fontId="8" fillId="0" borderId="204" xfId="0" applyFont="1" applyBorder="1" applyAlignment="1">
      <alignment horizontal="center" vertical="center" wrapText="1"/>
    </xf>
    <xf numFmtId="0" fontId="8" fillId="0" borderId="152" xfId="0" applyFont="1" applyBorder="1" applyAlignment="1">
      <alignment horizontal="center"/>
    </xf>
    <xf numFmtId="0" fontId="8" fillId="0" borderId="154" xfId="0" applyFont="1" applyBorder="1" applyAlignment="1">
      <alignment horizontal="center"/>
    </xf>
    <xf numFmtId="0" fontId="8" fillId="0" borderId="204" xfId="0" applyFont="1" applyBorder="1" applyAlignment="1">
      <alignment horizontal="center"/>
    </xf>
    <xf numFmtId="0" fontId="8" fillId="0" borderId="215" xfId="0" applyFont="1" applyBorder="1" applyAlignment="1">
      <alignment horizontal="center"/>
    </xf>
    <xf numFmtId="0" fontId="8" fillId="0" borderId="191" xfId="0" applyFont="1" applyBorder="1" applyAlignment="1">
      <alignment horizontal="center"/>
    </xf>
    <xf numFmtId="0" fontId="8" fillId="0" borderId="227" xfId="0" applyFont="1" applyBorder="1" applyAlignment="1">
      <alignment horizontal="center"/>
    </xf>
    <xf numFmtId="0" fontId="8" fillId="0" borderId="171" xfId="0" applyFont="1" applyBorder="1" applyAlignment="1">
      <alignment horizontal="center"/>
    </xf>
    <xf numFmtId="0" fontId="8" fillId="0" borderId="158" xfId="0" applyFont="1" applyBorder="1" applyAlignment="1">
      <alignment horizontal="center"/>
    </xf>
    <xf numFmtId="0" fontId="10" fillId="0" borderId="229" xfId="0" applyFont="1" applyFill="1" applyBorder="1" applyAlignment="1">
      <alignment horizontal="center" vertical="center" wrapText="1"/>
    </xf>
    <xf numFmtId="0" fontId="10" fillId="0" borderId="240" xfId="0" applyFont="1" applyFill="1" applyBorder="1" applyAlignment="1">
      <alignment horizontal="center" vertical="center" wrapText="1"/>
    </xf>
    <xf numFmtId="0" fontId="10" fillId="0" borderId="233" xfId="0" applyFont="1" applyFill="1" applyBorder="1" applyAlignment="1">
      <alignment horizontal="center" vertical="center" wrapText="1"/>
    </xf>
    <xf numFmtId="0" fontId="10" fillId="0" borderId="139"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41" xfId="0" applyFont="1" applyFill="1" applyBorder="1" applyAlignment="1">
      <alignment horizontal="center" vertical="center" wrapText="1"/>
    </xf>
    <xf numFmtId="0" fontId="10" fillId="0" borderId="231" xfId="0" applyFont="1" applyFill="1" applyBorder="1" applyAlignment="1">
      <alignment horizontal="center" vertical="center" wrapText="1"/>
    </xf>
    <xf numFmtId="0" fontId="10" fillId="0" borderId="242" xfId="0" applyFont="1" applyFill="1" applyBorder="1" applyAlignment="1">
      <alignment horizontal="center" vertical="center" wrapText="1"/>
    </xf>
    <xf numFmtId="0" fontId="10" fillId="0" borderId="243" xfId="0" applyFont="1" applyFill="1" applyBorder="1" applyAlignment="1">
      <alignment horizontal="center" vertical="center" wrapText="1"/>
    </xf>
    <xf numFmtId="0" fontId="0" fillId="28" borderId="144" xfId="0" applyFill="1" applyBorder="1" applyAlignment="1">
      <alignment horizontal="center"/>
    </xf>
    <xf numFmtId="0" fontId="0" fillId="28" borderId="145" xfId="0" applyFill="1" applyBorder="1" applyAlignment="1">
      <alignment horizontal="center"/>
    </xf>
    <xf numFmtId="0" fontId="25" fillId="0" borderId="2" xfId="0" applyFont="1" applyBorder="1" applyAlignment="1">
      <alignment horizontal="center"/>
    </xf>
    <xf numFmtId="0" fontId="25" fillId="0" borderId="3" xfId="0" applyFont="1" applyBorder="1" applyAlignment="1">
      <alignment horizontal="center"/>
    </xf>
    <xf numFmtId="0" fontId="10" fillId="20" borderId="110" xfId="0" applyFont="1" applyFill="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10" borderId="3" xfId="0" applyFont="1" applyFill="1" applyBorder="1" applyAlignment="1">
      <alignment horizontal="center"/>
    </xf>
    <xf numFmtId="0" fontId="10" fillId="12" borderId="28" xfId="0" applyFont="1" applyFill="1" applyBorder="1" applyAlignment="1">
      <alignment horizontal="center"/>
    </xf>
    <xf numFmtId="0" fontId="10" fillId="14" borderId="89" xfId="0" applyFont="1" applyFill="1" applyBorder="1" applyAlignment="1">
      <alignment horizontal="center" vertical="center"/>
    </xf>
    <xf numFmtId="0" fontId="10" fillId="17" borderId="90" xfId="0" applyFont="1" applyFill="1" applyBorder="1" applyAlignment="1">
      <alignment horizontal="center"/>
    </xf>
  </cellXfs>
  <cellStyles count="14">
    <cellStyle name="cf1" xfId="2"/>
    <cellStyle name="cf2" xfId="3"/>
    <cellStyle name="Normal" xfId="0" builtinId="0" customBuiltin="1"/>
    <cellStyle name="Normal 2" xfId="4"/>
    <cellStyle name="Normal 2 2" xfId="5"/>
    <cellStyle name="Normal 3" xfId="6"/>
    <cellStyle name="Normal 3 2" xfId="7"/>
    <cellStyle name="Normal 4" xfId="8"/>
    <cellStyle name="Normal 5" xfId="9"/>
    <cellStyle name="Normal 6" xfId="10"/>
    <cellStyle name="Normal 7" xfId="11"/>
    <cellStyle name="Título 3" xfId="1" builtinId="18" customBuiltin="1"/>
    <cellStyle name="Vírgula" xfId="13" builtinId="3"/>
    <cellStyle name="Vírgula 2" xfId="12"/>
  </cellStyles>
  <dxfs count="9">
    <dxf>
      <font>
        <color rgb="FF9C0006"/>
      </font>
      <fill>
        <patternFill patternType="solid">
          <fgColor rgb="FFFFC7CE"/>
          <bgColor rgb="FFFFC7CE"/>
        </patternFill>
      </fill>
    </dxf>
    <dxf>
      <font>
        <color rgb="FF800080"/>
      </font>
      <fill>
        <patternFill patternType="solid">
          <fgColor rgb="FFFF99CC"/>
          <bgColor rgb="FFFF99CC"/>
        </patternFill>
      </fill>
    </dxf>
    <dxf>
      <font>
        <color rgb="FF9C0006"/>
      </font>
      <fill>
        <patternFill patternType="solid">
          <fgColor rgb="FFFFC7CE"/>
          <bgColor rgb="FFFFC7CE"/>
        </patternFill>
      </fill>
    </dxf>
    <dxf>
      <font>
        <color rgb="FF800080"/>
      </font>
      <fill>
        <patternFill patternType="solid">
          <fgColor rgb="FFFF99CC"/>
          <bgColor rgb="FFFF99CC"/>
        </patternFill>
      </fill>
    </dxf>
    <dxf>
      <font>
        <color rgb="FF9C0006"/>
      </font>
      <fill>
        <patternFill patternType="solid">
          <fgColor rgb="FFFFC7CE"/>
          <bgColor rgb="FFFFC7CE"/>
        </patternFill>
      </fill>
    </dxf>
    <dxf>
      <font>
        <color rgb="FF800080"/>
      </font>
      <fill>
        <patternFill patternType="solid">
          <fgColor rgb="FFFF99CC"/>
          <bgColor rgb="FFFF99CC"/>
        </patternFill>
      </fill>
    </dxf>
    <dxf>
      <font>
        <color rgb="FF9C0006"/>
      </font>
      <fill>
        <patternFill patternType="solid">
          <fgColor rgb="FFFFC7CE"/>
          <bgColor rgb="FFFFC7CE"/>
        </patternFill>
      </fill>
    </dxf>
    <dxf>
      <font>
        <color rgb="FF800080"/>
      </font>
      <fill>
        <patternFill patternType="solid">
          <fgColor rgb="FFFF99CC"/>
          <bgColor rgb="FFFF99CC"/>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harts/_rels/chart1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3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3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3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200" b="1" i="0" u="none" strike="noStrike" kern="1200" cap="none" spc="0" baseline="0">
                <a:solidFill>
                  <a:srgbClr val="000000"/>
                </a:solidFill>
                <a:uFillTx/>
                <a:latin typeface="Calibri"/>
                <a:ea typeface="Calibri"/>
                <a:cs typeface="Calibri"/>
              </a:rPr>
              <a:t>Tipo de manifestação MAIO/2024</a:t>
            </a:r>
          </a:p>
        </c:rich>
      </c:tx>
      <c:overlay val="0"/>
      <c:spPr>
        <a:noFill/>
        <a:ln>
          <a:noFill/>
        </a:ln>
      </c:spPr>
    </c:title>
    <c:autoTitleDeleted val="0"/>
    <c:plotArea>
      <c:layout>
        <c:manualLayout>
          <c:xMode val="edge"/>
          <c:yMode val="edge"/>
          <c:x val="1.2869955718917834E-2"/>
          <c:y val="0.11558247526751464"/>
          <c:w val="0.9459459680350194"/>
          <c:h val="0.78160629921259839"/>
        </c:manualLayout>
      </c:layout>
      <c:barChart>
        <c:barDir val="col"/>
        <c:grouping val="stacked"/>
        <c:varyColors val="0"/>
        <c:ser>
          <c:idx val="0"/>
          <c:order val="0"/>
          <c:spPr>
            <a:solidFill>
              <a:srgbClr val="70AD47"/>
            </a:solidFill>
            <a:ln>
              <a:noFill/>
            </a:ln>
          </c:spPr>
          <c:invertIfNegative val="0"/>
          <c:dPt>
            <c:idx val="0"/>
            <c:invertIfNegative val="0"/>
            <c:bubble3D val="0"/>
            <c:spPr>
              <a:solidFill>
                <a:srgbClr val="FF0000"/>
              </a:solidFill>
              <a:ln>
                <a:noFill/>
              </a:ln>
            </c:spPr>
            <c:extLst>
              <c:ext xmlns:c16="http://schemas.microsoft.com/office/drawing/2014/chart" uri="{C3380CC4-5D6E-409C-BE32-E72D297353CC}">
                <c16:uniqueId val="{00000000-0C43-4F31-B7B0-EE72DBEDC168}"/>
              </c:ext>
            </c:extLst>
          </c:dPt>
          <c:dPt>
            <c:idx val="1"/>
            <c:invertIfNegative val="0"/>
            <c:bubble3D val="0"/>
            <c:spPr>
              <a:solidFill>
                <a:srgbClr val="92D050"/>
              </a:solidFill>
              <a:ln>
                <a:noFill/>
              </a:ln>
            </c:spPr>
            <c:extLst>
              <c:ext xmlns:c16="http://schemas.microsoft.com/office/drawing/2014/chart" uri="{C3380CC4-5D6E-409C-BE32-E72D297353CC}">
                <c16:uniqueId val="{00000001-0C43-4F31-B7B0-EE72DBEDC168}"/>
              </c:ext>
            </c:extLst>
          </c:dPt>
          <c:dPt>
            <c:idx val="2"/>
            <c:invertIfNegative val="0"/>
            <c:bubble3D val="0"/>
            <c:spPr>
              <a:solidFill>
                <a:srgbClr val="FF00FF"/>
              </a:solidFill>
              <a:ln>
                <a:noFill/>
              </a:ln>
            </c:spPr>
            <c:extLst>
              <c:ext xmlns:c16="http://schemas.microsoft.com/office/drawing/2014/chart" uri="{C3380CC4-5D6E-409C-BE32-E72D297353CC}">
                <c16:uniqueId val="{00000002-0C43-4F31-B7B0-EE72DBEDC168}"/>
              </c:ext>
            </c:extLst>
          </c:dPt>
          <c:dPt>
            <c:idx val="3"/>
            <c:invertIfNegative val="0"/>
            <c:bubble3D val="0"/>
            <c:spPr>
              <a:solidFill>
                <a:srgbClr val="FFFF00"/>
              </a:solidFill>
              <a:ln>
                <a:noFill/>
              </a:ln>
            </c:spPr>
            <c:extLst>
              <c:ext xmlns:c16="http://schemas.microsoft.com/office/drawing/2014/chart" uri="{C3380CC4-5D6E-409C-BE32-E72D297353CC}">
                <c16:uniqueId val="{00000003-0C43-4F31-B7B0-EE72DBEDC168}"/>
              </c:ext>
            </c:extLst>
          </c:dPt>
          <c:dPt>
            <c:idx val="4"/>
            <c:invertIfNegative val="0"/>
            <c:bubble3D val="0"/>
            <c:spPr>
              <a:solidFill>
                <a:srgbClr val="00B0F0"/>
              </a:solidFill>
              <a:ln>
                <a:noFill/>
              </a:ln>
            </c:spPr>
            <c:extLst>
              <c:ext xmlns:c16="http://schemas.microsoft.com/office/drawing/2014/chart" uri="{C3380CC4-5D6E-409C-BE32-E72D297353CC}">
                <c16:uniqueId val="{00000004-0C43-4F31-B7B0-EE72DBEDC168}"/>
              </c:ext>
            </c:extLst>
          </c:dPt>
          <c:dLbls>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Protocolos!$D$19:$D$23</c:f>
              <c:strCache>
                <c:ptCount val="5"/>
                <c:pt idx="0">
                  <c:v>Denúncia</c:v>
                </c:pt>
                <c:pt idx="1">
                  <c:v>Elogio</c:v>
                </c:pt>
                <c:pt idx="2">
                  <c:v>Reclamação</c:v>
                </c:pt>
                <c:pt idx="3">
                  <c:v>Solicitação</c:v>
                </c:pt>
                <c:pt idx="4">
                  <c:v>Sugestão</c:v>
                </c:pt>
              </c:strCache>
            </c:strRef>
          </c:cat>
          <c:val>
            <c:numRef>
              <c:f>Protocolos!$L$19:$L$23</c:f>
              <c:numCache>
                <c:formatCode>General</c:formatCode>
                <c:ptCount val="5"/>
                <c:pt idx="0">
                  <c:v>341</c:v>
                </c:pt>
                <c:pt idx="1">
                  <c:v>75</c:v>
                </c:pt>
                <c:pt idx="2">
                  <c:v>5284</c:v>
                </c:pt>
                <c:pt idx="3">
                  <c:v>199</c:v>
                </c:pt>
                <c:pt idx="4">
                  <c:v>42</c:v>
                </c:pt>
              </c:numCache>
            </c:numRef>
          </c:val>
          <c:extLst>
            <c:ext xmlns:c16="http://schemas.microsoft.com/office/drawing/2014/chart" uri="{C3380CC4-5D6E-409C-BE32-E72D297353CC}">
              <c16:uniqueId val="{0000000A-D918-43D8-85AF-9551245D7873}"/>
            </c:ext>
          </c:extLst>
        </c:ser>
        <c:dLbls>
          <c:showLegendKey val="0"/>
          <c:showVal val="0"/>
          <c:showCatName val="0"/>
          <c:showSerName val="0"/>
          <c:showPercent val="0"/>
          <c:showBubbleSize val="0"/>
        </c:dLbls>
        <c:gapWidth val="150"/>
        <c:overlap val="100"/>
        <c:axId val="1791461247"/>
        <c:axId val="1791460415"/>
      </c:barChart>
      <c:valAx>
        <c:axId val="1791460415"/>
        <c:scaling>
          <c:logBase val="10"/>
          <c:orientation val="minMax"/>
          <c:max val="10000"/>
          <c:min val="1"/>
        </c:scaling>
        <c:delete val="0"/>
        <c:axPos val="l"/>
        <c:majorGridlines>
          <c:spPr>
            <a:ln w="9528" cap="flat">
              <a:solidFill>
                <a:srgbClr val="868686"/>
              </a:solidFill>
              <a:prstDash val="solid"/>
              <a:round/>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791461247"/>
        <c:crosses val="autoZero"/>
        <c:crossBetween val="between"/>
        <c:majorUnit val="100"/>
      </c:valAx>
      <c:catAx>
        <c:axId val="1791461247"/>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791460415"/>
        <c:crosses val="autoZero"/>
        <c:auto val="1"/>
        <c:lblAlgn val="ctr"/>
        <c:lblOffset val="100"/>
        <c:noMultiLvlLbl val="0"/>
      </c:catAx>
      <c:spPr>
        <a:no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pt-BR"/>
              <a:t>% em relação ao todo de MAI/24 (excetuando-se denúncias)</a:t>
            </a:r>
          </a:p>
        </c:rich>
      </c:tx>
      <c:layout>
        <c:manualLayout>
          <c:xMode val="edge"/>
          <c:yMode val="edge"/>
          <c:x val="9.1135577749750975E-3"/>
          <c:y val="1.7184393401602004E-2"/>
        </c:manualLayout>
      </c:layout>
      <c:overlay val="0"/>
      <c:spPr>
        <a:noFill/>
        <a:ln w="25400">
          <a:noFill/>
        </a:ln>
      </c:spPr>
    </c:title>
    <c:autoTitleDeleted val="0"/>
    <c:plotArea>
      <c:layout>
        <c:manualLayout>
          <c:layoutTarget val="inner"/>
          <c:xMode val="edge"/>
          <c:yMode val="edge"/>
          <c:x val="1.0078738623950909E-2"/>
          <c:y val="0.11583103666145671"/>
          <c:w val="0.62612779091973203"/>
          <c:h val="0.84799291793859644"/>
        </c:manualLayout>
      </c:layout>
      <c:ofPieChart>
        <c:ofPieType val="pie"/>
        <c:varyColors val="1"/>
        <c:ser>
          <c:idx val="0"/>
          <c:order val="0"/>
          <c:dPt>
            <c:idx val="0"/>
            <c:bubble3D val="0"/>
            <c:extLst>
              <c:ext xmlns:c16="http://schemas.microsoft.com/office/drawing/2014/chart" uri="{C3380CC4-5D6E-409C-BE32-E72D297353CC}">
                <c16:uniqueId val="{00000001-3967-4060-BBB5-085553BE3864}"/>
              </c:ext>
            </c:extLst>
          </c:dPt>
          <c:dPt>
            <c:idx val="1"/>
            <c:bubble3D val="0"/>
            <c:extLst>
              <c:ext xmlns:c16="http://schemas.microsoft.com/office/drawing/2014/chart" uri="{C3380CC4-5D6E-409C-BE32-E72D297353CC}">
                <c16:uniqueId val="{00000003-3967-4060-BBB5-085553BE3864}"/>
              </c:ext>
            </c:extLst>
          </c:dPt>
          <c:dPt>
            <c:idx val="2"/>
            <c:bubble3D val="0"/>
            <c:extLst>
              <c:ext xmlns:c16="http://schemas.microsoft.com/office/drawing/2014/chart" uri="{C3380CC4-5D6E-409C-BE32-E72D297353CC}">
                <c16:uniqueId val="{00000005-3967-4060-BBB5-085553BE3864}"/>
              </c:ext>
            </c:extLst>
          </c:dPt>
          <c:dPt>
            <c:idx val="3"/>
            <c:bubble3D val="0"/>
            <c:extLst>
              <c:ext xmlns:c16="http://schemas.microsoft.com/office/drawing/2014/chart" uri="{C3380CC4-5D6E-409C-BE32-E72D297353CC}">
                <c16:uniqueId val="{00000007-3967-4060-BBB5-085553BE3864}"/>
              </c:ext>
            </c:extLst>
          </c:dPt>
          <c:dPt>
            <c:idx val="4"/>
            <c:bubble3D val="0"/>
            <c:extLst>
              <c:ext xmlns:c16="http://schemas.microsoft.com/office/drawing/2014/chart" uri="{C3380CC4-5D6E-409C-BE32-E72D297353CC}">
                <c16:uniqueId val="{00000009-3967-4060-BBB5-085553BE3864}"/>
              </c:ext>
            </c:extLst>
          </c:dPt>
          <c:dPt>
            <c:idx val="5"/>
            <c:bubble3D val="0"/>
            <c:extLst>
              <c:ext xmlns:c16="http://schemas.microsoft.com/office/drawing/2014/chart" uri="{C3380CC4-5D6E-409C-BE32-E72D297353CC}">
                <c16:uniqueId val="{0000000B-3967-4060-BBB5-085553BE3864}"/>
              </c:ext>
            </c:extLst>
          </c:dPt>
          <c:dPt>
            <c:idx val="6"/>
            <c:bubble3D val="0"/>
            <c:extLst>
              <c:ext xmlns:c16="http://schemas.microsoft.com/office/drawing/2014/chart" uri="{C3380CC4-5D6E-409C-BE32-E72D297353CC}">
                <c16:uniqueId val="{0000000D-3967-4060-BBB5-085553BE3864}"/>
              </c:ext>
            </c:extLst>
          </c:dPt>
          <c:dPt>
            <c:idx val="7"/>
            <c:bubble3D val="0"/>
            <c:extLst>
              <c:ext xmlns:c16="http://schemas.microsoft.com/office/drawing/2014/chart" uri="{C3380CC4-5D6E-409C-BE32-E72D297353CC}">
                <c16:uniqueId val="{0000000F-3967-4060-BBB5-085553BE3864}"/>
              </c:ext>
            </c:extLst>
          </c:dPt>
          <c:dPt>
            <c:idx val="8"/>
            <c:bubble3D val="0"/>
            <c:extLst>
              <c:ext xmlns:c16="http://schemas.microsoft.com/office/drawing/2014/chart" uri="{C3380CC4-5D6E-409C-BE32-E72D297353CC}">
                <c16:uniqueId val="{00000011-3967-4060-BBB5-085553BE3864}"/>
              </c:ext>
            </c:extLst>
          </c:dPt>
          <c:dPt>
            <c:idx val="9"/>
            <c:bubble3D val="0"/>
            <c:extLst>
              <c:ext xmlns:c16="http://schemas.microsoft.com/office/drawing/2014/chart" uri="{C3380CC4-5D6E-409C-BE32-E72D297353CC}">
                <c16:uniqueId val="{00000013-3967-4060-BBB5-085553BE3864}"/>
              </c:ext>
            </c:extLst>
          </c:dPt>
          <c:dPt>
            <c:idx val="10"/>
            <c:bubble3D val="0"/>
            <c:extLst>
              <c:ext xmlns:c16="http://schemas.microsoft.com/office/drawing/2014/chart" uri="{C3380CC4-5D6E-409C-BE32-E72D297353CC}">
                <c16:uniqueId val="{00000015-3967-4060-BBB5-085553BE3864}"/>
              </c:ext>
            </c:extLst>
          </c:dPt>
          <c:dPt>
            <c:idx val="11"/>
            <c:bubble3D val="0"/>
            <c:extLst>
              <c:ext xmlns:c16="http://schemas.microsoft.com/office/drawing/2014/chart" uri="{C3380CC4-5D6E-409C-BE32-E72D297353CC}">
                <c16:uniqueId val="{00000017-3967-4060-BBB5-085553BE3864}"/>
              </c:ext>
            </c:extLst>
          </c:dPt>
          <c:dLbls>
            <c:dLbl>
              <c:idx val="10"/>
              <c:layout>
                <c:manualLayout>
                  <c:x val="4.1746699435816916E-2"/>
                  <c:y val="-6.3629046568219411E-17"/>
                </c:manualLayout>
              </c:layout>
              <c:numFmt formatCode="0.00%" sourceLinked="0"/>
              <c:spPr>
                <a:noFill/>
                <a:ln w="25400">
                  <a:noFill/>
                </a:ln>
              </c:spPr>
              <c:txPr>
                <a:bodyPr/>
                <a:lstStyle/>
                <a:p>
                  <a:pPr>
                    <a:defRPr sz="900" b="1" i="0" u="none" strike="noStrike" baseline="0">
                      <a:solidFill>
                        <a:schemeClr val="tx1"/>
                      </a:solidFill>
                      <a:latin typeface="Calibri"/>
                      <a:ea typeface="Calibri"/>
                      <a:cs typeface="Calibri"/>
                    </a:defRPr>
                  </a:pPr>
                  <a:endParaRPr lang="pt-BR"/>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5-3967-4060-BBB5-085553BE3864}"/>
                </c:ext>
              </c:extLst>
            </c:dLbl>
            <c:dLbl>
              <c:idx val="11"/>
              <c:layout>
                <c:manualLayout>
                  <c:x val="-8.3651015537874282E-2"/>
                  <c:y val="-1.271202447582738E-16"/>
                </c:manualLayout>
              </c:layout>
              <c:numFmt formatCode="0.00%" sourceLinked="0"/>
              <c:spPr>
                <a:noFill/>
                <a:ln w="25400">
                  <a:noFill/>
                </a:ln>
              </c:spPr>
              <c:txPr>
                <a:bodyPr/>
                <a:lstStyle/>
                <a:p>
                  <a:pPr>
                    <a:defRPr sz="900" b="1" i="0" u="none" strike="noStrike" baseline="0">
                      <a:solidFill>
                        <a:schemeClr val="tx1"/>
                      </a:solidFill>
                      <a:latin typeface="Calibri"/>
                      <a:ea typeface="Calibri"/>
                      <a:cs typeface="Calibri"/>
                    </a:defRPr>
                  </a:pPr>
                  <a:endParaRPr lang="pt-BR"/>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7-3967-4060-BBB5-085553BE3864}"/>
                </c:ext>
              </c:extLst>
            </c:dLbl>
            <c:numFmt formatCode="0.00%" sourceLinked="0"/>
            <c:spPr>
              <a:noFill/>
              <a:ln w="25400">
                <a:noFill/>
              </a:ln>
            </c:spPr>
            <c:txPr>
              <a:bodyPr wrap="square" lIns="38100" tIns="19050" rIns="38100" bIns="19050" anchor="ctr">
                <a:spAutoFit/>
              </a:bodyPr>
              <a:lstStyle/>
              <a:p>
                <a:pPr>
                  <a:defRPr sz="900" b="1" i="0" u="none" strike="noStrike" baseline="0">
                    <a:solidFill>
                      <a:schemeClr val="tx1"/>
                    </a:solidFill>
                    <a:latin typeface="Calibri"/>
                    <a:ea typeface="Calibri"/>
                    <a:cs typeface="Calibri"/>
                  </a:defRPr>
                </a:pPr>
                <a:endParaRPr lang="pt-BR"/>
              </a:p>
            </c:tx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f>('10+_Assuntos_2024'!$A$7:$A$16,'10+_Assuntos_2024'!$A$18)</c:f>
              <c:strCache>
                <c:ptCount val="11"/>
                <c:pt idx="0">
                  <c:v>Cadastro Único (CadÚnico)</c:v>
                </c:pt>
                <c:pt idx="1">
                  <c:v>Buraco e Pavimentação</c:v>
                </c:pt>
                <c:pt idx="2">
                  <c:v>Árvore</c:v>
                </c:pt>
                <c:pt idx="3">
                  <c:v>Órgão externo</c:v>
                </c:pt>
                <c:pt idx="4">
                  <c:v>Qualidade de atendimento</c:v>
                </c:pt>
                <c:pt idx="5">
                  <c:v>Poluição sonora - PSIU</c:v>
                </c:pt>
                <c:pt idx="6">
                  <c:v>Processo Administrativo</c:v>
                </c:pt>
                <c:pt idx="7">
                  <c:v>Sinalização e Circulação de veículos e Pedestres</c:v>
                </c:pt>
                <c:pt idx="8">
                  <c:v>Estabelecimentos comerciais, indústrias e serviços</c:v>
                </c:pt>
                <c:pt idx="9">
                  <c:v>Capinação e roçada de áreas verdes</c:v>
                </c:pt>
                <c:pt idx="10">
                  <c:v>Outros</c:v>
                </c:pt>
              </c:strCache>
            </c:strRef>
          </c:cat>
          <c:val>
            <c:numRef>
              <c:f>('10+_Assuntos_2024'!$P$7:$P$16,'10+_Assuntos_2024'!$P$18)</c:f>
              <c:numCache>
                <c:formatCode>0.00</c:formatCode>
                <c:ptCount val="11"/>
                <c:pt idx="0">
                  <c:v>13.428571428571429</c:v>
                </c:pt>
                <c:pt idx="1">
                  <c:v>6.0892857142857144</c:v>
                </c:pt>
                <c:pt idx="2">
                  <c:v>4.8392857142857144</c:v>
                </c:pt>
                <c:pt idx="3">
                  <c:v>7.5535714285714288</c:v>
                </c:pt>
                <c:pt idx="4">
                  <c:v>5.0892857142857144</c:v>
                </c:pt>
                <c:pt idx="5">
                  <c:v>3.2857142857142856</c:v>
                </c:pt>
                <c:pt idx="6">
                  <c:v>2.7678571428571428</c:v>
                </c:pt>
                <c:pt idx="7">
                  <c:v>2.9642857142857144</c:v>
                </c:pt>
                <c:pt idx="8">
                  <c:v>2.8214285714285716</c:v>
                </c:pt>
                <c:pt idx="9">
                  <c:v>1.9821428571428572</c:v>
                </c:pt>
                <c:pt idx="10">
                  <c:v>49.178571428571431</c:v>
                </c:pt>
              </c:numCache>
            </c:numRef>
          </c:val>
          <c:extLst>
            <c:ext xmlns:c16="http://schemas.microsoft.com/office/drawing/2014/chart" uri="{C3380CC4-5D6E-409C-BE32-E72D297353CC}">
              <c16:uniqueId val="{00000018-3967-4060-BBB5-085553BE3864}"/>
            </c:ext>
          </c:extLst>
        </c:ser>
        <c:dLbls>
          <c:showLegendKey val="0"/>
          <c:showVal val="0"/>
          <c:showCatName val="0"/>
          <c:showSerName val="0"/>
          <c:showPercent val="0"/>
          <c:showBubbleSize val="0"/>
          <c:showLeaderLines val="1"/>
        </c:dLbls>
        <c:gapWidth val="100"/>
        <c:splitType val="val"/>
        <c:splitPos val="40"/>
        <c:secondPieSize val="75"/>
        <c:serLines>
          <c:spPr>
            <a:ln w="9525" cap="flat" cmpd="sng" algn="ctr">
              <a:solidFill>
                <a:schemeClr val="tx1">
                  <a:lumMod val="35000"/>
                  <a:lumOff val="65000"/>
                </a:schemeClr>
              </a:solidFill>
              <a:round/>
            </a:ln>
            <a:effectLst/>
          </c:spPr>
        </c:serLines>
      </c:ofPieChart>
      <c:spPr>
        <a:noFill/>
        <a:ln w="25400">
          <a:noFill/>
        </a:ln>
      </c:spPr>
    </c:plotArea>
    <c:legend>
      <c:legendPos val="r"/>
      <c:layout>
        <c:manualLayout>
          <c:xMode val="edge"/>
          <c:yMode val="edge"/>
          <c:x val="0.69125071487276213"/>
          <c:y val="1.1477839881413786E-2"/>
          <c:w val="0.30874928512723787"/>
          <c:h val="0.98852216011858618"/>
        </c:manualLayout>
      </c:layout>
      <c:overlay val="0"/>
      <c:spPr>
        <a:noFill/>
        <a:ln w="25400">
          <a:noFill/>
        </a:ln>
      </c:spPr>
      <c:txPr>
        <a:bodyPr/>
        <a:lstStyle/>
        <a:p>
          <a:pPr rtl="0">
            <a:defRPr sz="800" b="0" i="0" u="none" strike="noStrike" baseline="0">
              <a:solidFill>
                <a:srgbClr val="000000"/>
              </a:solidFill>
              <a:latin typeface="Calibri"/>
              <a:ea typeface="Calibri"/>
              <a:cs typeface="Calibri"/>
            </a:defRPr>
          </a:pPr>
          <a:endParaRPr lang="pt-BR"/>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a:lstStyle/>
          <a:p>
            <a:pPr>
              <a:defRPr/>
            </a:pPr>
            <a:r>
              <a:rPr lang="pt-BR"/>
              <a:t>Média - 10 assuntos mais solicitados dos 3 últimos meses</a:t>
            </a:r>
          </a:p>
        </c:rich>
      </c:tx>
      <c:overlay val="0"/>
    </c:title>
    <c:autoTitleDeleted val="0"/>
    <c:plotArea>
      <c:layout/>
      <c:barChart>
        <c:barDir val="bar"/>
        <c:grouping val="clustered"/>
        <c:varyColors val="1"/>
        <c:ser>
          <c:idx val="0"/>
          <c:order val="0"/>
          <c:tx>
            <c:strRef>
              <c:f>'ASSUNTOS_10+_últimos_3_meses'!$F$6</c:f>
              <c:strCache>
                <c:ptCount val="1"/>
                <c:pt idx="0">
                  <c:v>Média</c:v>
                </c:pt>
              </c:strCache>
            </c:strRef>
          </c:tx>
          <c:invertIfNegative val="0"/>
          <c:dPt>
            <c:idx val="0"/>
            <c:invertIfNegative val="0"/>
            <c:bubble3D val="0"/>
            <c:spPr>
              <a:solidFill>
                <a:srgbClr val="0070C0"/>
              </a:solidFill>
            </c:spPr>
            <c:extLst>
              <c:ext xmlns:c16="http://schemas.microsoft.com/office/drawing/2014/chart" uri="{C3380CC4-5D6E-409C-BE32-E72D297353CC}">
                <c16:uniqueId val="{00000000-7B33-40D1-93B2-C98B8F79D65F}"/>
              </c:ext>
            </c:extLst>
          </c:dPt>
          <c:dPt>
            <c:idx val="1"/>
            <c:invertIfNegative val="0"/>
            <c:bubble3D val="0"/>
            <c:spPr>
              <a:solidFill>
                <a:srgbClr val="C00000"/>
              </a:solidFill>
            </c:spPr>
            <c:extLst>
              <c:ext xmlns:c16="http://schemas.microsoft.com/office/drawing/2014/chart" uri="{C3380CC4-5D6E-409C-BE32-E72D297353CC}">
                <c16:uniqueId val="{00000001-7B33-40D1-93B2-C98B8F79D65F}"/>
              </c:ext>
            </c:extLst>
          </c:dPt>
          <c:dPt>
            <c:idx val="2"/>
            <c:invertIfNegative val="0"/>
            <c:bubble3D val="0"/>
            <c:spPr>
              <a:solidFill>
                <a:schemeClr val="bg1">
                  <a:lumMod val="65000"/>
                </a:schemeClr>
              </a:solidFill>
            </c:spPr>
            <c:extLst>
              <c:ext xmlns:c16="http://schemas.microsoft.com/office/drawing/2014/chart" uri="{C3380CC4-5D6E-409C-BE32-E72D297353CC}">
                <c16:uniqueId val="{00000002-7B33-40D1-93B2-C98B8F79D65F}"/>
              </c:ext>
            </c:extLst>
          </c:dPt>
          <c:dPt>
            <c:idx val="3"/>
            <c:invertIfNegative val="0"/>
            <c:bubble3D val="0"/>
            <c:spPr>
              <a:solidFill>
                <a:schemeClr val="accent2"/>
              </a:solidFill>
            </c:spPr>
            <c:extLst>
              <c:ext xmlns:c16="http://schemas.microsoft.com/office/drawing/2014/chart" uri="{C3380CC4-5D6E-409C-BE32-E72D297353CC}">
                <c16:uniqueId val="{00000003-7B33-40D1-93B2-C98B8F79D65F}"/>
              </c:ext>
            </c:extLst>
          </c:dPt>
          <c:dPt>
            <c:idx val="4"/>
            <c:invertIfNegative val="0"/>
            <c:bubble3D val="0"/>
            <c:spPr>
              <a:solidFill>
                <a:schemeClr val="accent1">
                  <a:lumMod val="60000"/>
                  <a:lumOff val="40000"/>
                </a:schemeClr>
              </a:solidFill>
            </c:spPr>
            <c:extLst>
              <c:ext xmlns:c16="http://schemas.microsoft.com/office/drawing/2014/chart" uri="{C3380CC4-5D6E-409C-BE32-E72D297353CC}">
                <c16:uniqueId val="{00000004-7B33-40D1-93B2-C98B8F79D65F}"/>
              </c:ext>
            </c:extLst>
          </c:dPt>
          <c:dPt>
            <c:idx val="5"/>
            <c:invertIfNegative val="0"/>
            <c:bubble3D val="0"/>
            <c:spPr>
              <a:solidFill>
                <a:schemeClr val="accent6">
                  <a:lumMod val="75000"/>
                </a:schemeClr>
              </a:solidFill>
            </c:spPr>
            <c:extLst>
              <c:ext xmlns:c16="http://schemas.microsoft.com/office/drawing/2014/chart" uri="{C3380CC4-5D6E-409C-BE32-E72D297353CC}">
                <c16:uniqueId val="{00000005-7B33-40D1-93B2-C98B8F79D65F}"/>
              </c:ext>
            </c:extLst>
          </c:dPt>
          <c:dPt>
            <c:idx val="6"/>
            <c:invertIfNegative val="0"/>
            <c:bubble3D val="0"/>
            <c:spPr>
              <a:solidFill>
                <a:schemeClr val="accent6">
                  <a:lumMod val="60000"/>
                  <a:lumOff val="40000"/>
                </a:schemeClr>
              </a:solidFill>
            </c:spPr>
            <c:extLst>
              <c:ext xmlns:c16="http://schemas.microsoft.com/office/drawing/2014/chart" uri="{C3380CC4-5D6E-409C-BE32-E72D297353CC}">
                <c16:uniqueId val="{00000006-7B33-40D1-93B2-C98B8F79D65F}"/>
              </c:ext>
            </c:extLst>
          </c:dPt>
          <c:dPt>
            <c:idx val="7"/>
            <c:invertIfNegative val="0"/>
            <c:bubble3D val="0"/>
            <c:spPr>
              <a:solidFill>
                <a:schemeClr val="accent2">
                  <a:lumMod val="40000"/>
                  <a:lumOff val="60000"/>
                </a:schemeClr>
              </a:solidFill>
            </c:spPr>
            <c:extLst>
              <c:ext xmlns:c16="http://schemas.microsoft.com/office/drawing/2014/chart" uri="{C3380CC4-5D6E-409C-BE32-E72D297353CC}">
                <c16:uniqueId val="{00000007-7B33-40D1-93B2-C98B8F79D65F}"/>
              </c:ext>
            </c:extLst>
          </c:dPt>
          <c:dPt>
            <c:idx val="8"/>
            <c:invertIfNegative val="0"/>
            <c:bubble3D val="0"/>
            <c:spPr>
              <a:solidFill>
                <a:schemeClr val="bg2">
                  <a:lumMod val="90000"/>
                </a:schemeClr>
              </a:solidFill>
            </c:spPr>
            <c:extLst>
              <c:ext xmlns:c16="http://schemas.microsoft.com/office/drawing/2014/chart" uri="{C3380CC4-5D6E-409C-BE32-E72D297353CC}">
                <c16:uniqueId val="{00000008-7B33-40D1-93B2-C98B8F79D65F}"/>
              </c:ext>
            </c:extLst>
          </c:dPt>
          <c:dPt>
            <c:idx val="9"/>
            <c:invertIfNegative val="0"/>
            <c:bubble3D val="0"/>
            <c:spPr>
              <a:solidFill>
                <a:srgbClr val="FFC000"/>
              </a:solidFill>
            </c:spPr>
            <c:extLst>
              <c:ext xmlns:c16="http://schemas.microsoft.com/office/drawing/2014/chart" uri="{C3380CC4-5D6E-409C-BE32-E72D297353CC}">
                <c16:uniqueId val="{00000009-7B33-40D1-93B2-C98B8F79D65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'ASSUNTOS_10+_últimos_3_meses'!$A$7:$A$16</c:f>
              <c:strCache>
                <c:ptCount val="10"/>
                <c:pt idx="0">
                  <c:v>Cadastro Único (CadÚnico)</c:v>
                </c:pt>
                <c:pt idx="1">
                  <c:v>Buraco e Pavimentação</c:v>
                </c:pt>
                <c:pt idx="2">
                  <c:v>Órgão externo</c:v>
                </c:pt>
                <c:pt idx="3">
                  <c:v>Árvore</c:v>
                </c:pt>
                <c:pt idx="4">
                  <c:v>Qualidade de atendimento</c:v>
                </c:pt>
                <c:pt idx="5">
                  <c:v>Poluição sonora - PSIU</c:v>
                </c:pt>
                <c:pt idx="6">
                  <c:v>Processo Administrativo</c:v>
                </c:pt>
                <c:pt idx="7">
                  <c:v>Ônibus</c:v>
                </c:pt>
                <c:pt idx="8">
                  <c:v>Sinalização e Circulação de veículos e Pedestres</c:v>
                </c:pt>
                <c:pt idx="9">
                  <c:v>Estabelecimentos comerciais, indústrias e serviços</c:v>
                </c:pt>
              </c:strCache>
            </c:strRef>
          </c:cat>
          <c:val>
            <c:numRef>
              <c:f>'ASSUNTOS_10+_últimos_3_meses'!$F$7:$F$16</c:f>
              <c:numCache>
                <c:formatCode>0</c:formatCode>
                <c:ptCount val="10"/>
                <c:pt idx="0">
                  <c:v>797.66666666666663</c:v>
                </c:pt>
                <c:pt idx="1">
                  <c:v>376</c:v>
                </c:pt>
                <c:pt idx="2">
                  <c:v>295</c:v>
                </c:pt>
                <c:pt idx="3">
                  <c:v>290</c:v>
                </c:pt>
                <c:pt idx="4">
                  <c:v>240</c:v>
                </c:pt>
                <c:pt idx="5">
                  <c:v>201.33333333333334</c:v>
                </c:pt>
                <c:pt idx="6">
                  <c:v>168</c:v>
                </c:pt>
                <c:pt idx="7">
                  <c:v>164.66666666666666</c:v>
                </c:pt>
                <c:pt idx="8">
                  <c:v>164.33333333333334</c:v>
                </c:pt>
                <c:pt idx="9">
                  <c:v>147.66666666666666</c:v>
                </c:pt>
              </c:numCache>
            </c:numRef>
          </c:val>
          <c:extLst>
            <c:ext xmlns:c16="http://schemas.microsoft.com/office/drawing/2014/chart" uri="{C3380CC4-5D6E-409C-BE32-E72D297353CC}">
              <c16:uniqueId val="{00000014-5B46-40A4-9327-278DE3C71AAD}"/>
            </c:ext>
          </c:extLst>
        </c:ser>
        <c:dLbls>
          <c:showLegendKey val="0"/>
          <c:showVal val="0"/>
          <c:showCatName val="0"/>
          <c:showSerName val="0"/>
          <c:showPercent val="0"/>
          <c:showBubbleSize val="0"/>
        </c:dLbls>
        <c:gapWidth val="150"/>
        <c:axId val="1818448655"/>
        <c:axId val="1791463743"/>
      </c:barChart>
      <c:valAx>
        <c:axId val="1791463743"/>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crossAx val="1818448655"/>
        <c:crosses val="autoZero"/>
        <c:crossBetween val="between"/>
      </c:valAx>
      <c:catAx>
        <c:axId val="1818448655"/>
        <c:scaling>
          <c:orientation val="minMax"/>
        </c:scaling>
        <c:delete val="0"/>
        <c:axPos val="l"/>
        <c:numFmt formatCode="General" sourceLinked="1"/>
        <c:majorTickMark val="out"/>
        <c:minorTickMark val="none"/>
        <c:tickLblPos val="nextTo"/>
        <c:crossAx val="1791463743"/>
        <c:crosses val="autoZero"/>
        <c:auto val="1"/>
        <c:lblAlgn val="ctr"/>
        <c:lblOffset val="100"/>
        <c:noMultiLvlLbl val="0"/>
      </c:catAx>
      <c:spPr>
        <a:solidFill>
          <a:schemeClr val="bg1"/>
        </a:solidFill>
      </c:spPr>
    </c:plotArea>
    <c:plotVisOnly val="1"/>
    <c:dispBlanksAs val="gap"/>
    <c:showDLblsOverMax val="0"/>
  </c:chart>
  <c:spPr>
    <a:ln>
      <a:solidFill>
        <a:schemeClr val="tx1">
          <a:lumMod val="75000"/>
          <a:lumOff val="25000"/>
        </a:schemeClr>
      </a:solidFill>
    </a:ln>
  </c:spPr>
  <c:printSettings>
    <c:headerFooter/>
    <c:pageMargins b="0.78740157499999996" l="0.511811024" r="0.511811024" t="0.78740157499999996" header="0.31496062000000002" footer="0.3149606200000000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sz="1800" b="1" i="0" baseline="0">
                <a:effectLst/>
              </a:rPr>
              <a:t>10 assuntos mais solicitados 3 últimos meses</a:t>
            </a:r>
            <a:endParaRPr lang="pt-BR">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tx>
            <c:strRef>
              <c:f>'ASSUNTOS_10+_últimos_3_meses'!$A$7</c:f>
              <c:strCache>
                <c:ptCount val="1"/>
                <c:pt idx="0">
                  <c:v>Cadastro Único (CadÚnico)</c:v>
                </c:pt>
              </c:strCache>
            </c:strRef>
          </c:tx>
          <c:spPr>
            <a:solidFill>
              <a:srgbClr val="0070C0"/>
            </a:solidFill>
            <a:ln>
              <a:noFill/>
            </a:ln>
            <a:effectLst/>
          </c:spPr>
          <c:invertIfNegative val="0"/>
          <c:cat>
            <c:numRef>
              <c:f>'ASSUNTOS_10+_últimos_3_meses'!$B$6:$D$6</c:f>
              <c:numCache>
                <c:formatCode>mmm\-yy</c:formatCode>
                <c:ptCount val="3"/>
                <c:pt idx="0">
                  <c:v>45383</c:v>
                </c:pt>
                <c:pt idx="1">
                  <c:v>45352</c:v>
                </c:pt>
                <c:pt idx="2">
                  <c:v>45323</c:v>
                </c:pt>
              </c:numCache>
            </c:numRef>
          </c:cat>
          <c:val>
            <c:numRef>
              <c:f>'ASSUNTOS_10+_últimos_3_meses'!$B$7:$D$7</c:f>
              <c:numCache>
                <c:formatCode>General</c:formatCode>
                <c:ptCount val="3"/>
                <c:pt idx="0">
                  <c:v>752</c:v>
                </c:pt>
                <c:pt idx="1">
                  <c:v>819</c:v>
                </c:pt>
                <c:pt idx="2">
                  <c:v>822</c:v>
                </c:pt>
              </c:numCache>
            </c:numRef>
          </c:val>
          <c:extLst>
            <c:ext xmlns:c16="http://schemas.microsoft.com/office/drawing/2014/chart" uri="{C3380CC4-5D6E-409C-BE32-E72D297353CC}">
              <c16:uniqueId val="{00000000-A601-4FBF-941D-90373977718E}"/>
            </c:ext>
          </c:extLst>
        </c:ser>
        <c:ser>
          <c:idx val="1"/>
          <c:order val="1"/>
          <c:tx>
            <c:strRef>
              <c:f>'ASSUNTOS_10+_últimos_3_meses'!$A$8</c:f>
              <c:strCache>
                <c:ptCount val="1"/>
                <c:pt idx="0">
                  <c:v>Buraco e Pavimentação</c:v>
                </c:pt>
              </c:strCache>
            </c:strRef>
          </c:tx>
          <c:spPr>
            <a:solidFill>
              <a:srgbClr val="C00000"/>
            </a:solidFill>
            <a:ln>
              <a:noFill/>
            </a:ln>
            <a:effectLst/>
          </c:spPr>
          <c:invertIfNegative val="0"/>
          <c:cat>
            <c:numRef>
              <c:f>'ASSUNTOS_10+_últimos_3_meses'!$B$6:$D$6</c:f>
              <c:numCache>
                <c:formatCode>mmm\-yy</c:formatCode>
                <c:ptCount val="3"/>
                <c:pt idx="0">
                  <c:v>45383</c:v>
                </c:pt>
                <c:pt idx="1">
                  <c:v>45352</c:v>
                </c:pt>
                <c:pt idx="2">
                  <c:v>45323</c:v>
                </c:pt>
              </c:numCache>
            </c:numRef>
          </c:cat>
          <c:val>
            <c:numRef>
              <c:f>'ASSUNTOS_10+_últimos_3_meses'!$B$8:$D$8</c:f>
              <c:numCache>
                <c:formatCode>General</c:formatCode>
                <c:ptCount val="3"/>
                <c:pt idx="0">
                  <c:v>341</c:v>
                </c:pt>
                <c:pt idx="1">
                  <c:v>369</c:v>
                </c:pt>
                <c:pt idx="2">
                  <c:v>418</c:v>
                </c:pt>
              </c:numCache>
            </c:numRef>
          </c:val>
          <c:extLst>
            <c:ext xmlns:c16="http://schemas.microsoft.com/office/drawing/2014/chart" uri="{C3380CC4-5D6E-409C-BE32-E72D297353CC}">
              <c16:uniqueId val="{00000001-A601-4FBF-941D-90373977718E}"/>
            </c:ext>
          </c:extLst>
        </c:ser>
        <c:ser>
          <c:idx val="2"/>
          <c:order val="2"/>
          <c:tx>
            <c:strRef>
              <c:f>'ASSUNTOS_10+_últimos_3_meses'!$A$9</c:f>
              <c:strCache>
                <c:ptCount val="1"/>
                <c:pt idx="0">
                  <c:v>Órgão externo</c:v>
                </c:pt>
              </c:strCache>
            </c:strRef>
          </c:tx>
          <c:spPr>
            <a:solidFill>
              <a:schemeClr val="bg1">
                <a:lumMod val="65000"/>
              </a:schemeClr>
            </a:solidFill>
            <a:ln>
              <a:noFill/>
            </a:ln>
            <a:effectLst/>
          </c:spPr>
          <c:invertIfNegative val="0"/>
          <c:cat>
            <c:numRef>
              <c:f>'ASSUNTOS_10+_últimos_3_meses'!$B$6:$D$6</c:f>
              <c:numCache>
                <c:formatCode>mmm\-yy</c:formatCode>
                <c:ptCount val="3"/>
                <c:pt idx="0">
                  <c:v>45383</c:v>
                </c:pt>
                <c:pt idx="1">
                  <c:v>45352</c:v>
                </c:pt>
                <c:pt idx="2">
                  <c:v>45323</c:v>
                </c:pt>
              </c:numCache>
            </c:numRef>
          </c:cat>
          <c:val>
            <c:numRef>
              <c:f>'ASSUNTOS_10+_últimos_3_meses'!$B$9:$D$9</c:f>
              <c:numCache>
                <c:formatCode>General</c:formatCode>
                <c:ptCount val="3"/>
                <c:pt idx="0">
                  <c:v>423</c:v>
                </c:pt>
                <c:pt idx="1">
                  <c:v>314</c:v>
                </c:pt>
                <c:pt idx="2">
                  <c:v>148</c:v>
                </c:pt>
              </c:numCache>
            </c:numRef>
          </c:val>
          <c:extLst>
            <c:ext xmlns:c16="http://schemas.microsoft.com/office/drawing/2014/chart" uri="{C3380CC4-5D6E-409C-BE32-E72D297353CC}">
              <c16:uniqueId val="{00000002-A601-4FBF-941D-90373977718E}"/>
            </c:ext>
          </c:extLst>
        </c:ser>
        <c:ser>
          <c:idx val="3"/>
          <c:order val="3"/>
          <c:tx>
            <c:strRef>
              <c:f>'ASSUNTOS_10+_últimos_3_meses'!$A$10</c:f>
              <c:strCache>
                <c:ptCount val="1"/>
                <c:pt idx="0">
                  <c:v>Árvore</c:v>
                </c:pt>
              </c:strCache>
            </c:strRef>
          </c:tx>
          <c:spPr>
            <a:solidFill>
              <a:schemeClr val="accent2"/>
            </a:solidFill>
            <a:ln>
              <a:noFill/>
            </a:ln>
            <a:effectLst/>
          </c:spPr>
          <c:invertIfNegative val="0"/>
          <c:cat>
            <c:numRef>
              <c:f>'ASSUNTOS_10+_últimos_3_meses'!$B$6:$D$6</c:f>
              <c:numCache>
                <c:formatCode>mmm\-yy</c:formatCode>
                <c:ptCount val="3"/>
                <c:pt idx="0">
                  <c:v>45383</c:v>
                </c:pt>
                <c:pt idx="1">
                  <c:v>45352</c:v>
                </c:pt>
                <c:pt idx="2">
                  <c:v>45323</c:v>
                </c:pt>
              </c:numCache>
            </c:numRef>
          </c:cat>
          <c:val>
            <c:numRef>
              <c:f>'ASSUNTOS_10+_últimos_3_meses'!$B$10:$D$10</c:f>
              <c:numCache>
                <c:formatCode>General</c:formatCode>
                <c:ptCount val="3"/>
                <c:pt idx="0">
                  <c:v>271</c:v>
                </c:pt>
                <c:pt idx="1">
                  <c:v>283</c:v>
                </c:pt>
                <c:pt idx="2">
                  <c:v>316</c:v>
                </c:pt>
              </c:numCache>
            </c:numRef>
          </c:val>
          <c:extLst>
            <c:ext xmlns:c16="http://schemas.microsoft.com/office/drawing/2014/chart" uri="{C3380CC4-5D6E-409C-BE32-E72D297353CC}">
              <c16:uniqueId val="{00000003-A601-4FBF-941D-90373977718E}"/>
            </c:ext>
          </c:extLst>
        </c:ser>
        <c:ser>
          <c:idx val="4"/>
          <c:order val="4"/>
          <c:tx>
            <c:strRef>
              <c:f>'ASSUNTOS_10+_últimos_3_meses'!$A$11</c:f>
              <c:strCache>
                <c:ptCount val="1"/>
                <c:pt idx="0">
                  <c:v>Qualidade de atendimento</c:v>
                </c:pt>
              </c:strCache>
            </c:strRef>
          </c:tx>
          <c:spPr>
            <a:solidFill>
              <a:schemeClr val="accent1">
                <a:lumMod val="60000"/>
                <a:lumOff val="40000"/>
              </a:schemeClr>
            </a:solidFill>
            <a:ln>
              <a:noFill/>
            </a:ln>
            <a:effectLst/>
          </c:spPr>
          <c:invertIfNegative val="0"/>
          <c:cat>
            <c:numRef>
              <c:f>'ASSUNTOS_10+_últimos_3_meses'!$B$6:$D$6</c:f>
              <c:numCache>
                <c:formatCode>mmm\-yy</c:formatCode>
                <c:ptCount val="3"/>
                <c:pt idx="0">
                  <c:v>45383</c:v>
                </c:pt>
                <c:pt idx="1">
                  <c:v>45352</c:v>
                </c:pt>
                <c:pt idx="2">
                  <c:v>45323</c:v>
                </c:pt>
              </c:numCache>
            </c:numRef>
          </c:cat>
          <c:val>
            <c:numRef>
              <c:f>'ASSUNTOS_10+_últimos_3_meses'!$B$11:$D$11</c:f>
              <c:numCache>
                <c:formatCode>General</c:formatCode>
                <c:ptCount val="3"/>
                <c:pt idx="0">
                  <c:v>285</c:v>
                </c:pt>
                <c:pt idx="1">
                  <c:v>266</c:v>
                </c:pt>
                <c:pt idx="2">
                  <c:v>169</c:v>
                </c:pt>
              </c:numCache>
            </c:numRef>
          </c:val>
          <c:extLst>
            <c:ext xmlns:c16="http://schemas.microsoft.com/office/drawing/2014/chart" uri="{C3380CC4-5D6E-409C-BE32-E72D297353CC}">
              <c16:uniqueId val="{00000004-A601-4FBF-941D-90373977718E}"/>
            </c:ext>
          </c:extLst>
        </c:ser>
        <c:ser>
          <c:idx val="5"/>
          <c:order val="5"/>
          <c:tx>
            <c:strRef>
              <c:f>'ASSUNTOS_10+_últimos_3_meses'!$A$12</c:f>
              <c:strCache>
                <c:ptCount val="1"/>
                <c:pt idx="0">
                  <c:v>Poluição sonora - PSIU</c:v>
                </c:pt>
              </c:strCache>
            </c:strRef>
          </c:tx>
          <c:spPr>
            <a:solidFill>
              <a:schemeClr val="accent6">
                <a:lumMod val="75000"/>
              </a:schemeClr>
            </a:solidFill>
            <a:ln>
              <a:noFill/>
            </a:ln>
            <a:effectLst/>
          </c:spPr>
          <c:invertIfNegative val="0"/>
          <c:cat>
            <c:numRef>
              <c:f>'ASSUNTOS_10+_últimos_3_meses'!$B$6:$D$6</c:f>
              <c:numCache>
                <c:formatCode>mmm\-yy</c:formatCode>
                <c:ptCount val="3"/>
                <c:pt idx="0">
                  <c:v>45383</c:v>
                </c:pt>
                <c:pt idx="1">
                  <c:v>45352</c:v>
                </c:pt>
                <c:pt idx="2">
                  <c:v>45323</c:v>
                </c:pt>
              </c:numCache>
            </c:numRef>
          </c:cat>
          <c:val>
            <c:numRef>
              <c:f>'ASSUNTOS_10+_últimos_3_meses'!$B$12:$D$12</c:f>
              <c:numCache>
                <c:formatCode>General</c:formatCode>
                <c:ptCount val="3"/>
                <c:pt idx="0">
                  <c:v>184</c:v>
                </c:pt>
                <c:pt idx="1">
                  <c:v>236</c:v>
                </c:pt>
                <c:pt idx="2">
                  <c:v>184</c:v>
                </c:pt>
              </c:numCache>
            </c:numRef>
          </c:val>
          <c:extLst>
            <c:ext xmlns:c16="http://schemas.microsoft.com/office/drawing/2014/chart" uri="{C3380CC4-5D6E-409C-BE32-E72D297353CC}">
              <c16:uniqueId val="{00000005-A601-4FBF-941D-90373977718E}"/>
            </c:ext>
          </c:extLst>
        </c:ser>
        <c:ser>
          <c:idx val="6"/>
          <c:order val="6"/>
          <c:tx>
            <c:strRef>
              <c:f>'ASSUNTOS_10+_últimos_3_meses'!$A$13</c:f>
              <c:strCache>
                <c:ptCount val="1"/>
                <c:pt idx="0">
                  <c:v>Processo Administrativo</c:v>
                </c:pt>
              </c:strCache>
            </c:strRef>
          </c:tx>
          <c:spPr>
            <a:solidFill>
              <a:schemeClr val="accent6">
                <a:lumMod val="60000"/>
                <a:lumOff val="40000"/>
              </a:schemeClr>
            </a:solidFill>
            <a:ln>
              <a:noFill/>
            </a:ln>
            <a:effectLst/>
          </c:spPr>
          <c:invertIfNegative val="0"/>
          <c:cat>
            <c:numRef>
              <c:f>'ASSUNTOS_10+_últimos_3_meses'!$B$6:$D$6</c:f>
              <c:numCache>
                <c:formatCode>mmm\-yy</c:formatCode>
                <c:ptCount val="3"/>
                <c:pt idx="0">
                  <c:v>45383</c:v>
                </c:pt>
                <c:pt idx="1">
                  <c:v>45352</c:v>
                </c:pt>
                <c:pt idx="2">
                  <c:v>45323</c:v>
                </c:pt>
              </c:numCache>
            </c:numRef>
          </c:cat>
          <c:val>
            <c:numRef>
              <c:f>'ASSUNTOS_10+_últimos_3_meses'!$B$13:$D$13</c:f>
              <c:numCache>
                <c:formatCode>General</c:formatCode>
                <c:ptCount val="3"/>
                <c:pt idx="0">
                  <c:v>155</c:v>
                </c:pt>
                <c:pt idx="1">
                  <c:v>167</c:v>
                </c:pt>
                <c:pt idx="2">
                  <c:v>182</c:v>
                </c:pt>
              </c:numCache>
            </c:numRef>
          </c:val>
          <c:extLst>
            <c:ext xmlns:c16="http://schemas.microsoft.com/office/drawing/2014/chart" uri="{C3380CC4-5D6E-409C-BE32-E72D297353CC}">
              <c16:uniqueId val="{00000006-A601-4FBF-941D-90373977718E}"/>
            </c:ext>
          </c:extLst>
        </c:ser>
        <c:ser>
          <c:idx val="7"/>
          <c:order val="7"/>
          <c:tx>
            <c:strRef>
              <c:f>'ASSUNTOS_10+_últimos_3_meses'!$A$14</c:f>
              <c:strCache>
                <c:ptCount val="1"/>
                <c:pt idx="0">
                  <c:v>Ônibus</c:v>
                </c:pt>
              </c:strCache>
            </c:strRef>
          </c:tx>
          <c:spPr>
            <a:solidFill>
              <a:schemeClr val="accent2">
                <a:lumMod val="40000"/>
                <a:lumOff val="60000"/>
              </a:schemeClr>
            </a:solidFill>
            <a:ln>
              <a:noFill/>
            </a:ln>
            <a:effectLst/>
          </c:spPr>
          <c:invertIfNegative val="0"/>
          <c:cat>
            <c:numRef>
              <c:f>'ASSUNTOS_10+_últimos_3_meses'!$B$6:$D$6</c:f>
              <c:numCache>
                <c:formatCode>mmm\-yy</c:formatCode>
                <c:ptCount val="3"/>
                <c:pt idx="0">
                  <c:v>45383</c:v>
                </c:pt>
                <c:pt idx="1">
                  <c:v>45352</c:v>
                </c:pt>
                <c:pt idx="2">
                  <c:v>45323</c:v>
                </c:pt>
              </c:numCache>
            </c:numRef>
          </c:cat>
          <c:val>
            <c:numRef>
              <c:f>'ASSUNTOS_10+_últimos_3_meses'!$B$14:$D$14</c:f>
              <c:numCache>
                <c:formatCode>General</c:formatCode>
                <c:ptCount val="3"/>
                <c:pt idx="0">
                  <c:v>141</c:v>
                </c:pt>
                <c:pt idx="1">
                  <c:v>195</c:v>
                </c:pt>
                <c:pt idx="2">
                  <c:v>158</c:v>
                </c:pt>
              </c:numCache>
            </c:numRef>
          </c:val>
          <c:extLst>
            <c:ext xmlns:c16="http://schemas.microsoft.com/office/drawing/2014/chart" uri="{C3380CC4-5D6E-409C-BE32-E72D297353CC}">
              <c16:uniqueId val="{00000007-A601-4FBF-941D-90373977718E}"/>
            </c:ext>
          </c:extLst>
        </c:ser>
        <c:ser>
          <c:idx val="8"/>
          <c:order val="8"/>
          <c:tx>
            <c:strRef>
              <c:f>'ASSUNTOS_10+_últimos_3_meses'!$A$15</c:f>
              <c:strCache>
                <c:ptCount val="1"/>
                <c:pt idx="0">
                  <c:v>Sinalização e Circulação de veículos e Pedestres</c:v>
                </c:pt>
              </c:strCache>
            </c:strRef>
          </c:tx>
          <c:spPr>
            <a:solidFill>
              <a:schemeClr val="bg2">
                <a:lumMod val="90000"/>
              </a:schemeClr>
            </a:solidFill>
            <a:ln>
              <a:noFill/>
            </a:ln>
            <a:effectLst/>
          </c:spPr>
          <c:invertIfNegative val="0"/>
          <c:cat>
            <c:numRef>
              <c:f>'ASSUNTOS_10+_últimos_3_meses'!$B$6:$D$6</c:f>
              <c:numCache>
                <c:formatCode>mmm\-yy</c:formatCode>
                <c:ptCount val="3"/>
                <c:pt idx="0">
                  <c:v>45383</c:v>
                </c:pt>
                <c:pt idx="1">
                  <c:v>45352</c:v>
                </c:pt>
                <c:pt idx="2">
                  <c:v>45323</c:v>
                </c:pt>
              </c:numCache>
            </c:numRef>
          </c:cat>
          <c:val>
            <c:numRef>
              <c:f>'ASSUNTOS_10+_últimos_3_meses'!$B$15:$D$15</c:f>
              <c:numCache>
                <c:formatCode>General</c:formatCode>
                <c:ptCount val="3"/>
                <c:pt idx="0">
                  <c:v>166</c:v>
                </c:pt>
                <c:pt idx="1">
                  <c:v>176</c:v>
                </c:pt>
                <c:pt idx="2">
                  <c:v>151</c:v>
                </c:pt>
              </c:numCache>
            </c:numRef>
          </c:val>
          <c:extLst>
            <c:ext xmlns:c16="http://schemas.microsoft.com/office/drawing/2014/chart" uri="{C3380CC4-5D6E-409C-BE32-E72D297353CC}">
              <c16:uniqueId val="{00000008-A601-4FBF-941D-90373977718E}"/>
            </c:ext>
          </c:extLst>
        </c:ser>
        <c:ser>
          <c:idx val="9"/>
          <c:order val="9"/>
          <c:tx>
            <c:strRef>
              <c:f>'ASSUNTOS_10+_últimos_3_meses'!$A$16</c:f>
              <c:strCache>
                <c:ptCount val="1"/>
                <c:pt idx="0">
                  <c:v>Estabelecimentos comerciais, indústrias e serviços</c:v>
                </c:pt>
              </c:strCache>
            </c:strRef>
          </c:tx>
          <c:spPr>
            <a:solidFill>
              <a:srgbClr val="FFC000"/>
            </a:solidFill>
            <a:ln>
              <a:noFill/>
            </a:ln>
            <a:effectLst/>
          </c:spPr>
          <c:invertIfNegative val="0"/>
          <c:cat>
            <c:numRef>
              <c:f>'ASSUNTOS_10+_últimos_3_meses'!$B$6:$D$6</c:f>
              <c:numCache>
                <c:formatCode>mmm\-yy</c:formatCode>
                <c:ptCount val="3"/>
                <c:pt idx="0">
                  <c:v>45383</c:v>
                </c:pt>
                <c:pt idx="1">
                  <c:v>45352</c:v>
                </c:pt>
                <c:pt idx="2">
                  <c:v>45323</c:v>
                </c:pt>
              </c:numCache>
            </c:numRef>
          </c:cat>
          <c:val>
            <c:numRef>
              <c:f>'ASSUNTOS_10+_últimos_3_meses'!$B$16:$D$16</c:f>
              <c:numCache>
                <c:formatCode>General</c:formatCode>
                <c:ptCount val="3"/>
                <c:pt idx="0">
                  <c:v>158</c:v>
                </c:pt>
                <c:pt idx="1">
                  <c:v>155</c:v>
                </c:pt>
                <c:pt idx="2">
                  <c:v>130</c:v>
                </c:pt>
              </c:numCache>
            </c:numRef>
          </c:val>
          <c:extLst>
            <c:ext xmlns:c16="http://schemas.microsoft.com/office/drawing/2014/chart" uri="{C3380CC4-5D6E-409C-BE32-E72D297353CC}">
              <c16:uniqueId val="{00000009-A601-4FBF-941D-90373977718E}"/>
            </c:ext>
          </c:extLst>
        </c:ser>
        <c:dLbls>
          <c:showLegendKey val="0"/>
          <c:showVal val="0"/>
          <c:showCatName val="0"/>
          <c:showSerName val="0"/>
          <c:showPercent val="0"/>
          <c:showBubbleSize val="0"/>
        </c:dLbls>
        <c:gapWidth val="182"/>
        <c:axId val="1210951376"/>
        <c:axId val="1210951792"/>
      </c:barChart>
      <c:dateAx>
        <c:axId val="1210951376"/>
        <c:scaling>
          <c:orientation val="minMax"/>
        </c:scaling>
        <c:delete val="0"/>
        <c:axPos val="l"/>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pt-BR"/>
          </a:p>
        </c:txPr>
        <c:crossAx val="1210951792"/>
        <c:crosses val="autoZero"/>
        <c:auto val="1"/>
        <c:lblOffset val="100"/>
        <c:baseTimeUnit val="months"/>
      </c:dateAx>
      <c:valAx>
        <c:axId val="1210951792"/>
        <c:scaling>
          <c:orientation val="minMax"/>
        </c:scaling>
        <c:delete val="0"/>
        <c:axPos val="b"/>
        <c:majorGridlines>
          <c:spPr>
            <a:ln w="9525" cap="flat" cmpd="sng" algn="ctr">
              <a:solidFill>
                <a:schemeClr val="bg1">
                  <a:lumMod val="7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210951376"/>
        <c:crosses val="autoZero"/>
        <c:crossBetween val="between"/>
      </c:valAx>
      <c:spPr>
        <a:noFill/>
        <a:ln>
          <a:noFill/>
        </a:ln>
        <a:effectLst/>
      </c:spPr>
    </c:plotArea>
    <c:legend>
      <c:legendPos val="r"/>
      <c:layout>
        <c:manualLayout>
          <c:xMode val="edge"/>
          <c:yMode val="edge"/>
          <c:x val="0.66993529526634887"/>
          <c:y val="9.9363683977991099E-2"/>
          <c:w val="0.31869703197821825"/>
          <c:h val="0.86487156858294134"/>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75000"/>
          <a:lumOff val="2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view3D>
      <c:rotX val="13"/>
      <c:rotY val="18"/>
      <c:rAngAx val="1"/>
    </c:view3D>
    <c:floor>
      <c:thickness val="0"/>
      <c:spPr>
        <a:noFill/>
        <a:ln w="9528" cap="flat">
          <a:solidFill>
            <a:srgbClr val="868686"/>
          </a:solidFill>
          <a:prstDash val="solid"/>
          <a:round/>
        </a:ln>
      </c:spPr>
    </c:floor>
    <c:sideWall>
      <c:thickness val="0"/>
      <c:spPr>
        <a:noFill/>
        <a:ln>
          <a:noFill/>
        </a:ln>
      </c:spPr>
    </c:sideWall>
    <c:backWall>
      <c:thickness val="0"/>
      <c:spPr>
        <a:noFill/>
        <a:ln>
          <a:noFill/>
        </a:ln>
      </c:spPr>
    </c:backWall>
    <c:plotArea>
      <c:layout>
        <c:manualLayout>
          <c:layoutTarget val="inner"/>
          <c:xMode val="edge"/>
          <c:yMode val="edge"/>
          <c:x val="7.9993141769876722E-2"/>
          <c:y val="0.14260195736402517"/>
          <c:w val="0.5490226255125138"/>
          <c:h val="0.7821770104823853"/>
        </c:manualLayout>
      </c:layout>
      <c:bar3DChart>
        <c:barDir val="col"/>
        <c:grouping val="stacked"/>
        <c:varyColors val="0"/>
        <c:ser>
          <c:idx val="0"/>
          <c:order val="0"/>
          <c:tx>
            <c:strRef>
              <c:f>'10_ASSUNTOS+_Assuntos_MAI_24'!$B$24</c:f>
              <c:strCache>
                <c:ptCount val="1"/>
                <c:pt idx="0">
                  <c:v>Cadastro Único (CadÚnico)</c:v>
                </c:pt>
              </c:strCache>
            </c:strRef>
          </c:tx>
          <c:spPr>
            <a:solidFill>
              <a:srgbClr val="4572A7"/>
            </a:solidFill>
            <a:ln>
              <a:noFill/>
            </a:ln>
          </c:spPr>
          <c:invertIfNegative val="0"/>
          <c:val>
            <c:numRef>
              <c:f>'10_ASSUNTOS+_Assuntos_MAI_24'!$B$25</c:f>
              <c:numCache>
                <c:formatCode>General</c:formatCode>
                <c:ptCount val="1"/>
                <c:pt idx="0">
                  <c:v>752</c:v>
                </c:pt>
              </c:numCache>
            </c:numRef>
          </c:val>
          <c:extLst>
            <c:ext xmlns:c16="http://schemas.microsoft.com/office/drawing/2014/chart" uri="{C3380CC4-5D6E-409C-BE32-E72D297353CC}">
              <c16:uniqueId val="{00000000-B0F4-4748-ABAC-69F43BE9DD84}"/>
            </c:ext>
          </c:extLst>
        </c:ser>
        <c:ser>
          <c:idx val="1"/>
          <c:order val="1"/>
          <c:tx>
            <c:strRef>
              <c:f>'10_ASSUNTOS+_Assuntos_MAI_24'!$C$24:$C$24</c:f>
              <c:strCache>
                <c:ptCount val="1"/>
                <c:pt idx="0">
                  <c:v>Órgão externo</c:v>
                </c:pt>
              </c:strCache>
            </c:strRef>
          </c:tx>
          <c:spPr>
            <a:solidFill>
              <a:srgbClr val="FF0000"/>
            </a:solidFill>
            <a:ln>
              <a:noFill/>
            </a:ln>
          </c:spPr>
          <c:invertIfNegative val="0"/>
          <c:val>
            <c:numRef>
              <c:f>'10_ASSUNTOS+_Assuntos_MAI_24'!$C$25:$C$25</c:f>
              <c:numCache>
                <c:formatCode>General</c:formatCode>
                <c:ptCount val="1"/>
                <c:pt idx="0">
                  <c:v>423</c:v>
                </c:pt>
              </c:numCache>
            </c:numRef>
          </c:val>
          <c:extLst>
            <c:ext xmlns:c16="http://schemas.microsoft.com/office/drawing/2014/chart" uri="{C3380CC4-5D6E-409C-BE32-E72D297353CC}">
              <c16:uniqueId val="{00000001-B0F4-4748-ABAC-69F43BE9DD84}"/>
            </c:ext>
          </c:extLst>
        </c:ser>
        <c:ser>
          <c:idx val="2"/>
          <c:order val="2"/>
          <c:tx>
            <c:strRef>
              <c:f>'10_ASSUNTOS+_Assuntos_MAI_24'!$D$24:$D$24</c:f>
              <c:strCache>
                <c:ptCount val="1"/>
                <c:pt idx="0">
                  <c:v>Buraco e Pavimentação</c:v>
                </c:pt>
              </c:strCache>
            </c:strRef>
          </c:tx>
          <c:spPr>
            <a:solidFill>
              <a:srgbClr val="89A54E"/>
            </a:solidFill>
            <a:ln>
              <a:noFill/>
            </a:ln>
          </c:spPr>
          <c:invertIfNegative val="0"/>
          <c:val>
            <c:numRef>
              <c:f>'10_ASSUNTOS+_Assuntos_MAI_24'!$D$25:$D$26</c:f>
              <c:numCache>
                <c:formatCode>General</c:formatCode>
                <c:ptCount val="2"/>
                <c:pt idx="0">
                  <c:v>341</c:v>
                </c:pt>
              </c:numCache>
            </c:numRef>
          </c:val>
          <c:extLst>
            <c:ext xmlns:c16="http://schemas.microsoft.com/office/drawing/2014/chart" uri="{C3380CC4-5D6E-409C-BE32-E72D297353CC}">
              <c16:uniqueId val="{00000002-B0F4-4748-ABAC-69F43BE9DD84}"/>
            </c:ext>
          </c:extLst>
        </c:ser>
        <c:ser>
          <c:idx val="3"/>
          <c:order val="3"/>
          <c:tx>
            <c:strRef>
              <c:f>'10_ASSUNTOS+_Assuntos_MAI_24'!$E$24:$E$24</c:f>
              <c:strCache>
                <c:ptCount val="1"/>
                <c:pt idx="0">
                  <c:v>Qualidade de atendimento</c:v>
                </c:pt>
              </c:strCache>
            </c:strRef>
          </c:tx>
          <c:spPr>
            <a:solidFill>
              <a:srgbClr val="000000"/>
            </a:solidFill>
            <a:ln>
              <a:noFill/>
            </a:ln>
          </c:spPr>
          <c:invertIfNegative val="0"/>
          <c:val>
            <c:numRef>
              <c:f>'10_ASSUNTOS+_Assuntos_MAI_24'!$E$25:$E$26</c:f>
              <c:numCache>
                <c:formatCode>General</c:formatCode>
                <c:ptCount val="2"/>
                <c:pt idx="0">
                  <c:v>285</c:v>
                </c:pt>
              </c:numCache>
            </c:numRef>
          </c:val>
          <c:extLst>
            <c:ext xmlns:c16="http://schemas.microsoft.com/office/drawing/2014/chart" uri="{C3380CC4-5D6E-409C-BE32-E72D297353CC}">
              <c16:uniqueId val="{00000003-B0F4-4748-ABAC-69F43BE9DD84}"/>
            </c:ext>
          </c:extLst>
        </c:ser>
        <c:ser>
          <c:idx val="4"/>
          <c:order val="4"/>
          <c:tx>
            <c:strRef>
              <c:f>'10_ASSUNTOS+_Assuntos_MAI_24'!$F$24:$F$24</c:f>
              <c:strCache>
                <c:ptCount val="1"/>
                <c:pt idx="0">
                  <c:v>Árvore</c:v>
                </c:pt>
              </c:strCache>
            </c:strRef>
          </c:tx>
          <c:spPr>
            <a:solidFill>
              <a:srgbClr val="EC04C0"/>
            </a:solidFill>
            <a:ln>
              <a:noFill/>
            </a:ln>
          </c:spPr>
          <c:invertIfNegative val="0"/>
          <c:val>
            <c:numRef>
              <c:f>'10_ASSUNTOS+_Assuntos_MAI_24'!$F$25:$F$26</c:f>
              <c:numCache>
                <c:formatCode>General</c:formatCode>
                <c:ptCount val="2"/>
                <c:pt idx="0">
                  <c:v>271</c:v>
                </c:pt>
              </c:numCache>
            </c:numRef>
          </c:val>
          <c:extLst>
            <c:ext xmlns:c16="http://schemas.microsoft.com/office/drawing/2014/chart" uri="{C3380CC4-5D6E-409C-BE32-E72D297353CC}">
              <c16:uniqueId val="{00000004-B0F4-4748-ABAC-69F43BE9DD84}"/>
            </c:ext>
          </c:extLst>
        </c:ser>
        <c:ser>
          <c:idx val="5"/>
          <c:order val="5"/>
          <c:tx>
            <c:strRef>
              <c:f>'10_ASSUNTOS+_Assuntos_MAI_24'!$G$24:$G$24</c:f>
              <c:strCache>
                <c:ptCount val="1"/>
                <c:pt idx="0">
                  <c:v>Poluição sonora - PSIU</c:v>
                </c:pt>
              </c:strCache>
            </c:strRef>
          </c:tx>
          <c:spPr>
            <a:solidFill>
              <a:srgbClr val="FFFF00"/>
            </a:solidFill>
            <a:ln>
              <a:noFill/>
            </a:ln>
          </c:spPr>
          <c:invertIfNegative val="0"/>
          <c:val>
            <c:numRef>
              <c:f>'10_ASSUNTOS+_Assuntos_MAI_24'!$G$25:$G$26</c:f>
              <c:numCache>
                <c:formatCode>General</c:formatCode>
                <c:ptCount val="2"/>
                <c:pt idx="0">
                  <c:v>184</c:v>
                </c:pt>
              </c:numCache>
            </c:numRef>
          </c:val>
          <c:extLst>
            <c:ext xmlns:c16="http://schemas.microsoft.com/office/drawing/2014/chart" uri="{C3380CC4-5D6E-409C-BE32-E72D297353CC}">
              <c16:uniqueId val="{00000005-B0F4-4748-ABAC-69F43BE9DD84}"/>
            </c:ext>
          </c:extLst>
        </c:ser>
        <c:ser>
          <c:idx val="6"/>
          <c:order val="6"/>
          <c:tx>
            <c:strRef>
              <c:f>'10_ASSUNTOS+_Assuntos_MAI_24'!$H$24:$H$24</c:f>
              <c:strCache>
                <c:ptCount val="1"/>
                <c:pt idx="0">
                  <c:v>Sinalização e Circulação de veículos e Pedestres</c:v>
                </c:pt>
              </c:strCache>
            </c:strRef>
          </c:tx>
          <c:spPr>
            <a:solidFill>
              <a:srgbClr val="00B0F0"/>
            </a:solidFill>
            <a:ln>
              <a:noFill/>
            </a:ln>
          </c:spPr>
          <c:invertIfNegative val="0"/>
          <c:val>
            <c:numRef>
              <c:f>'10_ASSUNTOS+_Assuntos_MAI_24'!$H$25:$H$26</c:f>
              <c:numCache>
                <c:formatCode>General</c:formatCode>
                <c:ptCount val="2"/>
                <c:pt idx="0">
                  <c:v>166</c:v>
                </c:pt>
              </c:numCache>
            </c:numRef>
          </c:val>
          <c:extLst>
            <c:ext xmlns:c16="http://schemas.microsoft.com/office/drawing/2014/chart" uri="{C3380CC4-5D6E-409C-BE32-E72D297353CC}">
              <c16:uniqueId val="{00000006-B0F4-4748-ABAC-69F43BE9DD84}"/>
            </c:ext>
          </c:extLst>
        </c:ser>
        <c:ser>
          <c:idx val="7"/>
          <c:order val="7"/>
          <c:tx>
            <c:strRef>
              <c:f>'10_ASSUNTOS+_Assuntos_MAI_24'!$I$24:$I$24</c:f>
              <c:strCache>
                <c:ptCount val="1"/>
                <c:pt idx="0">
                  <c:v>Estabelecimentos comerciais, indústrias e serviços</c:v>
                </c:pt>
              </c:strCache>
            </c:strRef>
          </c:tx>
          <c:spPr>
            <a:solidFill>
              <a:srgbClr val="FDEADA"/>
            </a:solidFill>
            <a:ln>
              <a:noFill/>
            </a:ln>
          </c:spPr>
          <c:invertIfNegative val="0"/>
          <c:val>
            <c:numRef>
              <c:f>'10_ASSUNTOS+_Assuntos_MAI_24'!$I$25:$I$26</c:f>
              <c:numCache>
                <c:formatCode>General</c:formatCode>
                <c:ptCount val="2"/>
                <c:pt idx="0">
                  <c:v>158</c:v>
                </c:pt>
              </c:numCache>
            </c:numRef>
          </c:val>
          <c:extLst>
            <c:ext xmlns:c16="http://schemas.microsoft.com/office/drawing/2014/chart" uri="{C3380CC4-5D6E-409C-BE32-E72D297353CC}">
              <c16:uniqueId val="{00000007-B0F4-4748-ABAC-69F43BE9DD84}"/>
            </c:ext>
          </c:extLst>
        </c:ser>
        <c:ser>
          <c:idx val="8"/>
          <c:order val="8"/>
          <c:tx>
            <c:strRef>
              <c:f>'10_ASSUNTOS+_Assuntos_MAI_24'!$J$24:$J$24</c:f>
              <c:strCache>
                <c:ptCount val="1"/>
                <c:pt idx="0">
                  <c:v>Processo Administrativo</c:v>
                </c:pt>
              </c:strCache>
            </c:strRef>
          </c:tx>
          <c:spPr>
            <a:solidFill>
              <a:srgbClr val="92D050"/>
            </a:solidFill>
            <a:ln>
              <a:noFill/>
            </a:ln>
          </c:spPr>
          <c:invertIfNegative val="0"/>
          <c:val>
            <c:numRef>
              <c:f>'10_ASSUNTOS+_Assuntos_MAI_24'!$J$25:$J$26</c:f>
              <c:numCache>
                <c:formatCode>General</c:formatCode>
                <c:ptCount val="2"/>
                <c:pt idx="0">
                  <c:v>155</c:v>
                </c:pt>
              </c:numCache>
            </c:numRef>
          </c:val>
          <c:extLst>
            <c:ext xmlns:c16="http://schemas.microsoft.com/office/drawing/2014/chart" uri="{C3380CC4-5D6E-409C-BE32-E72D297353CC}">
              <c16:uniqueId val="{00000008-B0F4-4748-ABAC-69F43BE9DD84}"/>
            </c:ext>
          </c:extLst>
        </c:ser>
        <c:ser>
          <c:idx val="9"/>
          <c:order val="9"/>
          <c:tx>
            <c:strRef>
              <c:f>'10_ASSUNTOS+_Assuntos_MAI_24'!$K$24:$K$24</c:f>
              <c:strCache>
                <c:ptCount val="1"/>
                <c:pt idx="0">
                  <c:v>Ônibus</c:v>
                </c:pt>
              </c:strCache>
            </c:strRef>
          </c:tx>
          <c:spPr>
            <a:solidFill>
              <a:srgbClr val="9E20EC"/>
            </a:solidFill>
            <a:ln>
              <a:noFill/>
            </a:ln>
          </c:spPr>
          <c:invertIfNegative val="0"/>
          <c:dPt>
            <c:idx val="1"/>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1C-F0ED-4F59-B5FC-95FC41A831C9}"/>
              </c:ext>
            </c:extLst>
          </c:dPt>
          <c:val>
            <c:numRef>
              <c:f>'10_ASSUNTOS+_Assuntos_MAI_24'!$K$25:$K$26</c:f>
              <c:numCache>
                <c:formatCode>General</c:formatCode>
                <c:ptCount val="2"/>
                <c:pt idx="0">
                  <c:v>141</c:v>
                </c:pt>
              </c:numCache>
            </c:numRef>
          </c:val>
          <c:extLst>
            <c:ext xmlns:c16="http://schemas.microsoft.com/office/drawing/2014/chart" uri="{C3380CC4-5D6E-409C-BE32-E72D297353CC}">
              <c16:uniqueId val="{00000009-B0F4-4748-ABAC-69F43BE9DD84}"/>
            </c:ext>
          </c:extLst>
        </c:ser>
        <c:ser>
          <c:idx val="10"/>
          <c:order val="10"/>
          <c:tx>
            <c:strRef>
              <c:f>'10_ASSUNTOS+_Assuntos_MAI_24'!$L$24:$L$24</c:f>
              <c:strCache>
                <c:ptCount val="1"/>
                <c:pt idx="0">
                  <c:v>Total</c:v>
                </c:pt>
              </c:strCache>
            </c:strRef>
          </c:tx>
          <c:spPr>
            <a:solidFill>
              <a:srgbClr val="91C3D5"/>
            </a:solidFill>
            <a:ln>
              <a:noFill/>
            </a:ln>
          </c:spPr>
          <c:invertIfNegative val="0"/>
          <c:dPt>
            <c:idx val="1"/>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00-B163-445A-AA9D-F9DED42BDBDA}"/>
              </c:ext>
            </c:extLst>
          </c:dPt>
          <c:dLbls>
            <c:dLbl>
              <c:idx val="1"/>
              <c:tx>
                <c:rich>
                  <a:bodyPr/>
                  <a:lstStyle/>
                  <a:p>
                    <a:fld id="{A84DFEFC-B999-4AA8-8CF4-C0D76E5DEBBE}" type="VALUE">
                      <a:rPr lang="en-US"/>
                      <a:pPr/>
                      <a:t>[VALOR]</a:t>
                    </a:fld>
                    <a:endParaRPr lang="pt-B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B163-445A-AA9D-F9DED42BDBD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'10_ASSUNTOS+_Assuntos_MAI_24'!$L$25:$L$26</c:f>
              <c:numCache>
                <c:formatCode>General</c:formatCode>
                <c:ptCount val="2"/>
                <c:pt idx="1">
                  <c:v>5600</c:v>
                </c:pt>
              </c:numCache>
            </c:numRef>
          </c:val>
          <c:extLst>
            <c:ext xmlns:c16="http://schemas.microsoft.com/office/drawing/2014/chart" uri="{C3380CC4-5D6E-409C-BE32-E72D297353CC}">
              <c16:uniqueId val="{0000000B-B0F4-4748-ABAC-69F43BE9DD84}"/>
            </c:ext>
          </c:extLst>
        </c:ser>
        <c:dLbls>
          <c:showLegendKey val="0"/>
          <c:showVal val="0"/>
          <c:showCatName val="0"/>
          <c:showSerName val="0"/>
          <c:showPercent val="0"/>
          <c:showBubbleSize val="0"/>
        </c:dLbls>
        <c:gapWidth val="150"/>
        <c:shape val="box"/>
        <c:axId val="1818454895"/>
        <c:axId val="1818451151"/>
        <c:axId val="0"/>
      </c:bar3DChart>
      <c:valAx>
        <c:axId val="1818451151"/>
        <c:scaling>
          <c:orientation val="minMax"/>
        </c:scaling>
        <c:delete val="0"/>
        <c:axPos val="l"/>
        <c:majorGridlines>
          <c:spPr>
            <a:ln w="9525">
              <a:solidFill>
                <a:schemeClr val="bg1">
                  <a:lumMod val="65000"/>
                </a:schemeClr>
              </a:solidFill>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8454895"/>
        <c:crosses val="autoZero"/>
        <c:crossBetween val="between"/>
        <c:majorUnit val="1000"/>
      </c:valAx>
      <c:catAx>
        <c:axId val="1818454895"/>
        <c:scaling>
          <c:orientation val="minMax"/>
        </c:scaling>
        <c:delete val="1"/>
        <c:axPos val="b"/>
        <c:majorTickMark val="out"/>
        <c:minorTickMark val="none"/>
        <c:tickLblPos val="nextTo"/>
        <c:crossAx val="1818451151"/>
        <c:crosses val="autoZero"/>
        <c:auto val="1"/>
        <c:lblAlgn val="ctr"/>
        <c:lblOffset val="100"/>
        <c:noMultiLvlLbl val="0"/>
      </c:catAx>
      <c:spPr>
        <a:noFill/>
        <a:ln>
          <a:noFill/>
        </a:ln>
      </c:spPr>
    </c:plotArea>
    <c:legend>
      <c:legendPos val="r"/>
      <c:layout>
        <c:manualLayout>
          <c:xMode val="edge"/>
          <c:yMode val="edge"/>
          <c:x val="0.66753042189193412"/>
          <c:y val="0.18239893926302692"/>
          <c:w val="0.28674900974076606"/>
          <c:h val="0.74931024926232037"/>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200" b="1" i="0" u="none" strike="noStrike" kern="1200" cap="none" spc="0" baseline="0">
                <a:solidFill>
                  <a:srgbClr val="000000"/>
                </a:solidFill>
                <a:uFillTx/>
                <a:latin typeface="Calibri"/>
                <a:ea typeface="Calibri"/>
                <a:cs typeface="Calibri"/>
              </a:rPr>
              <a:t>10 ASSUNTOS mais solicitados do mês de MAIO/24</a:t>
            </a:r>
          </a:p>
        </c:rich>
      </c:tx>
      <c:layout>
        <c:manualLayout>
          <c:xMode val="edge"/>
          <c:yMode val="edge"/>
          <c:x val="0.21180529583678118"/>
          <c:y val="3.7147918889703153E-2"/>
        </c:manualLayout>
      </c:layout>
      <c:overlay val="0"/>
      <c:spPr>
        <a:noFill/>
        <a:ln>
          <a:noFill/>
        </a:ln>
      </c:spPr>
    </c:title>
    <c:autoTitleDeleted val="0"/>
    <c:plotArea>
      <c:layout>
        <c:manualLayout>
          <c:xMode val="edge"/>
          <c:yMode val="edge"/>
          <c:x val="2.3901788634248196E-2"/>
          <c:y val="0.10665247925090444"/>
          <c:w val="0.91871718111913325"/>
          <c:h val="0.80398775516885757"/>
        </c:manualLayout>
      </c:layout>
      <c:barChart>
        <c:barDir val="col"/>
        <c:grouping val="clustered"/>
        <c:varyColors val="0"/>
        <c:ser>
          <c:idx val="0"/>
          <c:order val="0"/>
          <c:tx>
            <c:strRef>
              <c:f>'10_ASSUNTOS+_Assuntos_MAI_24'!$B$6:$B$6</c:f>
              <c:strCache>
                <c:ptCount val="1"/>
                <c:pt idx="0">
                  <c:v>mai/24</c:v>
                </c:pt>
              </c:strCache>
            </c:strRef>
          </c:tx>
          <c:spPr>
            <a:solidFill>
              <a:srgbClr val="4F81BD"/>
            </a:solidFill>
            <a:ln>
              <a:noFill/>
            </a:ln>
          </c:spPr>
          <c:invertIfNegative val="0"/>
          <c:dPt>
            <c:idx val="0"/>
            <c:invertIfNegative val="0"/>
            <c:bubble3D val="0"/>
            <c:spPr>
              <a:solidFill>
                <a:srgbClr val="4572A7"/>
              </a:solidFill>
              <a:ln>
                <a:noFill/>
              </a:ln>
            </c:spPr>
            <c:extLst>
              <c:ext xmlns:c16="http://schemas.microsoft.com/office/drawing/2014/chart" uri="{C3380CC4-5D6E-409C-BE32-E72D297353CC}">
                <c16:uniqueId val="{00000000-DE10-44BF-97A9-837AEEDEDEC9}"/>
              </c:ext>
            </c:extLst>
          </c:dPt>
          <c:dPt>
            <c:idx val="1"/>
            <c:invertIfNegative val="0"/>
            <c:bubble3D val="0"/>
            <c:spPr>
              <a:solidFill>
                <a:srgbClr val="FF0000"/>
              </a:solidFill>
              <a:ln>
                <a:noFill/>
              </a:ln>
            </c:spPr>
            <c:extLst>
              <c:ext xmlns:c16="http://schemas.microsoft.com/office/drawing/2014/chart" uri="{C3380CC4-5D6E-409C-BE32-E72D297353CC}">
                <c16:uniqueId val="{00000001-DE10-44BF-97A9-837AEEDEDEC9}"/>
              </c:ext>
            </c:extLst>
          </c:dPt>
          <c:dPt>
            <c:idx val="2"/>
            <c:invertIfNegative val="0"/>
            <c:bubble3D val="0"/>
            <c:spPr>
              <a:solidFill>
                <a:srgbClr val="89A54E"/>
              </a:solidFill>
              <a:ln>
                <a:noFill/>
              </a:ln>
            </c:spPr>
            <c:extLst>
              <c:ext xmlns:c16="http://schemas.microsoft.com/office/drawing/2014/chart" uri="{C3380CC4-5D6E-409C-BE32-E72D297353CC}">
                <c16:uniqueId val="{00000002-DE10-44BF-97A9-837AEEDEDEC9}"/>
              </c:ext>
            </c:extLst>
          </c:dPt>
          <c:dPt>
            <c:idx val="3"/>
            <c:invertIfNegative val="0"/>
            <c:bubble3D val="0"/>
            <c:spPr>
              <a:solidFill>
                <a:srgbClr val="000000"/>
              </a:solidFill>
              <a:ln>
                <a:noFill/>
              </a:ln>
            </c:spPr>
            <c:extLst>
              <c:ext xmlns:c16="http://schemas.microsoft.com/office/drawing/2014/chart" uri="{C3380CC4-5D6E-409C-BE32-E72D297353CC}">
                <c16:uniqueId val="{00000003-DE10-44BF-97A9-837AEEDEDEC9}"/>
              </c:ext>
            </c:extLst>
          </c:dPt>
          <c:dPt>
            <c:idx val="4"/>
            <c:invertIfNegative val="0"/>
            <c:bubble3D val="0"/>
            <c:spPr>
              <a:solidFill>
                <a:srgbClr val="FF66FF"/>
              </a:solidFill>
              <a:ln>
                <a:noFill/>
              </a:ln>
            </c:spPr>
            <c:extLst>
              <c:ext xmlns:c16="http://schemas.microsoft.com/office/drawing/2014/chart" uri="{C3380CC4-5D6E-409C-BE32-E72D297353CC}">
                <c16:uniqueId val="{00000004-DE10-44BF-97A9-837AEEDEDEC9}"/>
              </c:ext>
            </c:extLst>
          </c:dPt>
          <c:dPt>
            <c:idx val="5"/>
            <c:invertIfNegative val="0"/>
            <c:bubble3D val="0"/>
            <c:spPr>
              <a:solidFill>
                <a:srgbClr val="FFFF00"/>
              </a:solidFill>
              <a:ln>
                <a:noFill/>
              </a:ln>
            </c:spPr>
            <c:extLst>
              <c:ext xmlns:c16="http://schemas.microsoft.com/office/drawing/2014/chart" uri="{C3380CC4-5D6E-409C-BE32-E72D297353CC}">
                <c16:uniqueId val="{00000005-DE10-44BF-97A9-837AEEDEDEC9}"/>
              </c:ext>
            </c:extLst>
          </c:dPt>
          <c:dPt>
            <c:idx val="6"/>
            <c:invertIfNegative val="0"/>
            <c:bubble3D val="0"/>
            <c:spPr>
              <a:solidFill>
                <a:srgbClr val="00B0F0"/>
              </a:solidFill>
              <a:ln>
                <a:noFill/>
              </a:ln>
            </c:spPr>
            <c:extLst>
              <c:ext xmlns:c16="http://schemas.microsoft.com/office/drawing/2014/chart" uri="{C3380CC4-5D6E-409C-BE32-E72D297353CC}">
                <c16:uniqueId val="{00000006-DE10-44BF-97A9-837AEEDEDEC9}"/>
              </c:ext>
            </c:extLst>
          </c:dPt>
          <c:dPt>
            <c:idx val="7"/>
            <c:invertIfNegative val="0"/>
            <c:bubble3D val="0"/>
            <c:spPr>
              <a:solidFill>
                <a:srgbClr val="F2DCDB"/>
              </a:solidFill>
              <a:ln>
                <a:noFill/>
              </a:ln>
            </c:spPr>
            <c:extLst>
              <c:ext xmlns:c16="http://schemas.microsoft.com/office/drawing/2014/chart" uri="{C3380CC4-5D6E-409C-BE32-E72D297353CC}">
                <c16:uniqueId val="{00000007-DE10-44BF-97A9-837AEEDEDEC9}"/>
              </c:ext>
            </c:extLst>
          </c:dPt>
          <c:dPt>
            <c:idx val="8"/>
            <c:invertIfNegative val="0"/>
            <c:bubble3D val="0"/>
            <c:spPr>
              <a:solidFill>
                <a:srgbClr val="92D050"/>
              </a:solidFill>
              <a:ln>
                <a:noFill/>
              </a:ln>
            </c:spPr>
            <c:extLst>
              <c:ext xmlns:c16="http://schemas.microsoft.com/office/drawing/2014/chart" uri="{C3380CC4-5D6E-409C-BE32-E72D297353CC}">
                <c16:uniqueId val="{00000008-DE10-44BF-97A9-837AEEDEDEC9}"/>
              </c:ext>
            </c:extLst>
          </c:dPt>
          <c:dPt>
            <c:idx val="9"/>
            <c:invertIfNegative val="0"/>
            <c:bubble3D val="0"/>
            <c:spPr>
              <a:solidFill>
                <a:srgbClr val="9E20EC"/>
              </a:solidFill>
              <a:ln>
                <a:noFill/>
              </a:ln>
            </c:spPr>
            <c:extLst>
              <c:ext xmlns:c16="http://schemas.microsoft.com/office/drawing/2014/chart" uri="{C3380CC4-5D6E-409C-BE32-E72D297353CC}">
                <c16:uniqueId val="{00000009-DE10-44BF-97A9-837AEEDEDEC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'10_ASSUNTOS+_Assuntos_MAI_24'!$A$7:$A$16</c:f>
              <c:strCache>
                <c:ptCount val="10"/>
                <c:pt idx="0">
                  <c:v>Cadastro Único (CadÚnico)</c:v>
                </c:pt>
                <c:pt idx="1">
                  <c:v>Órgão externo</c:v>
                </c:pt>
                <c:pt idx="2">
                  <c:v>Buraco e Pavimentação</c:v>
                </c:pt>
                <c:pt idx="3">
                  <c:v>Qualidade de atendimento</c:v>
                </c:pt>
                <c:pt idx="4">
                  <c:v>Árvore</c:v>
                </c:pt>
                <c:pt idx="5">
                  <c:v>Poluição sonora - PSIU</c:v>
                </c:pt>
                <c:pt idx="6">
                  <c:v>Sinalização e Circulação de veículos e Pedestres</c:v>
                </c:pt>
                <c:pt idx="7">
                  <c:v>Estabelecimentos comerciais, indústrias e serviços</c:v>
                </c:pt>
                <c:pt idx="8">
                  <c:v>Processo Administrativo</c:v>
                </c:pt>
                <c:pt idx="9">
                  <c:v>Ônibus</c:v>
                </c:pt>
              </c:strCache>
            </c:strRef>
          </c:cat>
          <c:val>
            <c:numRef>
              <c:f>'10_ASSUNTOS+_Assuntos_MAI_24'!$B$7:$B$16</c:f>
              <c:numCache>
                <c:formatCode>General</c:formatCode>
                <c:ptCount val="10"/>
                <c:pt idx="0">
                  <c:v>752</c:v>
                </c:pt>
                <c:pt idx="1">
                  <c:v>423</c:v>
                </c:pt>
                <c:pt idx="2">
                  <c:v>341</c:v>
                </c:pt>
                <c:pt idx="3">
                  <c:v>285</c:v>
                </c:pt>
                <c:pt idx="4">
                  <c:v>271</c:v>
                </c:pt>
                <c:pt idx="5">
                  <c:v>184</c:v>
                </c:pt>
                <c:pt idx="6">
                  <c:v>166</c:v>
                </c:pt>
                <c:pt idx="7">
                  <c:v>158</c:v>
                </c:pt>
                <c:pt idx="8">
                  <c:v>155</c:v>
                </c:pt>
                <c:pt idx="9">
                  <c:v>141</c:v>
                </c:pt>
              </c:numCache>
            </c:numRef>
          </c:val>
          <c:extLst>
            <c:ext xmlns:c16="http://schemas.microsoft.com/office/drawing/2014/chart" uri="{C3380CC4-5D6E-409C-BE32-E72D297353CC}">
              <c16:uniqueId val="{00000014-81B4-4026-B533-60BBCA1E78AA}"/>
            </c:ext>
          </c:extLst>
        </c:ser>
        <c:dLbls>
          <c:showLegendKey val="0"/>
          <c:showVal val="0"/>
          <c:showCatName val="0"/>
          <c:showSerName val="0"/>
          <c:showPercent val="0"/>
          <c:showBubbleSize val="0"/>
        </c:dLbls>
        <c:gapWidth val="59"/>
        <c:overlap val="-71"/>
        <c:axId val="1818452815"/>
        <c:axId val="1818455311"/>
      </c:barChart>
      <c:valAx>
        <c:axId val="1818455311"/>
        <c:scaling>
          <c:orientation val="minMax"/>
        </c:scaling>
        <c:delete val="0"/>
        <c:axPos val="l"/>
        <c:majorGridlines>
          <c:spPr>
            <a:ln w="9528" cap="flat">
              <a:solidFill>
                <a:schemeClr val="bg2">
                  <a:lumMod val="75000"/>
                </a:schemeClr>
              </a:solidFill>
              <a:prstDash val="solid"/>
              <a:round/>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8452815"/>
        <c:crosses val="autoZero"/>
        <c:crossBetween val="between"/>
        <c:minorUnit val="50"/>
      </c:valAx>
      <c:catAx>
        <c:axId val="1818452815"/>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8455311"/>
        <c:crosses val="autoZero"/>
        <c:auto val="1"/>
        <c:lblAlgn val="ctr"/>
        <c:lblOffset val="100"/>
        <c:noMultiLvlLbl val="0"/>
      </c:catAx>
      <c:spPr>
        <a:solidFill>
          <a:srgbClr val="FFFFFF"/>
        </a:solid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plotArea>
      <c:layout>
        <c:manualLayout>
          <c:xMode val="edge"/>
          <c:yMode val="edge"/>
          <c:x val="6.7168305145288796E-3"/>
          <c:y val="9.8617585953120632E-2"/>
          <c:w val="0.93172016959418535"/>
          <c:h val="0.87440261034368227"/>
        </c:manualLayout>
      </c:layout>
      <c:barChart>
        <c:barDir val="col"/>
        <c:grouping val="clustered"/>
        <c:varyColors val="1"/>
        <c:ser>
          <c:idx val="0"/>
          <c:order val="0"/>
          <c:tx>
            <c:v>Série4</c:v>
          </c:tx>
          <c:invertIfNegative val="0"/>
          <c:dPt>
            <c:idx val="1"/>
            <c:invertIfNegative val="0"/>
            <c:bubble3D val="0"/>
            <c:extLst>
              <c:ext xmlns:c16="http://schemas.microsoft.com/office/drawing/2014/chart" uri="{C3380CC4-5D6E-409C-BE32-E72D297353CC}">
                <c16:uniqueId val="{00000000-FA0F-4474-BD13-DFA6AC1FB82C}"/>
              </c:ext>
            </c:extLst>
          </c:dPt>
          <c:dPt>
            <c:idx val="2"/>
            <c:invertIfNegative val="0"/>
            <c:bubble3D val="0"/>
            <c:extLst>
              <c:ext xmlns:c16="http://schemas.microsoft.com/office/drawing/2014/chart" uri="{C3380CC4-5D6E-409C-BE32-E72D297353CC}">
                <c16:uniqueId val="{00000001-FA0F-4474-BD13-DFA6AC1FB82C}"/>
              </c:ext>
            </c:extLst>
          </c:dPt>
          <c:dPt>
            <c:idx val="3"/>
            <c:invertIfNegative val="0"/>
            <c:bubble3D val="0"/>
            <c:extLst>
              <c:ext xmlns:c16="http://schemas.microsoft.com/office/drawing/2014/chart" uri="{C3380CC4-5D6E-409C-BE32-E72D297353CC}">
                <c16:uniqueId val="{00000002-FA0F-4474-BD13-DFA6AC1FB82C}"/>
              </c:ext>
            </c:extLst>
          </c:dPt>
          <c:dPt>
            <c:idx val="4"/>
            <c:invertIfNegative val="0"/>
            <c:bubble3D val="0"/>
            <c:extLst>
              <c:ext xmlns:c16="http://schemas.microsoft.com/office/drawing/2014/chart" uri="{C3380CC4-5D6E-409C-BE32-E72D297353CC}">
                <c16:uniqueId val="{00000003-FA0F-4474-BD13-DFA6AC1FB82C}"/>
              </c:ext>
            </c:extLst>
          </c:dPt>
          <c:dPt>
            <c:idx val="5"/>
            <c:invertIfNegative val="0"/>
            <c:bubble3D val="0"/>
            <c:extLst>
              <c:ext xmlns:c16="http://schemas.microsoft.com/office/drawing/2014/chart" uri="{C3380CC4-5D6E-409C-BE32-E72D297353CC}">
                <c16:uniqueId val="{00000004-FA0F-4474-BD13-DFA6AC1FB82C}"/>
              </c:ext>
            </c:extLst>
          </c:dPt>
          <c:dPt>
            <c:idx val="6"/>
            <c:invertIfNegative val="0"/>
            <c:bubble3D val="0"/>
            <c:extLst>
              <c:ext xmlns:c16="http://schemas.microsoft.com/office/drawing/2014/chart" uri="{C3380CC4-5D6E-409C-BE32-E72D297353CC}">
                <c16:uniqueId val="{00000005-FA0F-4474-BD13-DFA6AC1FB82C}"/>
              </c:ext>
            </c:extLst>
          </c:dPt>
          <c:dPt>
            <c:idx val="7"/>
            <c:invertIfNegative val="0"/>
            <c:bubble3D val="0"/>
            <c:extLst>
              <c:ext xmlns:c16="http://schemas.microsoft.com/office/drawing/2014/chart" uri="{C3380CC4-5D6E-409C-BE32-E72D297353CC}">
                <c16:uniqueId val="{00000006-FA0F-4474-BD13-DFA6AC1FB82C}"/>
              </c:ext>
            </c:extLst>
          </c:dPt>
          <c:dPt>
            <c:idx val="8"/>
            <c:invertIfNegative val="0"/>
            <c:bubble3D val="0"/>
            <c:extLst>
              <c:ext xmlns:c16="http://schemas.microsoft.com/office/drawing/2014/chart" uri="{C3380CC4-5D6E-409C-BE32-E72D297353CC}">
                <c16:uniqueId val="{00000007-FA0F-4474-BD13-DFA6AC1FB82C}"/>
              </c:ext>
            </c:extLst>
          </c:dPt>
          <c:dPt>
            <c:idx val="9"/>
            <c:invertIfNegative val="0"/>
            <c:bubble3D val="0"/>
            <c:extLst>
              <c:ext xmlns:c16="http://schemas.microsoft.com/office/drawing/2014/chart" uri="{C3380CC4-5D6E-409C-BE32-E72D297353CC}">
                <c16:uniqueId val="{00000008-FA0F-4474-BD13-DFA6AC1FB82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'10+_UNIDADES_2024'!$A$7:$A$16</c:f>
              <c:strCache>
                <c:ptCount val="10"/>
                <c:pt idx="0">
                  <c:v>Secretaria Municipal de Assistência e Desenvolvimento Social</c:v>
                </c:pt>
                <c:pt idx="1">
                  <c:v>Secretaria Municipal das Subprefeituras</c:v>
                </c:pt>
                <c:pt idx="2">
                  <c:v>Secretaria Municipal da Saúde</c:v>
                </c:pt>
                <c:pt idx="3">
                  <c:v>Secretaria Executiva de Limpeza Urbana**</c:v>
                </c:pt>
                <c:pt idx="4">
                  <c:v>Secretaria Municipal de Educação</c:v>
                </c:pt>
                <c:pt idx="5">
                  <c:v>Secretaria Municipal da Fazenda</c:v>
                </c:pt>
                <c:pt idx="6">
                  <c:v>Companhia de Engenharia de Tráfego - CET</c:v>
                </c:pt>
                <c:pt idx="7">
                  <c:v>Órgão externo</c:v>
                </c:pt>
                <c:pt idx="8">
                  <c:v>São Paulo Transportes - SPTRANS</c:v>
                </c:pt>
                <c:pt idx="9">
                  <c:v>Agência Reguladora de Serviços Públicos do Município de São Paulo** </c:v>
                </c:pt>
              </c:strCache>
            </c:strRef>
          </c:cat>
          <c:val>
            <c:numRef>
              <c:f>'10+_UNIDADES_2024'!$O$7:$O$16</c:f>
              <c:numCache>
                <c:formatCode>0</c:formatCode>
                <c:ptCount val="10"/>
                <c:pt idx="0">
                  <c:v>911</c:v>
                </c:pt>
                <c:pt idx="1">
                  <c:v>586.6</c:v>
                </c:pt>
                <c:pt idx="2">
                  <c:v>511</c:v>
                </c:pt>
                <c:pt idx="3">
                  <c:v>349.8</c:v>
                </c:pt>
                <c:pt idx="4">
                  <c:v>340.2</c:v>
                </c:pt>
                <c:pt idx="5">
                  <c:v>339.4</c:v>
                </c:pt>
                <c:pt idx="6">
                  <c:v>276.60000000000002</c:v>
                </c:pt>
                <c:pt idx="7">
                  <c:v>262.2</c:v>
                </c:pt>
                <c:pt idx="8">
                  <c:v>253.4</c:v>
                </c:pt>
                <c:pt idx="9">
                  <c:v>131.19999999999999</c:v>
                </c:pt>
              </c:numCache>
            </c:numRef>
          </c:val>
          <c:extLst>
            <c:ext xmlns:c16="http://schemas.microsoft.com/office/drawing/2014/chart" uri="{C3380CC4-5D6E-409C-BE32-E72D297353CC}">
              <c16:uniqueId val="{00000012-ECA9-4EE1-9877-49B6D24CBA12}"/>
            </c:ext>
          </c:extLst>
        </c:ser>
        <c:dLbls>
          <c:showLegendKey val="0"/>
          <c:showVal val="0"/>
          <c:showCatName val="0"/>
          <c:showSerName val="0"/>
          <c:showPercent val="0"/>
          <c:showBubbleSize val="0"/>
        </c:dLbls>
        <c:gapWidth val="318"/>
        <c:axId val="1818454479"/>
        <c:axId val="1818453231"/>
      </c:barChart>
      <c:valAx>
        <c:axId val="1818453231"/>
        <c:scaling>
          <c:orientation val="minMax"/>
          <c:min val="0"/>
        </c:scaling>
        <c:delete val="0"/>
        <c:axPos val="l"/>
        <c:majorGridlines>
          <c:spPr>
            <a:ln w="6345" cap="flat">
              <a:solidFill>
                <a:schemeClr val="bg1">
                  <a:lumMod val="75000"/>
                </a:schemeClr>
              </a:solidFill>
              <a:prstDash val="solid"/>
              <a:round/>
            </a:ln>
          </c:spPr>
        </c:majorGridlines>
        <c:numFmt formatCode="0" sourceLinked="1"/>
        <c:majorTickMark val="out"/>
        <c:minorTickMark val="none"/>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8454479"/>
        <c:crosses val="autoZero"/>
        <c:crossBetween val="between"/>
      </c:valAx>
      <c:catAx>
        <c:axId val="1818454479"/>
        <c:scaling>
          <c:orientation val="minMax"/>
        </c:scaling>
        <c:delete val="0"/>
        <c:axPos val="b"/>
        <c:majorGridlines>
          <c:spPr>
            <a:ln w="6345" cap="flat">
              <a:solidFill>
                <a:schemeClr val="bg1"/>
              </a:solidFill>
              <a:prstDash val="solid"/>
              <a:round/>
            </a:ln>
          </c:spPr>
        </c:majorGridlines>
        <c:numFmt formatCode="mmm/yy" sourceLinked="0"/>
        <c:majorTickMark val="out"/>
        <c:minorTickMark val="none"/>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8453231"/>
        <c:crosses val="autoZero"/>
        <c:auto val="1"/>
        <c:lblAlgn val="ctr"/>
        <c:lblOffset val="100"/>
        <c:noMultiLvlLbl val="0"/>
      </c:catAx>
      <c:spPr>
        <a:solidFill>
          <a:srgbClr val="FFFFFF"/>
        </a:solidFill>
        <a:ln>
          <a:noFill/>
        </a:ln>
      </c:spPr>
    </c:plotArea>
    <c:plotVisOnly val="1"/>
    <c:dispBlanksAs val="gap"/>
    <c:showDLblsOverMax val="0"/>
  </c:chart>
  <c:spPr>
    <a:solidFill>
      <a:srgbClr val="FFFFFF"/>
    </a:solid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43314623125292E-2"/>
          <c:y val="0.10685912816321233"/>
          <c:w val="0.6016472847261134"/>
          <c:h val="0.88462932840618924"/>
        </c:manualLayout>
      </c:layout>
      <c:ofPieChart>
        <c:ofPieType val="pie"/>
        <c:varyColors val="1"/>
        <c:ser>
          <c:idx val="14"/>
          <c:order val="0"/>
          <c:dPt>
            <c:idx val="0"/>
            <c:bubble3D val="0"/>
            <c:extLst>
              <c:ext xmlns:c16="http://schemas.microsoft.com/office/drawing/2014/chart" uri="{C3380CC4-5D6E-409C-BE32-E72D297353CC}">
                <c16:uniqueId val="{00000000-DEC6-42A3-9481-68ADE6B0346A}"/>
              </c:ext>
            </c:extLst>
          </c:dPt>
          <c:dPt>
            <c:idx val="1"/>
            <c:bubble3D val="0"/>
            <c:extLst>
              <c:ext xmlns:c16="http://schemas.microsoft.com/office/drawing/2014/chart" uri="{C3380CC4-5D6E-409C-BE32-E72D297353CC}">
                <c16:uniqueId val="{00000002-DEC6-42A3-9481-68ADE6B0346A}"/>
              </c:ext>
            </c:extLst>
          </c:dPt>
          <c:dPt>
            <c:idx val="2"/>
            <c:bubble3D val="0"/>
            <c:extLst>
              <c:ext xmlns:c16="http://schemas.microsoft.com/office/drawing/2014/chart" uri="{C3380CC4-5D6E-409C-BE32-E72D297353CC}">
                <c16:uniqueId val="{00000003-DEC6-42A3-9481-68ADE6B0346A}"/>
              </c:ext>
            </c:extLst>
          </c:dPt>
          <c:dPt>
            <c:idx val="3"/>
            <c:bubble3D val="0"/>
            <c:extLst>
              <c:ext xmlns:c16="http://schemas.microsoft.com/office/drawing/2014/chart" uri="{C3380CC4-5D6E-409C-BE32-E72D297353CC}">
                <c16:uniqueId val="{00000004-DEC6-42A3-9481-68ADE6B0346A}"/>
              </c:ext>
            </c:extLst>
          </c:dPt>
          <c:dPt>
            <c:idx val="4"/>
            <c:bubble3D val="0"/>
            <c:extLst>
              <c:ext xmlns:c16="http://schemas.microsoft.com/office/drawing/2014/chart" uri="{C3380CC4-5D6E-409C-BE32-E72D297353CC}">
                <c16:uniqueId val="{00000006-DEC6-42A3-9481-68ADE6B0346A}"/>
              </c:ext>
            </c:extLst>
          </c:dPt>
          <c:dPt>
            <c:idx val="5"/>
            <c:bubble3D val="0"/>
            <c:extLst>
              <c:ext xmlns:c16="http://schemas.microsoft.com/office/drawing/2014/chart" uri="{C3380CC4-5D6E-409C-BE32-E72D297353CC}">
                <c16:uniqueId val="{00000007-DEC6-42A3-9481-68ADE6B0346A}"/>
              </c:ext>
            </c:extLst>
          </c:dPt>
          <c:dPt>
            <c:idx val="6"/>
            <c:bubble3D val="0"/>
            <c:extLst>
              <c:ext xmlns:c16="http://schemas.microsoft.com/office/drawing/2014/chart" uri="{C3380CC4-5D6E-409C-BE32-E72D297353CC}">
                <c16:uniqueId val="{00000008-DEC6-42A3-9481-68ADE6B0346A}"/>
              </c:ext>
            </c:extLst>
          </c:dPt>
          <c:dPt>
            <c:idx val="7"/>
            <c:bubble3D val="0"/>
            <c:extLst>
              <c:ext xmlns:c16="http://schemas.microsoft.com/office/drawing/2014/chart" uri="{C3380CC4-5D6E-409C-BE32-E72D297353CC}">
                <c16:uniqueId val="{0000000A-DEC6-42A3-9481-68ADE6B0346A}"/>
              </c:ext>
            </c:extLst>
          </c:dPt>
          <c:dPt>
            <c:idx val="8"/>
            <c:bubble3D val="0"/>
            <c:extLst>
              <c:ext xmlns:c16="http://schemas.microsoft.com/office/drawing/2014/chart" uri="{C3380CC4-5D6E-409C-BE32-E72D297353CC}">
                <c16:uniqueId val="{0000000C-DEC6-42A3-9481-68ADE6B0346A}"/>
              </c:ext>
            </c:extLst>
          </c:dPt>
          <c:dPt>
            <c:idx val="9"/>
            <c:bubble3D val="0"/>
            <c:extLst>
              <c:ext xmlns:c16="http://schemas.microsoft.com/office/drawing/2014/chart" uri="{C3380CC4-5D6E-409C-BE32-E72D297353CC}">
                <c16:uniqueId val="{0000000D-DEC6-42A3-9481-68ADE6B0346A}"/>
              </c:ext>
            </c:extLst>
          </c:dPt>
          <c:dPt>
            <c:idx val="10"/>
            <c:bubble3D val="0"/>
            <c:extLst>
              <c:ext xmlns:c16="http://schemas.microsoft.com/office/drawing/2014/chart" uri="{C3380CC4-5D6E-409C-BE32-E72D297353CC}">
                <c16:uniqueId val="{00000010-DEC6-42A3-9481-68ADE6B0346A}"/>
              </c:ext>
            </c:extLst>
          </c:dPt>
          <c:dLbls>
            <c:dLbl>
              <c:idx val="10"/>
              <c:layout>
                <c:manualLayout>
                  <c:x val="7.990012484394507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DEC6-42A3-9481-68ADE6B0346A}"/>
                </c:ext>
              </c:extLst>
            </c:dLbl>
            <c:dLbl>
              <c:idx val="11"/>
              <c:layout>
                <c:manualLayout>
                  <c:x val="-9.654598418643362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1-5EBC-4564-B39F-41612F8579E3}"/>
                </c:ext>
              </c:extLst>
            </c:dLbl>
            <c:numFmt formatCode="0.00%" sourceLinked="0"/>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'10+_UNIDADES_2024'!$A$7:$A$18</c15:sqref>
                  </c15:fullRef>
                </c:ext>
              </c:extLst>
              <c:f>('10+_UNIDADES_2024'!$A$7:$A$16,'10+_UNIDADES_2024'!$A$18)</c:f>
              <c:strCache>
                <c:ptCount val="11"/>
                <c:pt idx="0">
                  <c:v>Secretaria Municipal de Assistência e Desenvolvimento Social</c:v>
                </c:pt>
                <c:pt idx="1">
                  <c:v>Secretaria Municipal das Subprefeituras</c:v>
                </c:pt>
                <c:pt idx="2">
                  <c:v>Secretaria Municipal da Saúde</c:v>
                </c:pt>
                <c:pt idx="3">
                  <c:v>Secretaria Executiva de Limpeza Urbana**</c:v>
                </c:pt>
                <c:pt idx="4">
                  <c:v>Secretaria Municipal de Educação</c:v>
                </c:pt>
                <c:pt idx="5">
                  <c:v>Secretaria Municipal da Fazenda</c:v>
                </c:pt>
                <c:pt idx="6">
                  <c:v>Companhia de Engenharia de Tráfego - CET</c:v>
                </c:pt>
                <c:pt idx="7">
                  <c:v>Órgão externo</c:v>
                </c:pt>
                <c:pt idx="8">
                  <c:v>São Paulo Transportes - SPTRANS</c:v>
                </c:pt>
                <c:pt idx="9">
                  <c:v>Agência Reguladora de Serviços Públicos do Município de São Paulo** </c:v>
                </c:pt>
                <c:pt idx="10">
                  <c:v>Outros</c:v>
                </c:pt>
              </c:strCache>
            </c:strRef>
          </c:cat>
          <c:val>
            <c:numRef>
              <c:extLst>
                <c:ext xmlns:c15="http://schemas.microsoft.com/office/drawing/2012/chart" uri="{02D57815-91ED-43cb-92C2-25804820EDAC}">
                  <c15:fullRef>
                    <c15:sqref>'10+_UNIDADES_2024'!$P$7:$P$18</c15:sqref>
                  </c15:fullRef>
                </c:ext>
              </c:extLst>
              <c:f>('10+_UNIDADES_2024'!$P$7:$P$16,'10+_UNIDADES_2024'!$P$18)</c:f>
              <c:numCache>
                <c:formatCode>0.00</c:formatCode>
                <c:ptCount val="11"/>
                <c:pt idx="0">
                  <c:v>16.696428571428573</c:v>
                </c:pt>
                <c:pt idx="1">
                  <c:v>9.5</c:v>
                </c:pt>
                <c:pt idx="2">
                  <c:v>10.089285714285714</c:v>
                </c:pt>
                <c:pt idx="3">
                  <c:v>5.8035714285714288</c:v>
                </c:pt>
                <c:pt idx="4">
                  <c:v>4.0357142857142856</c:v>
                </c:pt>
                <c:pt idx="5">
                  <c:v>4.9642857142857144</c:v>
                </c:pt>
                <c:pt idx="6">
                  <c:v>4.5892857142857144</c:v>
                </c:pt>
                <c:pt idx="7">
                  <c:v>7.5535714285714288</c:v>
                </c:pt>
                <c:pt idx="8">
                  <c:v>4.0892857142857144</c:v>
                </c:pt>
                <c:pt idx="9">
                  <c:v>2.6428571428571428</c:v>
                </c:pt>
                <c:pt idx="10">
                  <c:v>30.035714285714292</c:v>
                </c:pt>
              </c:numCache>
            </c:numRef>
          </c:val>
          <c:extLst>
            <c:ext xmlns:c15="http://schemas.microsoft.com/office/drawing/2012/chart" uri="{02D57815-91ED-43cb-92C2-25804820EDAC}">
              <c15:categoryFilterExceptions>
                <c15:categoryFilterException>
                  <c15:sqref>'10+_UNIDADES_2024'!$P$17</c15:sqref>
                  <c15:bubble3D val="0"/>
                </c15:categoryFilterException>
              </c15:categoryFilterExceptions>
            </c:ext>
            <c:ext xmlns:c16="http://schemas.microsoft.com/office/drawing/2014/chart" uri="{C3380CC4-5D6E-409C-BE32-E72D297353CC}">
              <c16:uniqueId val="{00000011-DEC6-42A3-9481-68ADE6B0346A}"/>
            </c:ext>
          </c:extLst>
        </c:ser>
        <c:dLbls>
          <c:showLegendKey val="0"/>
          <c:showVal val="0"/>
          <c:showCatName val="0"/>
          <c:showSerName val="0"/>
          <c:showPercent val="0"/>
          <c:showBubbleSize val="0"/>
          <c:showLeaderLines val="1"/>
        </c:dLbls>
        <c:gapWidth val="100"/>
        <c:splitType val="percent"/>
        <c:splitPos val="28"/>
        <c:secondPieSize val="75"/>
        <c:serLines/>
      </c:ofPieChart>
    </c:plotArea>
    <c:legend>
      <c:legendPos val="r"/>
      <c:layout>
        <c:manualLayout>
          <c:xMode val="edge"/>
          <c:yMode val="edge"/>
          <c:x val="0.71264292337989588"/>
          <c:y val="0.1062638550575904"/>
          <c:w val="0.27567823684960729"/>
          <c:h val="0.8937361449424096"/>
        </c:manualLayout>
      </c:layout>
      <c:overlay val="0"/>
      <c:txPr>
        <a:bodyPr/>
        <a:lstStyle/>
        <a:p>
          <a:pPr>
            <a:defRPr sz="800" b="1"/>
          </a:pPr>
          <a:endParaRPr lang="pt-BR"/>
        </a:p>
      </c:txPr>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a:lstStyle/>
          <a:p>
            <a:pPr>
              <a:defRPr/>
            </a:pPr>
            <a:r>
              <a:rPr lang="pt-BR"/>
              <a:t>  Média - Unidades 10 mais demandadas 3 últimos meses</a:t>
            </a:r>
          </a:p>
        </c:rich>
      </c:tx>
      <c:layout>
        <c:manualLayout>
          <c:xMode val="edge"/>
          <c:yMode val="edge"/>
          <c:x val="0.27390055772301036"/>
          <c:y val="8.0080080080080079E-3"/>
        </c:manualLayout>
      </c:layout>
      <c:overlay val="0"/>
    </c:title>
    <c:autoTitleDeleted val="0"/>
    <c:plotArea>
      <c:layout>
        <c:manualLayout>
          <c:xMode val="edge"/>
          <c:yMode val="edge"/>
          <c:x val="1.7395714574920354E-2"/>
          <c:y val="0.12030928566361637"/>
          <c:w val="0.96217929457058726"/>
          <c:h val="0.87570531161082343"/>
        </c:manualLayout>
      </c:layout>
      <c:barChart>
        <c:barDir val="bar"/>
        <c:grouping val="clustered"/>
        <c:varyColors val="1"/>
        <c:ser>
          <c:idx val="0"/>
          <c:order val="0"/>
          <c:tx>
            <c:strRef>
              <c:f>'UNIDADES_-_10+_últimos_3_meses'!$F$6:$F$6</c:f>
              <c:strCache>
                <c:ptCount val="1"/>
                <c:pt idx="0">
                  <c:v>Média</c:v>
                </c:pt>
              </c:strCache>
            </c:strRef>
          </c:tx>
          <c:invertIfNegative val="0"/>
          <c:dPt>
            <c:idx val="0"/>
            <c:invertIfNegative val="0"/>
            <c:bubble3D val="0"/>
            <c:extLst>
              <c:ext xmlns:c16="http://schemas.microsoft.com/office/drawing/2014/chart" uri="{C3380CC4-5D6E-409C-BE32-E72D297353CC}">
                <c16:uniqueId val="{00000000-7E41-47B1-9395-F448E3488CB1}"/>
              </c:ext>
            </c:extLst>
          </c:dPt>
          <c:dPt>
            <c:idx val="1"/>
            <c:invertIfNegative val="0"/>
            <c:bubble3D val="0"/>
            <c:extLst>
              <c:ext xmlns:c16="http://schemas.microsoft.com/office/drawing/2014/chart" uri="{C3380CC4-5D6E-409C-BE32-E72D297353CC}">
                <c16:uniqueId val="{00000001-7E41-47B1-9395-F448E3488CB1}"/>
              </c:ext>
            </c:extLst>
          </c:dPt>
          <c:dPt>
            <c:idx val="2"/>
            <c:invertIfNegative val="0"/>
            <c:bubble3D val="0"/>
            <c:extLst>
              <c:ext xmlns:c16="http://schemas.microsoft.com/office/drawing/2014/chart" uri="{C3380CC4-5D6E-409C-BE32-E72D297353CC}">
                <c16:uniqueId val="{00000002-7E41-47B1-9395-F448E3488CB1}"/>
              </c:ext>
            </c:extLst>
          </c:dPt>
          <c:dPt>
            <c:idx val="3"/>
            <c:invertIfNegative val="0"/>
            <c:bubble3D val="0"/>
            <c:extLst>
              <c:ext xmlns:c16="http://schemas.microsoft.com/office/drawing/2014/chart" uri="{C3380CC4-5D6E-409C-BE32-E72D297353CC}">
                <c16:uniqueId val="{00000003-7E41-47B1-9395-F448E3488CB1}"/>
              </c:ext>
            </c:extLst>
          </c:dPt>
          <c:dPt>
            <c:idx val="4"/>
            <c:invertIfNegative val="0"/>
            <c:bubble3D val="0"/>
            <c:extLst>
              <c:ext xmlns:c16="http://schemas.microsoft.com/office/drawing/2014/chart" uri="{C3380CC4-5D6E-409C-BE32-E72D297353CC}">
                <c16:uniqueId val="{00000004-7E41-47B1-9395-F448E3488CB1}"/>
              </c:ext>
            </c:extLst>
          </c:dPt>
          <c:dPt>
            <c:idx val="5"/>
            <c:invertIfNegative val="0"/>
            <c:bubble3D val="0"/>
            <c:extLst>
              <c:ext xmlns:c16="http://schemas.microsoft.com/office/drawing/2014/chart" uri="{C3380CC4-5D6E-409C-BE32-E72D297353CC}">
                <c16:uniqueId val="{00000005-7E41-47B1-9395-F448E3488CB1}"/>
              </c:ext>
            </c:extLst>
          </c:dPt>
          <c:dPt>
            <c:idx val="6"/>
            <c:invertIfNegative val="0"/>
            <c:bubble3D val="0"/>
            <c:extLst>
              <c:ext xmlns:c16="http://schemas.microsoft.com/office/drawing/2014/chart" uri="{C3380CC4-5D6E-409C-BE32-E72D297353CC}">
                <c16:uniqueId val="{00000006-7E41-47B1-9395-F448E3488CB1}"/>
              </c:ext>
            </c:extLst>
          </c:dPt>
          <c:dPt>
            <c:idx val="7"/>
            <c:invertIfNegative val="0"/>
            <c:bubble3D val="0"/>
            <c:extLst>
              <c:ext xmlns:c16="http://schemas.microsoft.com/office/drawing/2014/chart" uri="{C3380CC4-5D6E-409C-BE32-E72D297353CC}">
                <c16:uniqueId val="{00000007-7E41-47B1-9395-F448E3488CB1}"/>
              </c:ext>
            </c:extLst>
          </c:dPt>
          <c:dPt>
            <c:idx val="8"/>
            <c:invertIfNegative val="0"/>
            <c:bubble3D val="0"/>
            <c:extLst>
              <c:ext xmlns:c16="http://schemas.microsoft.com/office/drawing/2014/chart" uri="{C3380CC4-5D6E-409C-BE32-E72D297353CC}">
                <c16:uniqueId val="{00000008-7E41-47B1-9395-F448E3488CB1}"/>
              </c:ext>
            </c:extLst>
          </c:dPt>
          <c:dPt>
            <c:idx val="9"/>
            <c:invertIfNegative val="0"/>
            <c:bubble3D val="0"/>
            <c:extLst>
              <c:ext xmlns:c16="http://schemas.microsoft.com/office/drawing/2014/chart" uri="{C3380CC4-5D6E-409C-BE32-E72D297353CC}">
                <c16:uniqueId val="{00000009-7E41-47B1-9395-F448E3488CB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'UNIDADES_-_10+_últimos_3_meses'!$A$7:$A$16</c:f>
              <c:strCache>
                <c:ptCount val="10"/>
                <c:pt idx="0">
                  <c:v>Secretaria Municipal de Assistência e Desenvolvimento Social</c:v>
                </c:pt>
                <c:pt idx="1">
                  <c:v>Secretaria Municipal das Subprefeituras</c:v>
                </c:pt>
                <c:pt idx="2">
                  <c:v>Secretaria Municipal da Saúde</c:v>
                </c:pt>
                <c:pt idx="3">
                  <c:v>Secretaria Executiva de Limpeza Urbana**</c:v>
                </c:pt>
                <c:pt idx="4">
                  <c:v>Secretaria Municipal de Educação</c:v>
                </c:pt>
                <c:pt idx="5">
                  <c:v>Secretaria Municipal da Fazenda</c:v>
                </c:pt>
                <c:pt idx="6">
                  <c:v>Órgão externo</c:v>
                </c:pt>
                <c:pt idx="7">
                  <c:v>São Paulo Transportes - SPTRANS</c:v>
                </c:pt>
                <c:pt idx="8">
                  <c:v>Companhia de Engenharia de Tráfego - CET</c:v>
                </c:pt>
                <c:pt idx="9">
                  <c:v>Agência Reguladora de Serviços Públicos do Município de São Paulo** </c:v>
                </c:pt>
              </c:strCache>
            </c:strRef>
          </c:cat>
          <c:val>
            <c:numRef>
              <c:f>'UNIDADES_-_10+_últimos_3_meses'!$F$7:$F$16</c:f>
              <c:numCache>
                <c:formatCode>0</c:formatCode>
                <c:ptCount val="10"/>
                <c:pt idx="0">
                  <c:v>978.33333333333337</c:v>
                </c:pt>
                <c:pt idx="1">
                  <c:v>596.33333333333337</c:v>
                </c:pt>
                <c:pt idx="2">
                  <c:v>564</c:v>
                </c:pt>
                <c:pt idx="3">
                  <c:v>345.33333333333331</c:v>
                </c:pt>
                <c:pt idx="4">
                  <c:v>322.66666666666669</c:v>
                </c:pt>
                <c:pt idx="5">
                  <c:v>318.33333333333331</c:v>
                </c:pt>
                <c:pt idx="6">
                  <c:v>294.66666666666669</c:v>
                </c:pt>
                <c:pt idx="7">
                  <c:v>291.33333333333331</c:v>
                </c:pt>
                <c:pt idx="8">
                  <c:v>270</c:v>
                </c:pt>
                <c:pt idx="9">
                  <c:v>143</c:v>
                </c:pt>
              </c:numCache>
            </c:numRef>
          </c:val>
          <c:extLst>
            <c:ext xmlns:c16="http://schemas.microsoft.com/office/drawing/2014/chart" uri="{C3380CC4-5D6E-409C-BE32-E72D297353CC}">
              <c16:uniqueId val="{00000014-91A6-49C3-800F-8B97F6A91E9E}"/>
            </c:ext>
          </c:extLst>
        </c:ser>
        <c:dLbls>
          <c:showLegendKey val="0"/>
          <c:showVal val="0"/>
          <c:showCatName val="0"/>
          <c:showSerName val="0"/>
          <c:showPercent val="0"/>
          <c:showBubbleSize val="0"/>
        </c:dLbls>
        <c:gapWidth val="150"/>
        <c:axId val="1791456671"/>
        <c:axId val="1818449903"/>
      </c:barChart>
      <c:valAx>
        <c:axId val="1818449903"/>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crossAx val="1791456671"/>
        <c:crosses val="autoZero"/>
        <c:crossBetween val="between"/>
      </c:valAx>
      <c:catAx>
        <c:axId val="1791456671"/>
        <c:scaling>
          <c:orientation val="minMax"/>
        </c:scaling>
        <c:delete val="0"/>
        <c:axPos val="l"/>
        <c:numFmt formatCode="General" sourceLinked="1"/>
        <c:majorTickMark val="out"/>
        <c:minorTickMark val="none"/>
        <c:tickLblPos val="nextTo"/>
        <c:crossAx val="1818449903"/>
        <c:crosses val="autoZero"/>
        <c:auto val="1"/>
        <c:lblAlgn val="ctr"/>
        <c:lblOffset val="100"/>
        <c:noMultiLvlLbl val="0"/>
      </c:catAx>
    </c:plotArea>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a:lstStyle/>
          <a:p>
            <a:pPr>
              <a:defRPr/>
            </a:pPr>
            <a:r>
              <a:rPr lang="pt-BR"/>
              <a:t>10 unidades mais demendadas dos 3 últimos meses</a:t>
            </a:r>
          </a:p>
        </c:rich>
      </c:tx>
      <c:layout>
        <c:manualLayout>
          <c:xMode val="edge"/>
          <c:yMode val="edge"/>
          <c:x val="0.20666659113653957"/>
          <c:y val="1.0869565217391304E-2"/>
        </c:manualLayout>
      </c:layout>
      <c:overlay val="0"/>
    </c:title>
    <c:autoTitleDeleted val="0"/>
    <c:plotArea>
      <c:layout/>
      <c:barChart>
        <c:barDir val="bar"/>
        <c:grouping val="clustered"/>
        <c:varyColors val="0"/>
        <c:ser>
          <c:idx val="0"/>
          <c:order val="0"/>
          <c:tx>
            <c:strRef>
              <c:f>'UNIDADES_-_10+_últimos_3_meses'!$A$7:$A$7</c:f>
              <c:strCache>
                <c:ptCount val="1"/>
                <c:pt idx="0">
                  <c:v>Secretaria Municipal de Assistência e Desenvolvimento Social</c:v>
                </c:pt>
              </c:strCache>
            </c:strRef>
          </c:tx>
          <c:invertIfNegative val="0"/>
          <c:cat>
            <c:numRef>
              <c:f>'UNIDADES_-_10+_últimos_3_meses'!$B$6:$D$6</c:f>
              <c:numCache>
                <c:formatCode>mmm\-yy</c:formatCode>
                <c:ptCount val="3"/>
                <c:pt idx="0">
                  <c:v>45413</c:v>
                </c:pt>
                <c:pt idx="1">
                  <c:v>45383</c:v>
                </c:pt>
                <c:pt idx="2">
                  <c:v>45352</c:v>
                </c:pt>
              </c:numCache>
            </c:numRef>
          </c:cat>
          <c:val>
            <c:numRef>
              <c:f>'UNIDADES_-_10+_últimos_3_meses'!$B$7:$D$7</c:f>
              <c:numCache>
                <c:formatCode>General</c:formatCode>
                <c:ptCount val="3"/>
                <c:pt idx="0">
                  <c:v>935</c:v>
                </c:pt>
                <c:pt idx="1">
                  <c:v>1024</c:v>
                </c:pt>
                <c:pt idx="2">
                  <c:v>976</c:v>
                </c:pt>
              </c:numCache>
            </c:numRef>
          </c:val>
          <c:extLst>
            <c:ext xmlns:c16="http://schemas.microsoft.com/office/drawing/2014/chart" uri="{C3380CC4-5D6E-409C-BE32-E72D297353CC}">
              <c16:uniqueId val="{00000000-EBC8-4DEB-B2DA-7A917A35B7EB}"/>
            </c:ext>
          </c:extLst>
        </c:ser>
        <c:ser>
          <c:idx val="1"/>
          <c:order val="1"/>
          <c:tx>
            <c:strRef>
              <c:f>'UNIDADES_-_10+_últimos_3_meses'!$A$8:$A$8</c:f>
              <c:strCache>
                <c:ptCount val="1"/>
                <c:pt idx="0">
                  <c:v>Secretaria Municipal das Subprefeituras</c:v>
                </c:pt>
              </c:strCache>
            </c:strRef>
          </c:tx>
          <c:invertIfNegative val="0"/>
          <c:cat>
            <c:numRef>
              <c:f>'UNIDADES_-_10+_últimos_3_meses'!$B$6:$D$6</c:f>
              <c:numCache>
                <c:formatCode>mmm\-yy</c:formatCode>
                <c:ptCount val="3"/>
                <c:pt idx="0">
                  <c:v>45413</c:v>
                </c:pt>
                <c:pt idx="1">
                  <c:v>45383</c:v>
                </c:pt>
                <c:pt idx="2">
                  <c:v>45352</c:v>
                </c:pt>
              </c:numCache>
            </c:numRef>
          </c:cat>
          <c:val>
            <c:numRef>
              <c:f>'UNIDADES_-_10+_últimos_3_meses'!$B$8:$D$8</c:f>
              <c:numCache>
                <c:formatCode>General</c:formatCode>
                <c:ptCount val="3"/>
                <c:pt idx="0">
                  <c:v>532</c:v>
                </c:pt>
                <c:pt idx="1">
                  <c:v>622</c:v>
                </c:pt>
                <c:pt idx="2">
                  <c:v>635</c:v>
                </c:pt>
              </c:numCache>
            </c:numRef>
          </c:val>
          <c:extLst>
            <c:ext xmlns:c16="http://schemas.microsoft.com/office/drawing/2014/chart" uri="{C3380CC4-5D6E-409C-BE32-E72D297353CC}">
              <c16:uniqueId val="{00000001-EBC8-4DEB-B2DA-7A917A35B7EB}"/>
            </c:ext>
          </c:extLst>
        </c:ser>
        <c:ser>
          <c:idx val="2"/>
          <c:order val="2"/>
          <c:tx>
            <c:strRef>
              <c:f>'UNIDADES_-_10+_últimos_3_meses'!$A$9:$A$9</c:f>
              <c:strCache>
                <c:ptCount val="1"/>
                <c:pt idx="0">
                  <c:v>Secretaria Municipal da Saúde</c:v>
                </c:pt>
              </c:strCache>
            </c:strRef>
          </c:tx>
          <c:invertIfNegative val="0"/>
          <c:cat>
            <c:numRef>
              <c:f>'UNIDADES_-_10+_últimos_3_meses'!$B$6:$D$6</c:f>
              <c:numCache>
                <c:formatCode>mmm\-yy</c:formatCode>
                <c:ptCount val="3"/>
                <c:pt idx="0">
                  <c:v>45413</c:v>
                </c:pt>
                <c:pt idx="1">
                  <c:v>45383</c:v>
                </c:pt>
                <c:pt idx="2">
                  <c:v>45352</c:v>
                </c:pt>
              </c:numCache>
            </c:numRef>
          </c:cat>
          <c:val>
            <c:numRef>
              <c:f>'UNIDADES_-_10+_últimos_3_meses'!$B$9:$D$9</c:f>
              <c:numCache>
                <c:formatCode>General</c:formatCode>
                <c:ptCount val="3"/>
                <c:pt idx="0">
                  <c:v>565</c:v>
                </c:pt>
                <c:pt idx="1">
                  <c:v>608</c:v>
                </c:pt>
                <c:pt idx="2">
                  <c:v>519</c:v>
                </c:pt>
              </c:numCache>
            </c:numRef>
          </c:val>
          <c:extLst>
            <c:ext xmlns:c16="http://schemas.microsoft.com/office/drawing/2014/chart" uri="{C3380CC4-5D6E-409C-BE32-E72D297353CC}">
              <c16:uniqueId val="{00000002-EBC8-4DEB-B2DA-7A917A35B7EB}"/>
            </c:ext>
          </c:extLst>
        </c:ser>
        <c:ser>
          <c:idx val="3"/>
          <c:order val="3"/>
          <c:tx>
            <c:strRef>
              <c:f>'UNIDADES_-_10+_últimos_3_meses'!$A$10:$A$10</c:f>
              <c:strCache>
                <c:ptCount val="1"/>
                <c:pt idx="0">
                  <c:v>Secretaria Executiva de Limpeza Urbana**</c:v>
                </c:pt>
              </c:strCache>
            </c:strRef>
          </c:tx>
          <c:invertIfNegative val="0"/>
          <c:cat>
            <c:numRef>
              <c:f>'UNIDADES_-_10+_últimos_3_meses'!$B$6:$D$6</c:f>
              <c:numCache>
                <c:formatCode>mmm\-yy</c:formatCode>
                <c:ptCount val="3"/>
                <c:pt idx="0">
                  <c:v>45413</c:v>
                </c:pt>
                <c:pt idx="1">
                  <c:v>45383</c:v>
                </c:pt>
                <c:pt idx="2">
                  <c:v>45352</c:v>
                </c:pt>
              </c:numCache>
            </c:numRef>
          </c:cat>
          <c:val>
            <c:numRef>
              <c:f>'UNIDADES_-_10+_últimos_3_meses'!$B$10:$D$10</c:f>
              <c:numCache>
                <c:formatCode>General</c:formatCode>
                <c:ptCount val="3"/>
                <c:pt idx="0">
                  <c:v>325</c:v>
                </c:pt>
                <c:pt idx="1">
                  <c:v>351</c:v>
                </c:pt>
                <c:pt idx="2">
                  <c:v>360</c:v>
                </c:pt>
              </c:numCache>
            </c:numRef>
          </c:val>
          <c:extLst>
            <c:ext xmlns:c16="http://schemas.microsoft.com/office/drawing/2014/chart" uri="{C3380CC4-5D6E-409C-BE32-E72D297353CC}">
              <c16:uniqueId val="{00000003-EBC8-4DEB-B2DA-7A917A35B7EB}"/>
            </c:ext>
          </c:extLst>
        </c:ser>
        <c:ser>
          <c:idx val="4"/>
          <c:order val="4"/>
          <c:tx>
            <c:strRef>
              <c:f>'UNIDADES_-_10+_últimos_3_meses'!$A$11:$A$11</c:f>
              <c:strCache>
                <c:ptCount val="1"/>
                <c:pt idx="0">
                  <c:v>Secretaria Municipal de Educação</c:v>
                </c:pt>
              </c:strCache>
            </c:strRef>
          </c:tx>
          <c:invertIfNegative val="0"/>
          <c:cat>
            <c:numRef>
              <c:f>'UNIDADES_-_10+_últimos_3_meses'!$B$6:$D$6</c:f>
              <c:numCache>
                <c:formatCode>mmm\-yy</c:formatCode>
                <c:ptCount val="3"/>
                <c:pt idx="0">
                  <c:v>45413</c:v>
                </c:pt>
                <c:pt idx="1">
                  <c:v>45383</c:v>
                </c:pt>
                <c:pt idx="2">
                  <c:v>45352</c:v>
                </c:pt>
              </c:numCache>
            </c:numRef>
          </c:cat>
          <c:val>
            <c:numRef>
              <c:f>'UNIDADES_-_10+_últimos_3_meses'!$B$11:$D$11</c:f>
              <c:numCache>
                <c:formatCode>General</c:formatCode>
                <c:ptCount val="3"/>
                <c:pt idx="0">
                  <c:v>226</c:v>
                </c:pt>
                <c:pt idx="1">
                  <c:v>306</c:v>
                </c:pt>
                <c:pt idx="2">
                  <c:v>436</c:v>
                </c:pt>
              </c:numCache>
            </c:numRef>
          </c:val>
          <c:extLst>
            <c:ext xmlns:c16="http://schemas.microsoft.com/office/drawing/2014/chart" uri="{C3380CC4-5D6E-409C-BE32-E72D297353CC}">
              <c16:uniqueId val="{00000004-EBC8-4DEB-B2DA-7A917A35B7EB}"/>
            </c:ext>
          </c:extLst>
        </c:ser>
        <c:ser>
          <c:idx val="5"/>
          <c:order val="5"/>
          <c:tx>
            <c:strRef>
              <c:f>'UNIDADES_-_10+_últimos_3_meses'!$A$12:$A$12</c:f>
              <c:strCache>
                <c:ptCount val="1"/>
                <c:pt idx="0">
                  <c:v>Secretaria Municipal da Fazenda</c:v>
                </c:pt>
              </c:strCache>
            </c:strRef>
          </c:tx>
          <c:invertIfNegative val="0"/>
          <c:cat>
            <c:numRef>
              <c:f>'UNIDADES_-_10+_últimos_3_meses'!$B$6:$D$6</c:f>
              <c:numCache>
                <c:formatCode>mmm\-yy</c:formatCode>
                <c:ptCount val="3"/>
                <c:pt idx="0">
                  <c:v>45413</c:v>
                </c:pt>
                <c:pt idx="1">
                  <c:v>45383</c:v>
                </c:pt>
                <c:pt idx="2">
                  <c:v>45352</c:v>
                </c:pt>
              </c:numCache>
            </c:numRef>
          </c:cat>
          <c:val>
            <c:numRef>
              <c:f>'UNIDADES_-_10+_últimos_3_meses'!$B$12:$D$12</c:f>
              <c:numCache>
                <c:formatCode>General</c:formatCode>
                <c:ptCount val="3"/>
                <c:pt idx="0">
                  <c:v>278</c:v>
                </c:pt>
                <c:pt idx="1">
                  <c:v>350</c:v>
                </c:pt>
                <c:pt idx="2">
                  <c:v>327</c:v>
                </c:pt>
              </c:numCache>
            </c:numRef>
          </c:val>
          <c:extLst>
            <c:ext xmlns:c16="http://schemas.microsoft.com/office/drawing/2014/chart" uri="{C3380CC4-5D6E-409C-BE32-E72D297353CC}">
              <c16:uniqueId val="{00000005-EBC8-4DEB-B2DA-7A917A35B7EB}"/>
            </c:ext>
          </c:extLst>
        </c:ser>
        <c:ser>
          <c:idx val="6"/>
          <c:order val="6"/>
          <c:tx>
            <c:strRef>
              <c:f>'UNIDADES_-_10+_últimos_3_meses'!$A$13:$A$13</c:f>
              <c:strCache>
                <c:ptCount val="1"/>
                <c:pt idx="0">
                  <c:v>Órgão externo</c:v>
                </c:pt>
              </c:strCache>
            </c:strRef>
          </c:tx>
          <c:invertIfNegative val="0"/>
          <c:cat>
            <c:numRef>
              <c:f>'UNIDADES_-_10+_últimos_3_meses'!$B$6:$D$6</c:f>
              <c:numCache>
                <c:formatCode>mmm\-yy</c:formatCode>
                <c:ptCount val="3"/>
                <c:pt idx="0">
                  <c:v>45413</c:v>
                </c:pt>
                <c:pt idx="1">
                  <c:v>45383</c:v>
                </c:pt>
                <c:pt idx="2">
                  <c:v>45352</c:v>
                </c:pt>
              </c:numCache>
            </c:numRef>
          </c:cat>
          <c:val>
            <c:numRef>
              <c:f>'UNIDADES_-_10+_últimos_3_meses'!$B$13:$D$13</c:f>
              <c:numCache>
                <c:formatCode>General</c:formatCode>
                <c:ptCount val="3"/>
                <c:pt idx="0">
                  <c:v>423</c:v>
                </c:pt>
                <c:pt idx="1">
                  <c:v>314</c:v>
                </c:pt>
                <c:pt idx="2">
                  <c:v>147</c:v>
                </c:pt>
              </c:numCache>
            </c:numRef>
          </c:val>
          <c:extLst>
            <c:ext xmlns:c16="http://schemas.microsoft.com/office/drawing/2014/chart" uri="{C3380CC4-5D6E-409C-BE32-E72D297353CC}">
              <c16:uniqueId val="{00000006-EBC8-4DEB-B2DA-7A917A35B7EB}"/>
            </c:ext>
          </c:extLst>
        </c:ser>
        <c:ser>
          <c:idx val="7"/>
          <c:order val="7"/>
          <c:tx>
            <c:strRef>
              <c:f>'UNIDADES_-_10+_últimos_3_meses'!$A$14:$A$14</c:f>
              <c:strCache>
                <c:ptCount val="1"/>
                <c:pt idx="0">
                  <c:v>São Paulo Transportes - SPTRANS</c:v>
                </c:pt>
              </c:strCache>
            </c:strRef>
          </c:tx>
          <c:invertIfNegative val="0"/>
          <c:cat>
            <c:numRef>
              <c:f>'UNIDADES_-_10+_últimos_3_meses'!$B$6:$D$6</c:f>
              <c:numCache>
                <c:formatCode>mmm\-yy</c:formatCode>
                <c:ptCount val="3"/>
                <c:pt idx="0">
                  <c:v>45413</c:v>
                </c:pt>
                <c:pt idx="1">
                  <c:v>45383</c:v>
                </c:pt>
                <c:pt idx="2">
                  <c:v>45352</c:v>
                </c:pt>
              </c:numCache>
            </c:numRef>
          </c:cat>
          <c:val>
            <c:numRef>
              <c:f>'UNIDADES_-_10+_últimos_3_meses'!$B$14:$D$14</c:f>
              <c:numCache>
                <c:formatCode>General</c:formatCode>
                <c:ptCount val="3"/>
                <c:pt idx="0">
                  <c:v>229</c:v>
                </c:pt>
                <c:pt idx="1">
                  <c:v>329</c:v>
                </c:pt>
                <c:pt idx="2">
                  <c:v>316</c:v>
                </c:pt>
              </c:numCache>
            </c:numRef>
          </c:val>
          <c:extLst>
            <c:ext xmlns:c16="http://schemas.microsoft.com/office/drawing/2014/chart" uri="{C3380CC4-5D6E-409C-BE32-E72D297353CC}">
              <c16:uniqueId val="{00000007-EBC8-4DEB-B2DA-7A917A35B7EB}"/>
            </c:ext>
          </c:extLst>
        </c:ser>
        <c:ser>
          <c:idx val="8"/>
          <c:order val="8"/>
          <c:tx>
            <c:strRef>
              <c:f>'UNIDADES_-_10+_últimos_3_meses'!$A$15:$A$15</c:f>
              <c:strCache>
                <c:ptCount val="1"/>
                <c:pt idx="0">
                  <c:v>Companhia de Engenharia de Tráfego - CET</c:v>
                </c:pt>
              </c:strCache>
            </c:strRef>
          </c:tx>
          <c:invertIfNegative val="0"/>
          <c:cat>
            <c:numRef>
              <c:f>'UNIDADES_-_10+_últimos_3_meses'!$B$6:$D$6</c:f>
              <c:numCache>
                <c:formatCode>mmm\-yy</c:formatCode>
                <c:ptCount val="3"/>
                <c:pt idx="0">
                  <c:v>45413</c:v>
                </c:pt>
                <c:pt idx="1">
                  <c:v>45383</c:v>
                </c:pt>
                <c:pt idx="2">
                  <c:v>45352</c:v>
                </c:pt>
              </c:numCache>
            </c:numRef>
          </c:cat>
          <c:val>
            <c:numRef>
              <c:f>'UNIDADES_-_10+_últimos_3_meses'!$B$15:$D$15</c:f>
              <c:numCache>
                <c:formatCode>General</c:formatCode>
                <c:ptCount val="3"/>
                <c:pt idx="0">
                  <c:v>257</c:v>
                </c:pt>
                <c:pt idx="1">
                  <c:v>304</c:v>
                </c:pt>
                <c:pt idx="2">
                  <c:v>249</c:v>
                </c:pt>
              </c:numCache>
            </c:numRef>
          </c:val>
          <c:extLst>
            <c:ext xmlns:c16="http://schemas.microsoft.com/office/drawing/2014/chart" uri="{C3380CC4-5D6E-409C-BE32-E72D297353CC}">
              <c16:uniqueId val="{00000008-EBC8-4DEB-B2DA-7A917A35B7EB}"/>
            </c:ext>
          </c:extLst>
        </c:ser>
        <c:ser>
          <c:idx val="9"/>
          <c:order val="9"/>
          <c:tx>
            <c:strRef>
              <c:f>'UNIDADES_-_10+_últimos_3_meses'!$A$16:$A$16</c:f>
              <c:strCache>
                <c:ptCount val="1"/>
                <c:pt idx="0">
                  <c:v>Agência Reguladora de Serviços Públicos do Município de São Paulo** </c:v>
                </c:pt>
              </c:strCache>
            </c:strRef>
          </c:tx>
          <c:invertIfNegative val="0"/>
          <c:cat>
            <c:numRef>
              <c:f>'UNIDADES_-_10+_últimos_3_meses'!$B$6:$D$6</c:f>
              <c:numCache>
                <c:formatCode>mmm\-yy</c:formatCode>
                <c:ptCount val="3"/>
                <c:pt idx="0">
                  <c:v>45413</c:v>
                </c:pt>
                <c:pt idx="1">
                  <c:v>45383</c:v>
                </c:pt>
                <c:pt idx="2">
                  <c:v>45352</c:v>
                </c:pt>
              </c:numCache>
            </c:numRef>
          </c:cat>
          <c:val>
            <c:numRef>
              <c:f>'UNIDADES_-_10+_últimos_3_meses'!$B$16:$D$16</c:f>
              <c:numCache>
                <c:formatCode>General</c:formatCode>
                <c:ptCount val="3"/>
                <c:pt idx="0">
                  <c:v>148</c:v>
                </c:pt>
                <c:pt idx="1">
                  <c:v>147</c:v>
                </c:pt>
                <c:pt idx="2">
                  <c:v>134</c:v>
                </c:pt>
              </c:numCache>
            </c:numRef>
          </c:val>
          <c:extLst>
            <c:ext xmlns:c16="http://schemas.microsoft.com/office/drawing/2014/chart" uri="{C3380CC4-5D6E-409C-BE32-E72D297353CC}">
              <c16:uniqueId val="{00000009-EBC8-4DEB-B2DA-7A917A35B7EB}"/>
            </c:ext>
          </c:extLst>
        </c:ser>
        <c:dLbls>
          <c:showLegendKey val="0"/>
          <c:showVal val="0"/>
          <c:showCatName val="0"/>
          <c:showSerName val="0"/>
          <c:showPercent val="0"/>
          <c:showBubbleSize val="0"/>
        </c:dLbls>
        <c:gapWidth val="182"/>
        <c:axId val="1819695471"/>
        <c:axId val="1812050239"/>
      </c:barChart>
      <c:valAx>
        <c:axId val="1812050239"/>
        <c:scaling>
          <c:orientation val="minMax"/>
        </c:scaling>
        <c:delete val="0"/>
        <c:axPos val="b"/>
        <c:majorGridlines>
          <c:spPr>
            <a:ln>
              <a:solidFill>
                <a:schemeClr val="bg1">
                  <a:lumMod val="75000"/>
                </a:schemeClr>
              </a:solidFill>
            </a:ln>
          </c:spPr>
        </c:majorGridlines>
        <c:numFmt formatCode="General" sourceLinked="1"/>
        <c:majorTickMark val="none"/>
        <c:minorTickMark val="none"/>
        <c:tickLblPos val="nextTo"/>
        <c:crossAx val="1819695471"/>
        <c:crosses val="autoZero"/>
        <c:crossBetween val="between"/>
        <c:majorUnit val="100"/>
      </c:valAx>
      <c:dateAx>
        <c:axId val="1819695471"/>
        <c:scaling>
          <c:orientation val="minMax"/>
        </c:scaling>
        <c:delete val="0"/>
        <c:axPos val="l"/>
        <c:numFmt formatCode="mmm/yy" sourceLinked="0"/>
        <c:majorTickMark val="out"/>
        <c:minorTickMark val="none"/>
        <c:tickLblPos val="nextTo"/>
        <c:crossAx val="1812050239"/>
        <c:crosses val="autoZero"/>
        <c:auto val="1"/>
        <c:lblOffset val="100"/>
        <c:baseTimeUnit val="months"/>
      </c:dateAx>
    </c:plotArea>
    <c:legend>
      <c:legendPos val="r"/>
      <c:layout>
        <c:manualLayout>
          <c:xMode val="edge"/>
          <c:yMode val="edge"/>
          <c:x val="0.634503663371914"/>
          <c:y val="0.1124780326372247"/>
          <c:w val="0.36479158109067705"/>
          <c:h val="0.7916590113648424"/>
        </c:manualLayout>
      </c:layout>
      <c:overlay val="0"/>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view3D>
      <c:rotX val="13"/>
      <c:rotY val="18"/>
      <c:rAngAx val="1"/>
    </c:view3D>
    <c:floor>
      <c:thickness val="0"/>
      <c:spPr>
        <a:noFill/>
        <a:ln w="9528" cap="flat">
          <a:solidFill>
            <a:srgbClr val="868686"/>
          </a:solidFill>
          <a:prstDash val="solid"/>
          <a:round/>
        </a:ln>
      </c:spPr>
    </c:floor>
    <c:sideWall>
      <c:thickness val="0"/>
      <c:spPr>
        <a:noFill/>
        <a:ln>
          <a:noFill/>
        </a:ln>
      </c:spPr>
    </c:sideWall>
    <c:backWall>
      <c:thickness val="0"/>
      <c:spPr>
        <a:noFill/>
        <a:ln>
          <a:noFill/>
        </a:ln>
      </c:spPr>
    </c:backWall>
    <c:plotArea>
      <c:layout>
        <c:manualLayout>
          <c:xMode val="edge"/>
          <c:yMode val="edge"/>
          <c:x val="1.8483969492481246E-2"/>
          <c:y val="0.1350512081065649"/>
          <c:w val="0.61593434052057794"/>
          <c:h val="0.82531075406376264"/>
        </c:manualLayout>
      </c:layout>
      <c:bar3DChart>
        <c:barDir val="col"/>
        <c:grouping val="stacked"/>
        <c:varyColors val="0"/>
        <c:ser>
          <c:idx val="0"/>
          <c:order val="0"/>
          <c:tx>
            <c:strRef>
              <c:f>'10+_Unidades__MAI_24'!$B$22:$B$22</c:f>
              <c:strCache>
                <c:ptCount val="1"/>
                <c:pt idx="0">
                  <c:v>Secretaria Municipal de Assistência e Desenvolvimento Social</c:v>
                </c:pt>
              </c:strCache>
            </c:strRef>
          </c:tx>
          <c:spPr>
            <a:solidFill>
              <a:srgbClr val="3333FF"/>
            </a:solidFill>
            <a:ln>
              <a:noFill/>
            </a:ln>
          </c:spPr>
          <c:invertIfNegative val="0"/>
          <c:val>
            <c:numRef>
              <c:f>'10+_Unidades__MAI_24'!$B$23:$B$25</c:f>
              <c:numCache>
                <c:formatCode>General</c:formatCode>
                <c:ptCount val="3"/>
                <c:pt idx="0">
                  <c:v>935</c:v>
                </c:pt>
              </c:numCache>
            </c:numRef>
          </c:val>
          <c:extLst>
            <c:ext xmlns:c16="http://schemas.microsoft.com/office/drawing/2014/chart" uri="{C3380CC4-5D6E-409C-BE32-E72D297353CC}">
              <c16:uniqueId val="{00000000-EA30-4EE5-806A-0B2A1BDF7229}"/>
            </c:ext>
          </c:extLst>
        </c:ser>
        <c:ser>
          <c:idx val="1"/>
          <c:order val="1"/>
          <c:tx>
            <c:strRef>
              <c:f>'10+_Unidades__MAI_24'!$C$22:$C$22</c:f>
              <c:strCache>
                <c:ptCount val="1"/>
                <c:pt idx="0">
                  <c:v>Secretaria Municipal da Saúde</c:v>
                </c:pt>
              </c:strCache>
            </c:strRef>
          </c:tx>
          <c:spPr>
            <a:solidFill>
              <a:srgbClr val="FF0000"/>
            </a:solidFill>
            <a:ln>
              <a:noFill/>
            </a:ln>
          </c:spPr>
          <c:invertIfNegative val="0"/>
          <c:val>
            <c:numRef>
              <c:f>'10+_Unidades__MAI_24'!$C$23:$C$25</c:f>
              <c:numCache>
                <c:formatCode>General</c:formatCode>
                <c:ptCount val="3"/>
                <c:pt idx="0">
                  <c:v>565</c:v>
                </c:pt>
              </c:numCache>
            </c:numRef>
          </c:val>
          <c:extLst>
            <c:ext xmlns:c16="http://schemas.microsoft.com/office/drawing/2014/chart" uri="{C3380CC4-5D6E-409C-BE32-E72D297353CC}">
              <c16:uniqueId val="{00000001-EA30-4EE5-806A-0B2A1BDF7229}"/>
            </c:ext>
          </c:extLst>
        </c:ser>
        <c:ser>
          <c:idx val="2"/>
          <c:order val="2"/>
          <c:tx>
            <c:strRef>
              <c:f>'10+_Unidades__MAI_24'!$D$22:$D$22</c:f>
              <c:strCache>
                <c:ptCount val="1"/>
                <c:pt idx="0">
                  <c:v>Secretaria Municipal das Subprefeituras</c:v>
                </c:pt>
              </c:strCache>
            </c:strRef>
          </c:tx>
          <c:spPr>
            <a:solidFill>
              <a:srgbClr val="7F9A48"/>
            </a:solidFill>
            <a:ln>
              <a:noFill/>
            </a:ln>
          </c:spPr>
          <c:invertIfNegative val="0"/>
          <c:val>
            <c:numRef>
              <c:f>'10+_Unidades__MAI_24'!$D$23:$D$25</c:f>
              <c:numCache>
                <c:formatCode>General</c:formatCode>
                <c:ptCount val="3"/>
                <c:pt idx="0">
                  <c:v>532</c:v>
                </c:pt>
              </c:numCache>
            </c:numRef>
          </c:val>
          <c:extLst>
            <c:ext xmlns:c16="http://schemas.microsoft.com/office/drawing/2014/chart" uri="{C3380CC4-5D6E-409C-BE32-E72D297353CC}">
              <c16:uniqueId val="{00000002-EA30-4EE5-806A-0B2A1BDF7229}"/>
            </c:ext>
          </c:extLst>
        </c:ser>
        <c:ser>
          <c:idx val="3"/>
          <c:order val="3"/>
          <c:tx>
            <c:strRef>
              <c:f>'10+_Unidades__MAI_24'!$E$22:$E$22</c:f>
              <c:strCache>
                <c:ptCount val="1"/>
                <c:pt idx="0">
                  <c:v>Órgão externo</c:v>
                </c:pt>
              </c:strCache>
            </c:strRef>
          </c:tx>
          <c:spPr>
            <a:solidFill>
              <a:srgbClr val="9933FF"/>
            </a:solidFill>
            <a:ln>
              <a:noFill/>
            </a:ln>
          </c:spPr>
          <c:invertIfNegative val="0"/>
          <c:val>
            <c:numRef>
              <c:f>'10+_Unidades__MAI_24'!$E$23:$E$25</c:f>
              <c:numCache>
                <c:formatCode>General</c:formatCode>
                <c:ptCount val="3"/>
                <c:pt idx="0">
                  <c:v>423</c:v>
                </c:pt>
              </c:numCache>
            </c:numRef>
          </c:val>
          <c:extLst>
            <c:ext xmlns:c16="http://schemas.microsoft.com/office/drawing/2014/chart" uri="{C3380CC4-5D6E-409C-BE32-E72D297353CC}">
              <c16:uniqueId val="{00000003-EA30-4EE5-806A-0B2A1BDF7229}"/>
            </c:ext>
          </c:extLst>
        </c:ser>
        <c:ser>
          <c:idx val="4"/>
          <c:order val="4"/>
          <c:tx>
            <c:strRef>
              <c:f>'10+_Unidades__MAI_24'!$F$22:$F$22</c:f>
              <c:strCache>
                <c:ptCount val="1"/>
                <c:pt idx="0">
                  <c:v>Secretaria Executiva de Limpeza Urbana**</c:v>
                </c:pt>
              </c:strCache>
            </c:strRef>
          </c:tx>
          <c:spPr>
            <a:solidFill>
              <a:srgbClr val="FFFF00"/>
            </a:solidFill>
            <a:ln>
              <a:noFill/>
            </a:ln>
          </c:spPr>
          <c:invertIfNegative val="0"/>
          <c:val>
            <c:numRef>
              <c:f>'10+_Unidades__MAI_24'!$F$23:$F$25</c:f>
              <c:numCache>
                <c:formatCode>General</c:formatCode>
                <c:ptCount val="3"/>
                <c:pt idx="0">
                  <c:v>325</c:v>
                </c:pt>
              </c:numCache>
            </c:numRef>
          </c:val>
          <c:extLst>
            <c:ext xmlns:c16="http://schemas.microsoft.com/office/drawing/2014/chart" uri="{C3380CC4-5D6E-409C-BE32-E72D297353CC}">
              <c16:uniqueId val="{00000004-EA30-4EE5-806A-0B2A1BDF7229}"/>
            </c:ext>
          </c:extLst>
        </c:ser>
        <c:ser>
          <c:idx val="5"/>
          <c:order val="5"/>
          <c:tx>
            <c:strRef>
              <c:f>'10+_Unidades__MAI_24'!$G$22:$G$22</c:f>
              <c:strCache>
                <c:ptCount val="1"/>
                <c:pt idx="0">
                  <c:v>Secretaria Municipal da Fazenda</c:v>
                </c:pt>
              </c:strCache>
            </c:strRef>
          </c:tx>
          <c:spPr>
            <a:solidFill>
              <a:srgbClr val="00FFFF"/>
            </a:solidFill>
            <a:ln>
              <a:noFill/>
            </a:ln>
          </c:spPr>
          <c:invertIfNegative val="0"/>
          <c:val>
            <c:numRef>
              <c:f>'10+_Unidades__MAI_24'!$G$23:$G$25</c:f>
              <c:numCache>
                <c:formatCode>General</c:formatCode>
                <c:ptCount val="3"/>
                <c:pt idx="0">
                  <c:v>278</c:v>
                </c:pt>
              </c:numCache>
            </c:numRef>
          </c:val>
          <c:extLst>
            <c:ext xmlns:c16="http://schemas.microsoft.com/office/drawing/2014/chart" uri="{C3380CC4-5D6E-409C-BE32-E72D297353CC}">
              <c16:uniqueId val="{00000005-EA30-4EE5-806A-0B2A1BDF7229}"/>
            </c:ext>
          </c:extLst>
        </c:ser>
        <c:ser>
          <c:idx val="6"/>
          <c:order val="6"/>
          <c:tx>
            <c:strRef>
              <c:f>'10+_Unidades__MAI_24'!$H$22:$H$22</c:f>
              <c:strCache>
                <c:ptCount val="1"/>
                <c:pt idx="0">
                  <c:v>Companhia de Engenharia de Tráfego - CET</c:v>
                </c:pt>
              </c:strCache>
            </c:strRef>
          </c:tx>
          <c:spPr>
            <a:solidFill>
              <a:srgbClr val="000000"/>
            </a:solidFill>
            <a:ln>
              <a:noFill/>
            </a:ln>
          </c:spPr>
          <c:invertIfNegative val="0"/>
          <c:val>
            <c:numRef>
              <c:f>'10+_Unidades__MAI_24'!$H$23:$H$25</c:f>
              <c:numCache>
                <c:formatCode>General</c:formatCode>
                <c:ptCount val="3"/>
                <c:pt idx="0">
                  <c:v>257</c:v>
                </c:pt>
              </c:numCache>
            </c:numRef>
          </c:val>
          <c:extLst>
            <c:ext xmlns:c16="http://schemas.microsoft.com/office/drawing/2014/chart" uri="{C3380CC4-5D6E-409C-BE32-E72D297353CC}">
              <c16:uniqueId val="{00000006-EA30-4EE5-806A-0B2A1BDF7229}"/>
            </c:ext>
          </c:extLst>
        </c:ser>
        <c:ser>
          <c:idx val="7"/>
          <c:order val="7"/>
          <c:tx>
            <c:strRef>
              <c:f>'10+_Unidades__MAI_24'!$I$22:$I$22</c:f>
              <c:strCache>
                <c:ptCount val="1"/>
                <c:pt idx="0">
                  <c:v>São Paulo Transportes - SPTRANS</c:v>
                </c:pt>
              </c:strCache>
            </c:strRef>
          </c:tx>
          <c:spPr>
            <a:solidFill>
              <a:srgbClr val="FF66FF"/>
            </a:solidFill>
            <a:ln>
              <a:noFill/>
            </a:ln>
          </c:spPr>
          <c:invertIfNegative val="0"/>
          <c:val>
            <c:numRef>
              <c:f>'10+_Unidades__MAI_24'!$I$23:$I$25</c:f>
              <c:numCache>
                <c:formatCode>General</c:formatCode>
                <c:ptCount val="3"/>
                <c:pt idx="0">
                  <c:v>229</c:v>
                </c:pt>
              </c:numCache>
            </c:numRef>
          </c:val>
          <c:extLst>
            <c:ext xmlns:c16="http://schemas.microsoft.com/office/drawing/2014/chart" uri="{C3380CC4-5D6E-409C-BE32-E72D297353CC}">
              <c16:uniqueId val="{00000007-EA30-4EE5-806A-0B2A1BDF7229}"/>
            </c:ext>
          </c:extLst>
        </c:ser>
        <c:ser>
          <c:idx val="8"/>
          <c:order val="8"/>
          <c:tx>
            <c:strRef>
              <c:f>'10+_Unidades__MAI_24'!$J$22:$J$22</c:f>
              <c:strCache>
                <c:ptCount val="1"/>
                <c:pt idx="0">
                  <c:v>Secretaria Municipal de Educação</c:v>
                </c:pt>
              </c:strCache>
            </c:strRef>
          </c:tx>
          <c:spPr>
            <a:solidFill>
              <a:srgbClr val="00FF00"/>
            </a:solidFill>
            <a:ln>
              <a:noFill/>
            </a:ln>
          </c:spPr>
          <c:invertIfNegative val="0"/>
          <c:val>
            <c:numRef>
              <c:f>'10+_Unidades__MAI_24'!$J$23:$J$25</c:f>
              <c:numCache>
                <c:formatCode>General</c:formatCode>
                <c:ptCount val="3"/>
                <c:pt idx="0">
                  <c:v>226</c:v>
                </c:pt>
              </c:numCache>
            </c:numRef>
          </c:val>
          <c:extLst>
            <c:ext xmlns:c16="http://schemas.microsoft.com/office/drawing/2014/chart" uri="{C3380CC4-5D6E-409C-BE32-E72D297353CC}">
              <c16:uniqueId val="{00000008-EA30-4EE5-806A-0B2A1BDF7229}"/>
            </c:ext>
          </c:extLst>
        </c:ser>
        <c:ser>
          <c:idx val="9"/>
          <c:order val="9"/>
          <c:tx>
            <c:strRef>
              <c:f>'10+_Unidades__MAI_24'!$K$22:$K$22</c:f>
              <c:strCache>
                <c:ptCount val="1"/>
                <c:pt idx="0">
                  <c:v>Agência Reguladora de Serviços Públicos do Município de São Paulo** </c:v>
                </c:pt>
              </c:strCache>
            </c:strRef>
          </c:tx>
          <c:spPr>
            <a:solidFill>
              <a:srgbClr val="FCD5B5"/>
            </a:solidFill>
            <a:ln>
              <a:noFill/>
            </a:ln>
          </c:spPr>
          <c:invertIfNegative val="0"/>
          <c:dPt>
            <c:idx val="2"/>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09-0896-47F7-8CCC-C0957B9B4A93}"/>
              </c:ext>
            </c:extLst>
          </c:dPt>
          <c:val>
            <c:numRef>
              <c:f>'10+_Unidades__MAI_24'!$K$23:$K$25</c:f>
              <c:numCache>
                <c:formatCode>General</c:formatCode>
                <c:ptCount val="3"/>
                <c:pt idx="0">
                  <c:v>148</c:v>
                </c:pt>
                <c:pt idx="2">
                  <c:v>250</c:v>
                </c:pt>
              </c:numCache>
            </c:numRef>
          </c:val>
          <c:extLst>
            <c:ext xmlns:c16="http://schemas.microsoft.com/office/drawing/2014/chart" uri="{C3380CC4-5D6E-409C-BE32-E72D297353CC}">
              <c16:uniqueId val="{00000009-EA30-4EE5-806A-0B2A1BDF7229}"/>
            </c:ext>
          </c:extLst>
        </c:ser>
        <c:ser>
          <c:idx val="10"/>
          <c:order val="10"/>
          <c:tx>
            <c:strRef>
              <c:f>'10+_Unidades__MAI_24'!$L$22:$L$22</c:f>
              <c:strCache>
                <c:ptCount val="1"/>
                <c:pt idx="0">
                  <c:v>Total</c:v>
                </c:pt>
              </c:strCache>
            </c:strRef>
          </c:tx>
          <c:spPr>
            <a:solidFill>
              <a:srgbClr val="97B9E0"/>
            </a:solidFill>
            <a:ln>
              <a:noFill/>
            </a:ln>
          </c:spPr>
          <c:invertIfNegative val="0"/>
          <c:dPt>
            <c:idx val="2"/>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00-3337-4F9F-993D-6E54A6BC5EE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'10+_Unidades__MAI_24'!$L$23:$L$25</c:f>
              <c:numCache>
                <c:formatCode>#,##0</c:formatCode>
                <c:ptCount val="3"/>
                <c:pt idx="2">
                  <c:v>5600</c:v>
                </c:pt>
              </c:numCache>
            </c:numRef>
          </c:val>
          <c:extLst>
            <c:ext xmlns:c16="http://schemas.microsoft.com/office/drawing/2014/chart" uri="{C3380CC4-5D6E-409C-BE32-E72D297353CC}">
              <c16:uniqueId val="{0000000B-EA30-4EE5-806A-0B2A1BDF7229}"/>
            </c:ext>
          </c:extLst>
        </c:ser>
        <c:dLbls>
          <c:showLegendKey val="0"/>
          <c:showVal val="0"/>
          <c:showCatName val="0"/>
          <c:showSerName val="0"/>
          <c:showPercent val="0"/>
          <c:showBubbleSize val="0"/>
        </c:dLbls>
        <c:gapWidth val="32"/>
        <c:shape val="box"/>
        <c:axId val="1819697967"/>
        <c:axId val="1819700047"/>
        <c:axId val="0"/>
      </c:bar3DChart>
      <c:valAx>
        <c:axId val="1819700047"/>
        <c:scaling>
          <c:orientation val="minMax"/>
        </c:scaling>
        <c:delete val="0"/>
        <c:axPos val="l"/>
        <c:majorGridlines>
          <c:spPr>
            <a:ln w="9528" cap="flat">
              <a:solidFill>
                <a:srgbClr val="868686"/>
              </a:solidFill>
              <a:prstDash val="solid"/>
              <a:round/>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9697967"/>
        <c:crosses val="autoZero"/>
        <c:crossBetween val="between"/>
        <c:majorUnit val="500"/>
      </c:valAx>
      <c:catAx>
        <c:axId val="1819697967"/>
        <c:scaling>
          <c:orientation val="minMax"/>
        </c:scaling>
        <c:delete val="1"/>
        <c:axPos val="b"/>
        <c:majorTickMark val="out"/>
        <c:minorTickMark val="none"/>
        <c:tickLblPos val="nextTo"/>
        <c:crossAx val="1819700047"/>
        <c:crosses val="autoZero"/>
        <c:auto val="1"/>
        <c:lblAlgn val="ctr"/>
        <c:lblOffset val="100"/>
        <c:noMultiLvlLbl val="0"/>
      </c:catAx>
      <c:spPr>
        <a:noFill/>
        <a:ln>
          <a:noFill/>
        </a:ln>
      </c:spPr>
    </c:plotArea>
    <c:legend>
      <c:legendPos val="r"/>
      <c:layout>
        <c:manualLayout>
          <c:xMode val="edge"/>
          <c:yMode val="edge"/>
          <c:x val="0.6560144300166354"/>
          <c:y val="0.11962358247143262"/>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700" b="1" i="0" u="none" strike="noStrike" kern="1200" baseline="0">
              <a:solidFill>
                <a:srgbClr val="000000"/>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0000"/>
                </a:solidFill>
                <a:latin typeface="Calibri"/>
                <a:ea typeface="Calibri"/>
                <a:cs typeface="Calibri"/>
              </a:defRPr>
            </a:pPr>
            <a:r>
              <a:rPr lang="pt-BR" sz="1400" b="1" i="0" u="none" strike="noStrike" kern="1200" cap="none" spc="0" baseline="0">
                <a:solidFill>
                  <a:srgbClr val="000000"/>
                </a:solidFill>
                <a:uFillTx/>
                <a:latin typeface="Calibri"/>
                <a:ea typeface="Calibri"/>
                <a:cs typeface="Calibri"/>
              </a:rPr>
              <a:t>% de manifestação -Total - 2024</a:t>
            </a:r>
          </a:p>
        </c:rich>
      </c:tx>
      <c:layout>
        <c:manualLayout>
          <c:xMode val="edge"/>
          <c:yMode val="edge"/>
          <c:x val="0.18135778909989192"/>
          <c:y val="1.451341104884412E-2"/>
        </c:manualLayout>
      </c:layout>
      <c:overlay val="0"/>
      <c:spPr>
        <a:noFill/>
        <a:ln>
          <a:noFill/>
        </a:ln>
      </c:spPr>
    </c:title>
    <c:autoTitleDeleted val="0"/>
    <c:plotArea>
      <c:layout>
        <c:manualLayout>
          <c:xMode val="edge"/>
          <c:yMode val="edge"/>
          <c:x val="4.4305944109927435E-2"/>
          <c:y val="0.21393771724480387"/>
          <c:w val="0.59133154238073182"/>
          <c:h val="0.76579287949366681"/>
        </c:manualLayout>
      </c:layout>
      <c:pieChart>
        <c:varyColors val="1"/>
        <c:ser>
          <c:idx val="0"/>
          <c:order val="0"/>
          <c:dPt>
            <c:idx val="0"/>
            <c:bubble3D val="0"/>
            <c:spPr>
              <a:solidFill>
                <a:srgbClr val="FF0000"/>
              </a:solidFill>
              <a:ln>
                <a:noFill/>
              </a:ln>
            </c:spPr>
            <c:extLst>
              <c:ext xmlns:c16="http://schemas.microsoft.com/office/drawing/2014/chart" uri="{C3380CC4-5D6E-409C-BE32-E72D297353CC}">
                <c16:uniqueId val="{00000000-E161-4862-9DF0-204F09DD44AB}"/>
              </c:ext>
            </c:extLst>
          </c:dPt>
          <c:dPt>
            <c:idx val="1"/>
            <c:bubble3D val="0"/>
            <c:spPr>
              <a:solidFill>
                <a:srgbClr val="92D050"/>
              </a:solidFill>
              <a:ln>
                <a:noFill/>
              </a:ln>
            </c:spPr>
            <c:extLst>
              <c:ext xmlns:c16="http://schemas.microsoft.com/office/drawing/2014/chart" uri="{C3380CC4-5D6E-409C-BE32-E72D297353CC}">
                <c16:uniqueId val="{00000001-E161-4862-9DF0-204F09DD44AB}"/>
              </c:ext>
            </c:extLst>
          </c:dPt>
          <c:dPt>
            <c:idx val="2"/>
            <c:bubble3D val="0"/>
            <c:spPr>
              <a:solidFill>
                <a:srgbClr val="FF00FF"/>
              </a:solidFill>
              <a:ln>
                <a:noFill/>
              </a:ln>
            </c:spPr>
            <c:extLst>
              <c:ext xmlns:c16="http://schemas.microsoft.com/office/drawing/2014/chart" uri="{C3380CC4-5D6E-409C-BE32-E72D297353CC}">
                <c16:uniqueId val="{00000002-E161-4862-9DF0-204F09DD44AB}"/>
              </c:ext>
            </c:extLst>
          </c:dPt>
          <c:dPt>
            <c:idx val="3"/>
            <c:bubble3D val="0"/>
            <c:spPr>
              <a:solidFill>
                <a:srgbClr val="FFFF00"/>
              </a:solidFill>
              <a:ln>
                <a:noFill/>
              </a:ln>
            </c:spPr>
            <c:extLst>
              <c:ext xmlns:c16="http://schemas.microsoft.com/office/drawing/2014/chart" uri="{C3380CC4-5D6E-409C-BE32-E72D297353CC}">
                <c16:uniqueId val="{00000003-E161-4862-9DF0-204F09DD44AB}"/>
              </c:ext>
            </c:extLst>
          </c:dPt>
          <c:dPt>
            <c:idx val="4"/>
            <c:bubble3D val="0"/>
            <c:spPr>
              <a:solidFill>
                <a:srgbClr val="00B0F0"/>
              </a:solidFill>
              <a:ln>
                <a:noFill/>
              </a:ln>
            </c:spPr>
            <c:extLst>
              <c:ext xmlns:c16="http://schemas.microsoft.com/office/drawing/2014/chart" uri="{C3380CC4-5D6E-409C-BE32-E72D297353CC}">
                <c16:uniqueId val="{00000004-E161-4862-9DF0-204F09DD44AB}"/>
              </c:ext>
            </c:extLst>
          </c:dPt>
          <c:dLbls>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1" i="0" u="none" strike="noStrike" kern="1200" baseline="0">
                    <a:solidFill>
                      <a:srgbClr val="000000"/>
                    </a:solidFill>
                    <a:latin typeface="Calibri"/>
                    <a:ea typeface="Calibri"/>
                    <a:cs typeface="Calibri"/>
                  </a:defRPr>
                </a:pPr>
                <a:endParaRPr lang="pt-BR"/>
              </a:p>
            </c:txPr>
            <c:dLblPos val="outEnd"/>
            <c:showLegendKey val="0"/>
            <c:showVal val="1"/>
            <c:showCatName val="0"/>
            <c:showSerName val="0"/>
            <c:showPercent val="0"/>
            <c:showBubbleSize val="0"/>
            <c:separator>; </c:separator>
            <c:showLeaderLines val="1"/>
            <c:extLst>
              <c:ext xmlns:c15="http://schemas.microsoft.com/office/drawing/2012/chart" uri="{CE6537A1-D6FC-4f65-9D91-7224C49458BB}">
                <c15:spPr xmlns:c15="http://schemas.microsoft.com/office/drawing/2012/chart">
                  <a:prstGeom prst="rect">
                    <a:avLst/>
                  </a:prstGeom>
                </c15:spPr>
              </c:ext>
            </c:extLst>
          </c:dLbls>
          <c:cat>
            <c:strRef>
              <c:f>Protocolos!$D$19:$D$23</c:f>
              <c:strCache>
                <c:ptCount val="5"/>
                <c:pt idx="0">
                  <c:v>Denúncia</c:v>
                </c:pt>
                <c:pt idx="1">
                  <c:v>Elogio</c:v>
                </c:pt>
                <c:pt idx="2">
                  <c:v>Reclamação</c:v>
                </c:pt>
                <c:pt idx="3">
                  <c:v>Solicitação</c:v>
                </c:pt>
                <c:pt idx="4">
                  <c:v>Sugestão</c:v>
                </c:pt>
              </c:strCache>
            </c:strRef>
          </c:cat>
          <c:val>
            <c:numRef>
              <c:f>Protocolos!$R$19:$R$23</c:f>
              <c:numCache>
                <c:formatCode>0.0</c:formatCode>
                <c:ptCount val="5"/>
                <c:pt idx="0">
                  <c:v>5.0872768301586246</c:v>
                </c:pt>
                <c:pt idx="1">
                  <c:v>1.3240857503152585</c:v>
                </c:pt>
                <c:pt idx="2">
                  <c:v>89.115285060065048</c:v>
                </c:pt>
                <c:pt idx="3">
                  <c:v>3.5109842702595073</c:v>
                </c:pt>
                <c:pt idx="4">
                  <c:v>0.96236808920156636</c:v>
                </c:pt>
              </c:numCache>
            </c:numRef>
          </c:val>
          <c:extLst>
            <c:ext xmlns:c16="http://schemas.microsoft.com/office/drawing/2014/chart" uri="{C3380CC4-5D6E-409C-BE32-E72D297353CC}">
              <c16:uniqueId val="{0000000A-45FC-4658-89AB-0C021D45306F}"/>
            </c:ext>
          </c:extLst>
        </c:ser>
        <c:dLbls>
          <c:showLegendKey val="0"/>
          <c:showVal val="0"/>
          <c:showCatName val="0"/>
          <c:showSerName val="0"/>
          <c:showPercent val="0"/>
          <c:showBubbleSize val="0"/>
          <c:showLeaderLines val="1"/>
        </c:dLbls>
        <c:firstSliceAng val="0"/>
      </c:pieChart>
      <c:spPr>
        <a:noFill/>
        <a:ln>
          <a:noFill/>
        </a:ln>
      </c:spPr>
    </c:plotArea>
    <c:legend>
      <c:legendPos val="r"/>
      <c:layout>
        <c:manualLayout>
          <c:xMode val="edge"/>
          <c:yMode val="edge"/>
          <c:x val="0.67889620888308433"/>
          <c:y val="0.11613921987239534"/>
          <c:w val="0.29455567163135687"/>
          <c:h val="0.8422036626139523"/>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200" b="1" i="0" u="none" strike="noStrike" kern="1200" cap="none" spc="0" baseline="0">
                <a:solidFill>
                  <a:srgbClr val="000000"/>
                </a:solidFill>
                <a:uFillTx/>
                <a:latin typeface="Calibri"/>
                <a:ea typeface="Calibri"/>
                <a:cs typeface="Calibri"/>
              </a:rPr>
              <a:t>10 UNIDADES mais demandadas do mês de MAIO/24</a:t>
            </a:r>
          </a:p>
        </c:rich>
      </c:tx>
      <c:layout>
        <c:manualLayout>
          <c:xMode val="edge"/>
          <c:yMode val="edge"/>
          <c:x val="0.1304324757546258"/>
          <c:y val="8.3682081490560496E-4"/>
        </c:manualLayout>
      </c:layout>
      <c:overlay val="0"/>
      <c:spPr>
        <a:noFill/>
        <a:ln>
          <a:noFill/>
        </a:ln>
      </c:spPr>
    </c:title>
    <c:autoTitleDeleted val="0"/>
    <c:plotArea>
      <c:layout>
        <c:manualLayout>
          <c:xMode val="edge"/>
          <c:yMode val="edge"/>
          <c:x val="0"/>
          <c:y val="0.10804746081826104"/>
          <c:w val="0.94725261925482607"/>
          <c:h val="0.85636100327621323"/>
        </c:manualLayout>
      </c:layout>
      <c:barChart>
        <c:barDir val="col"/>
        <c:grouping val="clustered"/>
        <c:varyColors val="0"/>
        <c:ser>
          <c:idx val="0"/>
          <c:order val="0"/>
          <c:tx>
            <c:strRef>
              <c:f>'10+_Unidades__MAI_24'!$B$6:$B$6</c:f>
              <c:strCache>
                <c:ptCount val="1"/>
                <c:pt idx="0">
                  <c:v>mai/24</c:v>
                </c:pt>
              </c:strCache>
            </c:strRef>
          </c:tx>
          <c:spPr>
            <a:solidFill>
              <a:srgbClr val="4F81BD"/>
            </a:solidFill>
            <a:ln>
              <a:noFill/>
            </a:ln>
          </c:spPr>
          <c:invertIfNegative val="0"/>
          <c:dPt>
            <c:idx val="0"/>
            <c:invertIfNegative val="0"/>
            <c:bubble3D val="0"/>
            <c:spPr>
              <a:solidFill>
                <a:srgbClr val="3333FF"/>
              </a:solidFill>
              <a:ln>
                <a:noFill/>
              </a:ln>
            </c:spPr>
            <c:extLst>
              <c:ext xmlns:c16="http://schemas.microsoft.com/office/drawing/2014/chart" uri="{C3380CC4-5D6E-409C-BE32-E72D297353CC}">
                <c16:uniqueId val="{00000000-C22C-433A-B111-F302FE51A5DE}"/>
              </c:ext>
            </c:extLst>
          </c:dPt>
          <c:dPt>
            <c:idx val="1"/>
            <c:invertIfNegative val="0"/>
            <c:bubble3D val="0"/>
            <c:spPr>
              <a:solidFill>
                <a:srgbClr val="FF0000"/>
              </a:solidFill>
              <a:ln>
                <a:noFill/>
              </a:ln>
            </c:spPr>
            <c:extLst>
              <c:ext xmlns:c16="http://schemas.microsoft.com/office/drawing/2014/chart" uri="{C3380CC4-5D6E-409C-BE32-E72D297353CC}">
                <c16:uniqueId val="{00000001-C22C-433A-B111-F302FE51A5DE}"/>
              </c:ext>
            </c:extLst>
          </c:dPt>
          <c:dPt>
            <c:idx val="2"/>
            <c:invertIfNegative val="0"/>
            <c:bubble3D val="0"/>
            <c:spPr>
              <a:solidFill>
                <a:srgbClr val="89A54E"/>
              </a:solidFill>
              <a:ln>
                <a:noFill/>
              </a:ln>
            </c:spPr>
            <c:extLst>
              <c:ext xmlns:c16="http://schemas.microsoft.com/office/drawing/2014/chart" uri="{C3380CC4-5D6E-409C-BE32-E72D297353CC}">
                <c16:uniqueId val="{00000002-C22C-433A-B111-F302FE51A5DE}"/>
              </c:ext>
            </c:extLst>
          </c:dPt>
          <c:dPt>
            <c:idx val="3"/>
            <c:invertIfNegative val="0"/>
            <c:bubble3D val="0"/>
            <c:spPr>
              <a:solidFill>
                <a:srgbClr val="9933FF"/>
              </a:solidFill>
              <a:ln>
                <a:noFill/>
              </a:ln>
            </c:spPr>
            <c:extLst>
              <c:ext xmlns:c16="http://schemas.microsoft.com/office/drawing/2014/chart" uri="{C3380CC4-5D6E-409C-BE32-E72D297353CC}">
                <c16:uniqueId val="{00000003-C22C-433A-B111-F302FE51A5DE}"/>
              </c:ext>
            </c:extLst>
          </c:dPt>
          <c:dPt>
            <c:idx val="4"/>
            <c:invertIfNegative val="0"/>
            <c:bubble3D val="0"/>
            <c:spPr>
              <a:solidFill>
                <a:srgbClr val="FFFF00"/>
              </a:solidFill>
              <a:ln>
                <a:noFill/>
              </a:ln>
            </c:spPr>
            <c:extLst>
              <c:ext xmlns:c16="http://schemas.microsoft.com/office/drawing/2014/chart" uri="{C3380CC4-5D6E-409C-BE32-E72D297353CC}">
                <c16:uniqueId val="{00000004-C22C-433A-B111-F302FE51A5DE}"/>
              </c:ext>
            </c:extLst>
          </c:dPt>
          <c:dPt>
            <c:idx val="5"/>
            <c:invertIfNegative val="0"/>
            <c:bubble3D val="0"/>
            <c:spPr>
              <a:solidFill>
                <a:srgbClr val="00FFFF"/>
              </a:solidFill>
              <a:ln>
                <a:noFill/>
              </a:ln>
            </c:spPr>
            <c:extLst>
              <c:ext xmlns:c16="http://schemas.microsoft.com/office/drawing/2014/chart" uri="{C3380CC4-5D6E-409C-BE32-E72D297353CC}">
                <c16:uniqueId val="{00000005-C22C-433A-B111-F302FE51A5DE}"/>
              </c:ext>
            </c:extLst>
          </c:dPt>
          <c:dPt>
            <c:idx val="6"/>
            <c:invertIfNegative val="0"/>
            <c:bubble3D val="0"/>
            <c:spPr>
              <a:solidFill>
                <a:srgbClr val="000000"/>
              </a:solidFill>
              <a:ln>
                <a:noFill/>
              </a:ln>
            </c:spPr>
            <c:extLst>
              <c:ext xmlns:c16="http://schemas.microsoft.com/office/drawing/2014/chart" uri="{C3380CC4-5D6E-409C-BE32-E72D297353CC}">
                <c16:uniqueId val="{00000006-C22C-433A-B111-F302FE51A5DE}"/>
              </c:ext>
            </c:extLst>
          </c:dPt>
          <c:dPt>
            <c:idx val="7"/>
            <c:invertIfNegative val="0"/>
            <c:bubble3D val="0"/>
            <c:spPr>
              <a:solidFill>
                <a:srgbClr val="FF66FF"/>
              </a:solidFill>
              <a:ln>
                <a:noFill/>
              </a:ln>
            </c:spPr>
            <c:extLst>
              <c:ext xmlns:c16="http://schemas.microsoft.com/office/drawing/2014/chart" uri="{C3380CC4-5D6E-409C-BE32-E72D297353CC}">
                <c16:uniqueId val="{00000007-C22C-433A-B111-F302FE51A5DE}"/>
              </c:ext>
            </c:extLst>
          </c:dPt>
          <c:dPt>
            <c:idx val="8"/>
            <c:invertIfNegative val="0"/>
            <c:bubble3D val="0"/>
            <c:spPr>
              <a:solidFill>
                <a:srgbClr val="00FF00"/>
              </a:solidFill>
              <a:ln>
                <a:noFill/>
              </a:ln>
            </c:spPr>
            <c:extLst>
              <c:ext xmlns:c16="http://schemas.microsoft.com/office/drawing/2014/chart" uri="{C3380CC4-5D6E-409C-BE32-E72D297353CC}">
                <c16:uniqueId val="{00000008-C22C-433A-B111-F302FE51A5DE}"/>
              </c:ext>
            </c:extLst>
          </c:dPt>
          <c:dPt>
            <c:idx val="9"/>
            <c:invertIfNegative val="0"/>
            <c:bubble3D val="0"/>
            <c:spPr>
              <a:solidFill>
                <a:srgbClr val="FCD5B5"/>
              </a:solidFill>
              <a:ln>
                <a:noFill/>
              </a:ln>
            </c:spPr>
            <c:extLst>
              <c:ext xmlns:c16="http://schemas.microsoft.com/office/drawing/2014/chart" uri="{C3380CC4-5D6E-409C-BE32-E72D297353CC}">
                <c16:uniqueId val="{00000009-C22C-433A-B111-F302FE51A5DE}"/>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'10+_Unidades__MAI_24'!$A$7:$A$16</c:f>
              <c:strCache>
                <c:ptCount val="10"/>
                <c:pt idx="0">
                  <c:v>Secretaria Municipal de Assistência e Desenvolvimento Social</c:v>
                </c:pt>
                <c:pt idx="1">
                  <c:v>Secretaria Municipal da Saúde</c:v>
                </c:pt>
                <c:pt idx="2">
                  <c:v>Secretaria Municipal das Subprefeituras</c:v>
                </c:pt>
                <c:pt idx="3">
                  <c:v>Órgão externo</c:v>
                </c:pt>
                <c:pt idx="4">
                  <c:v>Secretaria Executiva de Limpeza Urbana**</c:v>
                </c:pt>
                <c:pt idx="5">
                  <c:v>Secretaria Municipal da Fazenda</c:v>
                </c:pt>
                <c:pt idx="6">
                  <c:v>Companhia de Engenharia de Tráfego - CET</c:v>
                </c:pt>
                <c:pt idx="7">
                  <c:v>São Paulo Transportes - SPTRANS</c:v>
                </c:pt>
                <c:pt idx="8">
                  <c:v>Secretaria Municipal de Educação</c:v>
                </c:pt>
                <c:pt idx="9">
                  <c:v>Agência Reguladora de Serviços Públicos do Município de São Paulo** </c:v>
                </c:pt>
              </c:strCache>
            </c:strRef>
          </c:cat>
          <c:val>
            <c:numRef>
              <c:f>'10+_Unidades__MAI_24'!$B$7:$B$16</c:f>
              <c:numCache>
                <c:formatCode>General</c:formatCode>
                <c:ptCount val="10"/>
                <c:pt idx="0">
                  <c:v>935</c:v>
                </c:pt>
                <c:pt idx="1">
                  <c:v>565</c:v>
                </c:pt>
                <c:pt idx="2">
                  <c:v>532</c:v>
                </c:pt>
                <c:pt idx="3">
                  <c:v>423</c:v>
                </c:pt>
                <c:pt idx="4">
                  <c:v>325</c:v>
                </c:pt>
                <c:pt idx="5">
                  <c:v>278</c:v>
                </c:pt>
                <c:pt idx="6">
                  <c:v>257</c:v>
                </c:pt>
                <c:pt idx="7">
                  <c:v>229</c:v>
                </c:pt>
                <c:pt idx="8">
                  <c:v>226</c:v>
                </c:pt>
                <c:pt idx="9">
                  <c:v>148</c:v>
                </c:pt>
              </c:numCache>
            </c:numRef>
          </c:val>
          <c:extLst>
            <c:ext xmlns:c16="http://schemas.microsoft.com/office/drawing/2014/chart" uri="{C3380CC4-5D6E-409C-BE32-E72D297353CC}">
              <c16:uniqueId val="{00000014-D0F5-4C9D-A13E-05FBB3271F68}"/>
            </c:ext>
          </c:extLst>
        </c:ser>
        <c:dLbls>
          <c:showLegendKey val="0"/>
          <c:showVal val="0"/>
          <c:showCatName val="0"/>
          <c:showSerName val="0"/>
          <c:showPercent val="0"/>
          <c:showBubbleSize val="0"/>
        </c:dLbls>
        <c:gapWidth val="150"/>
        <c:axId val="1819698799"/>
        <c:axId val="1819698383"/>
      </c:barChart>
      <c:valAx>
        <c:axId val="1819698383"/>
        <c:scaling>
          <c:orientation val="minMax"/>
        </c:scaling>
        <c:delete val="0"/>
        <c:axPos val="l"/>
        <c:majorGridlines>
          <c:spPr>
            <a:ln w="9528" cap="flat">
              <a:solidFill>
                <a:schemeClr val="bg1">
                  <a:lumMod val="75000"/>
                </a:schemeClr>
              </a:solidFill>
              <a:prstDash val="solid"/>
              <a:round/>
            </a:ln>
          </c:spPr>
        </c:majorGridlines>
        <c:numFmt formatCode="General" sourceLinked="1"/>
        <c:majorTickMark val="out"/>
        <c:minorTickMark val="none"/>
        <c:tickLblPos val="nextTo"/>
        <c:spPr>
          <a:noFill/>
          <a:ln w="9528" cap="flat">
            <a:solidFill>
              <a:schemeClr val="bg1">
                <a:lumMod val="75000"/>
              </a:schemeClr>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9698799"/>
        <c:crosses val="autoZero"/>
        <c:crossBetween val="between"/>
      </c:valAx>
      <c:catAx>
        <c:axId val="1819698799"/>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9698383"/>
        <c:crosses val="autoZero"/>
        <c:auto val="1"/>
        <c:lblAlgn val="ctr"/>
        <c:lblOffset val="100"/>
        <c:tickLblSkip val="1"/>
        <c:noMultiLvlLbl val="0"/>
      </c:catAx>
      <c:spPr>
        <a:solidFill>
          <a:srgbClr val="FFFFFF"/>
        </a:solid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333333"/>
                </a:solidFill>
                <a:latin typeface="Calibri"/>
                <a:ea typeface="Calibri"/>
                <a:cs typeface="Calibri"/>
              </a:defRPr>
            </a:pPr>
            <a:r>
              <a:rPr lang="pt-BR" sz="1400" b="0" i="0" u="none" strike="noStrike" kern="1200" cap="none" spc="0" baseline="0">
                <a:solidFill>
                  <a:srgbClr val="333333"/>
                </a:solidFill>
                <a:uFillTx/>
                <a:latin typeface="Calibri"/>
                <a:ea typeface="Calibri"/>
                <a:cs typeface="Calibri"/>
              </a:rPr>
              <a:t>Média e % de protocolos/subprefeitura em 2024 </a:t>
            </a:r>
          </a:p>
        </c:rich>
      </c:tx>
      <c:overlay val="0"/>
      <c:spPr>
        <a:noFill/>
        <a:ln>
          <a:noFill/>
        </a:ln>
      </c:spPr>
    </c:title>
    <c:autoTitleDeleted val="0"/>
    <c:plotArea>
      <c:layout>
        <c:manualLayout>
          <c:xMode val="edge"/>
          <c:yMode val="edge"/>
          <c:x val="1.8700327255726974E-2"/>
          <c:y val="0.10441090025037193"/>
          <c:w val="0.98129967274427299"/>
          <c:h val="0.80347738790715673"/>
        </c:manualLayout>
      </c:layout>
      <c:barChart>
        <c:barDir val="col"/>
        <c:grouping val="clustered"/>
        <c:varyColors val="0"/>
        <c:ser>
          <c:idx val="0"/>
          <c:order val="0"/>
          <c:tx>
            <c:strRef>
              <c:f>Subprefeituras_2024!$P$4:$P$4</c:f>
              <c:strCache>
                <c:ptCount val="1"/>
                <c:pt idx="0">
                  <c:v>% Total dentre as subprefeituras</c:v>
                </c:pt>
              </c:strCache>
            </c:strRef>
          </c:tx>
          <c:spPr>
            <a:solidFill>
              <a:srgbClr val="FFFF00"/>
            </a:solidFill>
            <a:ln>
              <a:noFill/>
            </a:ln>
          </c:spPr>
          <c:invertIfNegative val="0"/>
          <c:cat>
            <c:strRef>
              <c:f>Subprefeituras_2024!$A$5:$A$36</c:f>
              <c:strCache>
                <c:ptCount val="32"/>
                <c:pt idx="0">
                  <c:v>Aricanduva</c:v>
                </c:pt>
                <c:pt idx="1">
                  <c:v>Butantã</c:v>
                </c:pt>
                <c:pt idx="2">
                  <c:v>Campo Limpo</c:v>
                </c:pt>
                <c:pt idx="3">
                  <c:v>Capela do Socorro</c:v>
                </c:pt>
                <c:pt idx="4">
                  <c:v>Casa Verde</c:v>
                </c:pt>
                <c:pt idx="5">
                  <c:v>Cidade Ademar</c:v>
                </c:pt>
                <c:pt idx="6">
                  <c:v>Cidade Tiradentes</c:v>
                </c:pt>
                <c:pt idx="7">
                  <c:v>Ermelino Matarazzo</c:v>
                </c:pt>
                <c:pt idx="8">
                  <c:v>Freguesia/Brasilândia</c:v>
                </c:pt>
                <c:pt idx="9">
                  <c:v>Guaianases</c:v>
                </c:pt>
                <c:pt idx="10">
                  <c:v>Ipiranga</c:v>
                </c:pt>
                <c:pt idx="11">
                  <c:v>Itaim Paulista</c:v>
                </c:pt>
                <c:pt idx="12">
                  <c:v>Itaquera</c:v>
                </c:pt>
                <c:pt idx="13">
                  <c:v>Jabaquara</c:v>
                </c:pt>
                <c:pt idx="14">
                  <c:v>Jaçanã/Tremembé</c:v>
                </c:pt>
                <c:pt idx="15">
                  <c:v>Lapa</c:v>
                </c:pt>
                <c:pt idx="16">
                  <c:v>M'Boi Mirim</c:v>
                </c:pt>
                <c:pt idx="17">
                  <c:v>Mooca</c:v>
                </c:pt>
                <c:pt idx="18">
                  <c:v>Parelheiros</c:v>
                </c:pt>
                <c:pt idx="19">
                  <c:v>Penha</c:v>
                </c:pt>
                <c:pt idx="20">
                  <c:v>Perus</c:v>
                </c:pt>
                <c:pt idx="21">
                  <c:v>Pinheiros</c:v>
                </c:pt>
                <c:pt idx="22">
                  <c:v>Pirituba/Jaraguá</c:v>
                </c:pt>
                <c:pt idx="23">
                  <c:v>Santana/Tucuruvi</c:v>
                </c:pt>
                <c:pt idx="24">
                  <c:v>Santo Amaro</c:v>
                </c:pt>
                <c:pt idx="25">
                  <c:v>São Mateus</c:v>
                </c:pt>
                <c:pt idx="26">
                  <c:v>São Miguel Paulista</c:v>
                </c:pt>
                <c:pt idx="27">
                  <c:v>Sapopemba</c:v>
                </c:pt>
                <c:pt idx="28">
                  <c:v>Sé</c:v>
                </c:pt>
                <c:pt idx="29">
                  <c:v>Vila Maria/Vila Guilherme</c:v>
                </c:pt>
                <c:pt idx="30">
                  <c:v>Vila Mariana</c:v>
                </c:pt>
                <c:pt idx="31">
                  <c:v>Vila Prudente</c:v>
                </c:pt>
              </c:strCache>
            </c:strRef>
          </c:cat>
          <c:val>
            <c:numRef>
              <c:f>Subprefeituras_2024!$P$5:$P$36</c:f>
              <c:numCache>
                <c:formatCode>0.0</c:formatCode>
                <c:ptCount val="32"/>
                <c:pt idx="0">
                  <c:v>2.1703387043735614</c:v>
                </c:pt>
                <c:pt idx="1">
                  <c:v>4.4228872081552124</c:v>
                </c:pt>
                <c:pt idx="2">
                  <c:v>3.1075304176257807</c:v>
                </c:pt>
                <c:pt idx="3">
                  <c:v>3.5843472541926999</c:v>
                </c:pt>
                <c:pt idx="4">
                  <c:v>2.9595527786912199</c:v>
                </c:pt>
                <c:pt idx="5">
                  <c:v>2.3018743834265045</c:v>
                </c:pt>
                <c:pt idx="6">
                  <c:v>0.69056231502795129</c:v>
                </c:pt>
                <c:pt idx="7">
                  <c:v>0.90430779348898394</c:v>
                </c:pt>
                <c:pt idx="8">
                  <c:v>2.4169681025978296</c:v>
                </c:pt>
                <c:pt idx="9">
                  <c:v>1.0851693521867807</c:v>
                </c:pt>
                <c:pt idx="10">
                  <c:v>4.0611640907596183</c:v>
                </c:pt>
                <c:pt idx="11">
                  <c:v>2.2196645840184148</c:v>
                </c:pt>
                <c:pt idx="12">
                  <c:v>4.0611640907596183</c:v>
                </c:pt>
                <c:pt idx="13">
                  <c:v>2.2032226241367971</c:v>
                </c:pt>
                <c:pt idx="14">
                  <c:v>2.3183163433081222</c:v>
                </c:pt>
                <c:pt idx="15">
                  <c:v>6.9385070700427489</c:v>
                </c:pt>
                <c:pt idx="16">
                  <c:v>2.1374547846103256</c:v>
                </c:pt>
                <c:pt idx="17">
                  <c:v>4.9654718842486023</c:v>
                </c:pt>
                <c:pt idx="18">
                  <c:v>1.2167050312397236</c:v>
                </c:pt>
                <c:pt idx="19">
                  <c:v>6.1328510358434718</c:v>
                </c:pt>
                <c:pt idx="20">
                  <c:v>0.72344623479118708</c:v>
                </c:pt>
                <c:pt idx="21">
                  <c:v>4.0611640907596183</c:v>
                </c:pt>
                <c:pt idx="22">
                  <c:v>3.9296284117066751</c:v>
                </c:pt>
                <c:pt idx="23">
                  <c:v>5.0312397237750739</c:v>
                </c:pt>
                <c:pt idx="24">
                  <c:v>4.3900032883919762</c:v>
                </c:pt>
                <c:pt idx="25">
                  <c:v>2.4498520223610654</c:v>
                </c:pt>
                <c:pt idx="26">
                  <c:v>1.2824728707661954</c:v>
                </c:pt>
                <c:pt idx="27">
                  <c:v>1.035843472541927</c:v>
                </c:pt>
                <c:pt idx="28">
                  <c:v>6.494574153239066</c:v>
                </c:pt>
                <c:pt idx="29">
                  <c:v>3.3377178559684313</c:v>
                </c:pt>
                <c:pt idx="30">
                  <c:v>5.0312397237750739</c:v>
                </c:pt>
                <c:pt idx="31">
                  <c:v>2.3347583031897403</c:v>
                </c:pt>
              </c:numCache>
            </c:numRef>
          </c:val>
          <c:extLst>
            <c:ext xmlns:c16="http://schemas.microsoft.com/office/drawing/2014/chart" uri="{C3380CC4-5D6E-409C-BE32-E72D297353CC}">
              <c16:uniqueId val="{00000000-8A30-40F4-BDBF-63B74F31D5BA}"/>
            </c:ext>
          </c:extLst>
        </c:ser>
        <c:dLbls>
          <c:showLegendKey val="0"/>
          <c:showVal val="0"/>
          <c:showCatName val="0"/>
          <c:showSerName val="0"/>
          <c:showPercent val="0"/>
          <c:showBubbleSize val="0"/>
        </c:dLbls>
        <c:gapWidth val="150"/>
        <c:axId val="1819701295"/>
        <c:axId val="1819700879"/>
      </c:barChart>
      <c:lineChart>
        <c:grouping val="standard"/>
        <c:varyColors val="0"/>
        <c:ser>
          <c:idx val="1"/>
          <c:order val="1"/>
          <c:tx>
            <c:strRef>
              <c:f>Subprefeituras_2024!$O$4:$O$4</c:f>
              <c:strCache>
                <c:ptCount val="1"/>
                <c:pt idx="0">
                  <c:v>Média</c:v>
                </c:pt>
              </c:strCache>
            </c:strRef>
          </c:tx>
          <c:spPr>
            <a:ln w="28575" cap="rnd">
              <a:solidFill>
                <a:srgbClr val="FF0000"/>
              </a:solidFill>
              <a:prstDash val="solid"/>
              <a:round/>
            </a:ln>
          </c:spPr>
          <c:marker>
            <c:symbol val="none"/>
          </c:marker>
          <c:cat>
            <c:strRef>
              <c:f>Subprefeituras_2024!$A$5:$A$36</c:f>
              <c:strCache>
                <c:ptCount val="32"/>
                <c:pt idx="0">
                  <c:v>Aricanduva</c:v>
                </c:pt>
                <c:pt idx="1">
                  <c:v>Butantã</c:v>
                </c:pt>
                <c:pt idx="2">
                  <c:v>Campo Limpo</c:v>
                </c:pt>
                <c:pt idx="3">
                  <c:v>Capela do Socorro</c:v>
                </c:pt>
                <c:pt idx="4">
                  <c:v>Casa Verde</c:v>
                </c:pt>
                <c:pt idx="5">
                  <c:v>Cidade Ademar</c:v>
                </c:pt>
                <c:pt idx="6">
                  <c:v>Cidade Tiradentes</c:v>
                </c:pt>
                <c:pt idx="7">
                  <c:v>Ermelino Matarazzo</c:v>
                </c:pt>
                <c:pt idx="8">
                  <c:v>Freguesia/Brasilândia</c:v>
                </c:pt>
                <c:pt idx="9">
                  <c:v>Guaianases</c:v>
                </c:pt>
                <c:pt idx="10">
                  <c:v>Ipiranga</c:v>
                </c:pt>
                <c:pt idx="11">
                  <c:v>Itaim Paulista</c:v>
                </c:pt>
                <c:pt idx="12">
                  <c:v>Itaquera</c:v>
                </c:pt>
                <c:pt idx="13">
                  <c:v>Jabaquara</c:v>
                </c:pt>
                <c:pt idx="14">
                  <c:v>Jaçanã/Tremembé</c:v>
                </c:pt>
                <c:pt idx="15">
                  <c:v>Lapa</c:v>
                </c:pt>
                <c:pt idx="16">
                  <c:v>M'Boi Mirim</c:v>
                </c:pt>
                <c:pt idx="17">
                  <c:v>Mooca</c:v>
                </c:pt>
                <c:pt idx="18">
                  <c:v>Parelheiros</c:v>
                </c:pt>
                <c:pt idx="19">
                  <c:v>Penha</c:v>
                </c:pt>
                <c:pt idx="20">
                  <c:v>Perus</c:v>
                </c:pt>
                <c:pt idx="21">
                  <c:v>Pinheiros</c:v>
                </c:pt>
                <c:pt idx="22">
                  <c:v>Pirituba/Jaraguá</c:v>
                </c:pt>
                <c:pt idx="23">
                  <c:v>Santana/Tucuruvi</c:v>
                </c:pt>
                <c:pt idx="24">
                  <c:v>Santo Amaro</c:v>
                </c:pt>
                <c:pt idx="25">
                  <c:v>São Mateus</c:v>
                </c:pt>
                <c:pt idx="26">
                  <c:v>São Miguel Paulista</c:v>
                </c:pt>
                <c:pt idx="27">
                  <c:v>Sapopemba</c:v>
                </c:pt>
                <c:pt idx="28">
                  <c:v>Sé</c:v>
                </c:pt>
                <c:pt idx="29">
                  <c:v>Vila Maria/Vila Guilherme</c:v>
                </c:pt>
                <c:pt idx="30">
                  <c:v>Vila Mariana</c:v>
                </c:pt>
                <c:pt idx="31">
                  <c:v>Vila Prudente</c:v>
                </c:pt>
              </c:strCache>
            </c:strRef>
          </c:cat>
          <c:val>
            <c:numRef>
              <c:f>Subprefeituras_2024!$O$5:$O$36</c:f>
              <c:numCache>
                <c:formatCode>0</c:formatCode>
                <c:ptCount val="32"/>
                <c:pt idx="0">
                  <c:v>26.4</c:v>
                </c:pt>
                <c:pt idx="1">
                  <c:v>53.8</c:v>
                </c:pt>
                <c:pt idx="2">
                  <c:v>37.799999999999997</c:v>
                </c:pt>
                <c:pt idx="3">
                  <c:v>43.6</c:v>
                </c:pt>
                <c:pt idx="4">
                  <c:v>36</c:v>
                </c:pt>
                <c:pt idx="5">
                  <c:v>28</c:v>
                </c:pt>
                <c:pt idx="6">
                  <c:v>8.4</c:v>
                </c:pt>
                <c:pt idx="7">
                  <c:v>11</c:v>
                </c:pt>
                <c:pt idx="8">
                  <c:v>29.4</c:v>
                </c:pt>
                <c:pt idx="9">
                  <c:v>13.2</c:v>
                </c:pt>
                <c:pt idx="10">
                  <c:v>49.4</c:v>
                </c:pt>
                <c:pt idx="11">
                  <c:v>27</c:v>
                </c:pt>
                <c:pt idx="12">
                  <c:v>49.4</c:v>
                </c:pt>
                <c:pt idx="13">
                  <c:v>26.8</c:v>
                </c:pt>
                <c:pt idx="14">
                  <c:v>28.2</c:v>
                </c:pt>
                <c:pt idx="15">
                  <c:v>84.4</c:v>
                </c:pt>
                <c:pt idx="16">
                  <c:v>26</c:v>
                </c:pt>
                <c:pt idx="17">
                  <c:v>60.4</c:v>
                </c:pt>
                <c:pt idx="18">
                  <c:v>14.8</c:v>
                </c:pt>
                <c:pt idx="19">
                  <c:v>74.599999999999994</c:v>
                </c:pt>
                <c:pt idx="20">
                  <c:v>8.8000000000000007</c:v>
                </c:pt>
                <c:pt idx="21">
                  <c:v>49.4</c:v>
                </c:pt>
                <c:pt idx="22">
                  <c:v>47.8</c:v>
                </c:pt>
                <c:pt idx="23">
                  <c:v>61.2</c:v>
                </c:pt>
                <c:pt idx="24">
                  <c:v>53.4</c:v>
                </c:pt>
                <c:pt idx="25">
                  <c:v>29.8</c:v>
                </c:pt>
                <c:pt idx="26">
                  <c:v>15.6</c:v>
                </c:pt>
                <c:pt idx="27">
                  <c:v>12.6</c:v>
                </c:pt>
                <c:pt idx="28">
                  <c:v>79</c:v>
                </c:pt>
                <c:pt idx="29">
                  <c:v>40.6</c:v>
                </c:pt>
                <c:pt idx="30">
                  <c:v>61.2</c:v>
                </c:pt>
                <c:pt idx="31">
                  <c:v>28.4</c:v>
                </c:pt>
              </c:numCache>
            </c:numRef>
          </c:val>
          <c:smooth val="0"/>
          <c:extLst>
            <c:ext xmlns:c16="http://schemas.microsoft.com/office/drawing/2014/chart" uri="{C3380CC4-5D6E-409C-BE32-E72D297353CC}">
              <c16:uniqueId val="{00000001-8A30-40F4-BDBF-63B74F31D5BA}"/>
            </c:ext>
          </c:extLst>
        </c:ser>
        <c:dLbls>
          <c:showLegendKey val="0"/>
          <c:showVal val="0"/>
          <c:showCatName val="0"/>
          <c:showSerName val="0"/>
          <c:showPercent val="0"/>
          <c:showBubbleSize val="0"/>
        </c:dLbls>
        <c:marker val="1"/>
        <c:smooth val="0"/>
        <c:axId val="1819696719"/>
        <c:axId val="1819697551"/>
      </c:lineChart>
      <c:valAx>
        <c:axId val="1819697551"/>
        <c:scaling>
          <c:orientation val="minMax"/>
        </c:scaling>
        <c:delete val="0"/>
        <c:axPos val="l"/>
        <c:majorGridlines>
          <c:spPr>
            <a:ln w="9528" cap="flat">
              <a:solidFill>
                <a:srgbClr val="D9D9D9"/>
              </a:solidFill>
              <a:prstDash val="solid"/>
              <a:round/>
            </a:ln>
          </c:spPr>
        </c:majorGridlines>
        <c:numFmt formatCode="0"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19696719"/>
        <c:crosses val="autoZero"/>
        <c:crossBetween val="between"/>
      </c:valAx>
      <c:catAx>
        <c:axId val="1819696719"/>
        <c:scaling>
          <c:orientation val="minMax"/>
        </c:scaling>
        <c:delete val="0"/>
        <c:axPos val="b"/>
        <c:numFmt formatCode="General" sourceLinked="1"/>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19697551"/>
        <c:crosses val="autoZero"/>
        <c:auto val="1"/>
        <c:lblAlgn val="ctr"/>
        <c:lblOffset val="100"/>
        <c:noMultiLvlLbl val="0"/>
      </c:catAx>
      <c:valAx>
        <c:axId val="1819700879"/>
        <c:scaling>
          <c:orientation val="minMax"/>
        </c:scaling>
        <c:delete val="0"/>
        <c:axPos val="r"/>
        <c:numFmt formatCode="0.0" sourceLinked="1"/>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19701295"/>
        <c:crosses val="max"/>
        <c:crossBetween val="between"/>
      </c:valAx>
      <c:catAx>
        <c:axId val="1819701295"/>
        <c:scaling>
          <c:orientation val="minMax"/>
        </c:scaling>
        <c:delete val="1"/>
        <c:axPos val="b"/>
        <c:numFmt formatCode="General" sourceLinked="1"/>
        <c:majorTickMark val="out"/>
        <c:minorTickMark val="none"/>
        <c:tickLblPos val="nextTo"/>
        <c:crossAx val="1819700879"/>
        <c:crosses val="autoZero"/>
        <c:auto val="1"/>
        <c:lblAlgn val="ctr"/>
        <c:lblOffset val="100"/>
        <c:noMultiLvlLbl val="0"/>
      </c:catAx>
      <c:spPr>
        <a:noFill/>
        <a:ln>
          <a:noFill/>
        </a:ln>
      </c:spPr>
    </c:plotArea>
    <c:legend>
      <c:legendPos val="b"/>
      <c:overlay val="0"/>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plotArea>
      <c:layout>
        <c:manualLayout>
          <c:xMode val="edge"/>
          <c:yMode val="edge"/>
          <c:x val="4.7347861657607959E-2"/>
          <c:y val="0.13160381268130958"/>
          <c:w val="0.92594697592887842"/>
          <c:h val="0.84625844979041132"/>
        </c:manualLayout>
      </c:layout>
      <c:barChart>
        <c:barDir val="col"/>
        <c:grouping val="clustered"/>
        <c:varyColors val="1"/>
        <c:ser>
          <c:idx val="0"/>
          <c:order val="0"/>
          <c:tx>
            <c:strRef>
              <c:f>'10+_SUB''s_2024'!$O$6:$O$6</c:f>
              <c:strCache>
                <c:ptCount val="1"/>
                <c:pt idx="0">
                  <c:v>Média</c:v>
                </c:pt>
              </c:strCache>
            </c:strRef>
          </c:tx>
          <c:invertIfNegative val="0"/>
          <c:dPt>
            <c:idx val="0"/>
            <c:invertIfNegative val="0"/>
            <c:bubble3D val="0"/>
            <c:extLst>
              <c:ext xmlns:c16="http://schemas.microsoft.com/office/drawing/2014/chart" uri="{C3380CC4-5D6E-409C-BE32-E72D297353CC}">
                <c16:uniqueId val="{00000000-9DC6-4F4D-8B0E-7EB5547A3EA9}"/>
              </c:ext>
            </c:extLst>
          </c:dPt>
          <c:dPt>
            <c:idx val="1"/>
            <c:invertIfNegative val="0"/>
            <c:bubble3D val="0"/>
            <c:extLst>
              <c:ext xmlns:c16="http://schemas.microsoft.com/office/drawing/2014/chart" uri="{C3380CC4-5D6E-409C-BE32-E72D297353CC}">
                <c16:uniqueId val="{00000001-9DC6-4F4D-8B0E-7EB5547A3EA9}"/>
              </c:ext>
            </c:extLst>
          </c:dPt>
          <c:dPt>
            <c:idx val="2"/>
            <c:invertIfNegative val="0"/>
            <c:bubble3D val="0"/>
            <c:extLst>
              <c:ext xmlns:c16="http://schemas.microsoft.com/office/drawing/2014/chart" uri="{C3380CC4-5D6E-409C-BE32-E72D297353CC}">
                <c16:uniqueId val="{00000002-9DC6-4F4D-8B0E-7EB5547A3EA9}"/>
              </c:ext>
            </c:extLst>
          </c:dPt>
          <c:dPt>
            <c:idx val="3"/>
            <c:invertIfNegative val="0"/>
            <c:bubble3D val="0"/>
            <c:extLst>
              <c:ext xmlns:c16="http://schemas.microsoft.com/office/drawing/2014/chart" uri="{C3380CC4-5D6E-409C-BE32-E72D297353CC}">
                <c16:uniqueId val="{00000003-9DC6-4F4D-8B0E-7EB5547A3EA9}"/>
              </c:ext>
            </c:extLst>
          </c:dPt>
          <c:dPt>
            <c:idx val="4"/>
            <c:invertIfNegative val="0"/>
            <c:bubble3D val="0"/>
            <c:extLst>
              <c:ext xmlns:c16="http://schemas.microsoft.com/office/drawing/2014/chart" uri="{C3380CC4-5D6E-409C-BE32-E72D297353CC}">
                <c16:uniqueId val="{00000004-9DC6-4F4D-8B0E-7EB5547A3EA9}"/>
              </c:ext>
            </c:extLst>
          </c:dPt>
          <c:dPt>
            <c:idx val="5"/>
            <c:invertIfNegative val="0"/>
            <c:bubble3D val="0"/>
            <c:extLst>
              <c:ext xmlns:c16="http://schemas.microsoft.com/office/drawing/2014/chart" uri="{C3380CC4-5D6E-409C-BE32-E72D297353CC}">
                <c16:uniqueId val="{00000005-9DC6-4F4D-8B0E-7EB5547A3EA9}"/>
              </c:ext>
            </c:extLst>
          </c:dPt>
          <c:dPt>
            <c:idx val="6"/>
            <c:invertIfNegative val="0"/>
            <c:bubble3D val="0"/>
            <c:extLst>
              <c:ext xmlns:c16="http://schemas.microsoft.com/office/drawing/2014/chart" uri="{C3380CC4-5D6E-409C-BE32-E72D297353CC}">
                <c16:uniqueId val="{00000006-9DC6-4F4D-8B0E-7EB5547A3EA9}"/>
              </c:ext>
            </c:extLst>
          </c:dPt>
          <c:dPt>
            <c:idx val="7"/>
            <c:invertIfNegative val="0"/>
            <c:bubble3D val="0"/>
            <c:extLst>
              <c:ext xmlns:c16="http://schemas.microsoft.com/office/drawing/2014/chart" uri="{C3380CC4-5D6E-409C-BE32-E72D297353CC}">
                <c16:uniqueId val="{00000007-9DC6-4F4D-8B0E-7EB5547A3EA9}"/>
              </c:ext>
            </c:extLst>
          </c:dPt>
          <c:dPt>
            <c:idx val="8"/>
            <c:invertIfNegative val="0"/>
            <c:bubble3D val="0"/>
            <c:extLst>
              <c:ext xmlns:c16="http://schemas.microsoft.com/office/drawing/2014/chart" uri="{C3380CC4-5D6E-409C-BE32-E72D297353CC}">
                <c16:uniqueId val="{00000008-9DC6-4F4D-8B0E-7EB5547A3EA9}"/>
              </c:ext>
            </c:extLst>
          </c:dPt>
          <c:dPt>
            <c:idx val="9"/>
            <c:invertIfNegative val="0"/>
            <c:bubble3D val="0"/>
            <c:extLst>
              <c:ext xmlns:c16="http://schemas.microsoft.com/office/drawing/2014/chart" uri="{C3380CC4-5D6E-409C-BE32-E72D297353CC}">
                <c16:uniqueId val="{00000009-9DC6-4F4D-8B0E-7EB5547A3EA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'10+_SUB''s_2024'!$A$7:$A$16</c:f>
              <c:strCache>
                <c:ptCount val="10"/>
                <c:pt idx="0">
                  <c:v>Lapa</c:v>
                </c:pt>
                <c:pt idx="1">
                  <c:v>Sé</c:v>
                </c:pt>
                <c:pt idx="2">
                  <c:v>Penha</c:v>
                </c:pt>
                <c:pt idx="3">
                  <c:v>Santana/Tucuruvi</c:v>
                </c:pt>
                <c:pt idx="4">
                  <c:v>Vila Mariana</c:v>
                </c:pt>
                <c:pt idx="5">
                  <c:v>Mooca</c:v>
                </c:pt>
                <c:pt idx="6">
                  <c:v>Butantã</c:v>
                </c:pt>
                <c:pt idx="7">
                  <c:v>Santo Amaro</c:v>
                </c:pt>
                <c:pt idx="8">
                  <c:v>Ipiranga</c:v>
                </c:pt>
                <c:pt idx="9">
                  <c:v>Itaquera</c:v>
                </c:pt>
              </c:strCache>
            </c:strRef>
          </c:cat>
          <c:val>
            <c:numRef>
              <c:f>'10+_SUB''s_2024'!$O$7:$O$16</c:f>
              <c:numCache>
                <c:formatCode>0</c:formatCode>
                <c:ptCount val="10"/>
                <c:pt idx="0">
                  <c:v>84.4</c:v>
                </c:pt>
                <c:pt idx="1">
                  <c:v>79</c:v>
                </c:pt>
                <c:pt idx="2">
                  <c:v>74.599999999999994</c:v>
                </c:pt>
                <c:pt idx="3">
                  <c:v>61.2</c:v>
                </c:pt>
                <c:pt idx="4">
                  <c:v>61.2</c:v>
                </c:pt>
                <c:pt idx="5">
                  <c:v>60.4</c:v>
                </c:pt>
                <c:pt idx="6">
                  <c:v>53.8</c:v>
                </c:pt>
                <c:pt idx="7">
                  <c:v>53.4</c:v>
                </c:pt>
                <c:pt idx="8">
                  <c:v>49.4</c:v>
                </c:pt>
                <c:pt idx="9">
                  <c:v>49.4</c:v>
                </c:pt>
              </c:numCache>
            </c:numRef>
          </c:val>
          <c:extLst>
            <c:ext xmlns:c16="http://schemas.microsoft.com/office/drawing/2014/chart" uri="{C3380CC4-5D6E-409C-BE32-E72D297353CC}">
              <c16:uniqueId val="{00000014-B40A-447C-9091-30C1FF5A9480}"/>
            </c:ext>
          </c:extLst>
        </c:ser>
        <c:dLbls>
          <c:showLegendKey val="0"/>
          <c:showVal val="0"/>
          <c:showCatName val="0"/>
          <c:showSerName val="0"/>
          <c:showPercent val="0"/>
          <c:showBubbleSize val="0"/>
        </c:dLbls>
        <c:gapWidth val="150"/>
        <c:axId val="1818455727"/>
        <c:axId val="1819702127"/>
      </c:barChart>
      <c:valAx>
        <c:axId val="1819702127"/>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crossAx val="1818455727"/>
        <c:crosses val="autoZero"/>
        <c:crossBetween val="between"/>
      </c:valAx>
      <c:catAx>
        <c:axId val="1818455727"/>
        <c:scaling>
          <c:orientation val="minMax"/>
        </c:scaling>
        <c:delete val="0"/>
        <c:axPos val="b"/>
        <c:majorGridlines>
          <c:spPr>
            <a:ln>
              <a:solidFill>
                <a:schemeClr val="bg1"/>
              </a:solidFill>
            </a:ln>
          </c:spPr>
        </c:majorGridlines>
        <c:numFmt formatCode="General" sourceLinked="1"/>
        <c:majorTickMark val="out"/>
        <c:minorTickMark val="none"/>
        <c:tickLblPos val="nextTo"/>
        <c:txPr>
          <a:bodyPr/>
          <a:lstStyle/>
          <a:p>
            <a:pPr>
              <a:defRPr b="1"/>
            </a:pPr>
            <a:endParaRPr lang="pt-BR"/>
          </a:p>
        </c:txPr>
        <c:crossAx val="1819702127"/>
        <c:crosses val="autoZero"/>
        <c:auto val="1"/>
        <c:lblAlgn val="ctr"/>
        <c:lblOffset val="100"/>
        <c:noMultiLvlLbl val="0"/>
      </c:catAx>
    </c:plotArea>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sz="1200" b="1" i="0" baseline="0">
                <a:effectLst/>
              </a:rPr>
              <a:t>Subprefeituras - % em relação ao todo de MAIO/24 </a:t>
            </a:r>
            <a:endParaRPr lang="pt-BR" sz="1200">
              <a:effectLst/>
            </a:endParaRPr>
          </a:p>
          <a:p>
            <a:pPr>
              <a:defRPr/>
            </a:pPr>
            <a:r>
              <a:rPr lang="pt-BR" sz="1200" b="1" i="0" baseline="0">
                <a:effectLst/>
              </a:rPr>
              <a:t>(excetuando-se denúncias)</a:t>
            </a:r>
            <a:endParaRPr lang="pt-BR" sz="1200">
              <a:effectLst/>
            </a:endParaRPr>
          </a:p>
          <a:p>
            <a:pPr>
              <a:defRPr/>
            </a:pPr>
            <a:endParaRPr lang="pt-BR"/>
          </a:p>
        </c:rich>
      </c:tx>
      <c:overlay val="0"/>
    </c:title>
    <c:autoTitleDeleted val="0"/>
    <c:plotArea>
      <c:layout>
        <c:manualLayout>
          <c:layoutTarget val="inner"/>
          <c:xMode val="edge"/>
          <c:yMode val="edge"/>
          <c:x val="5.243314623125292E-2"/>
          <c:y val="0.10685912816321233"/>
          <c:w val="0.6016472847261134"/>
          <c:h val="0.88462932840618924"/>
        </c:manualLayout>
      </c:layout>
      <c:ofPieChart>
        <c:ofPieType val="pie"/>
        <c:varyColors val="1"/>
        <c:ser>
          <c:idx val="14"/>
          <c:order val="0"/>
          <c:dPt>
            <c:idx val="0"/>
            <c:bubble3D val="0"/>
            <c:extLst>
              <c:ext xmlns:c16="http://schemas.microsoft.com/office/drawing/2014/chart" uri="{C3380CC4-5D6E-409C-BE32-E72D297353CC}">
                <c16:uniqueId val="{00000000-DC76-4F73-9272-B521E75B3FB4}"/>
              </c:ext>
            </c:extLst>
          </c:dPt>
          <c:dPt>
            <c:idx val="1"/>
            <c:bubble3D val="0"/>
            <c:extLst>
              <c:ext xmlns:c16="http://schemas.microsoft.com/office/drawing/2014/chart" uri="{C3380CC4-5D6E-409C-BE32-E72D297353CC}">
                <c16:uniqueId val="{00000001-DC76-4F73-9272-B521E75B3FB4}"/>
              </c:ext>
            </c:extLst>
          </c:dPt>
          <c:dPt>
            <c:idx val="2"/>
            <c:bubble3D val="0"/>
            <c:extLst>
              <c:ext xmlns:c16="http://schemas.microsoft.com/office/drawing/2014/chart" uri="{C3380CC4-5D6E-409C-BE32-E72D297353CC}">
                <c16:uniqueId val="{00000002-DC76-4F73-9272-B521E75B3FB4}"/>
              </c:ext>
            </c:extLst>
          </c:dPt>
          <c:dPt>
            <c:idx val="3"/>
            <c:bubble3D val="0"/>
            <c:extLst>
              <c:ext xmlns:c16="http://schemas.microsoft.com/office/drawing/2014/chart" uri="{C3380CC4-5D6E-409C-BE32-E72D297353CC}">
                <c16:uniqueId val="{00000003-DC76-4F73-9272-B521E75B3FB4}"/>
              </c:ext>
            </c:extLst>
          </c:dPt>
          <c:dPt>
            <c:idx val="4"/>
            <c:bubble3D val="0"/>
            <c:extLst>
              <c:ext xmlns:c16="http://schemas.microsoft.com/office/drawing/2014/chart" uri="{C3380CC4-5D6E-409C-BE32-E72D297353CC}">
                <c16:uniqueId val="{00000004-DC76-4F73-9272-B521E75B3FB4}"/>
              </c:ext>
            </c:extLst>
          </c:dPt>
          <c:dPt>
            <c:idx val="5"/>
            <c:bubble3D val="0"/>
            <c:extLst>
              <c:ext xmlns:c16="http://schemas.microsoft.com/office/drawing/2014/chart" uri="{C3380CC4-5D6E-409C-BE32-E72D297353CC}">
                <c16:uniqueId val="{00000005-DC76-4F73-9272-B521E75B3FB4}"/>
              </c:ext>
            </c:extLst>
          </c:dPt>
          <c:dPt>
            <c:idx val="6"/>
            <c:bubble3D val="0"/>
            <c:extLst>
              <c:ext xmlns:c16="http://schemas.microsoft.com/office/drawing/2014/chart" uri="{C3380CC4-5D6E-409C-BE32-E72D297353CC}">
                <c16:uniqueId val="{00000006-DC76-4F73-9272-B521E75B3FB4}"/>
              </c:ext>
            </c:extLst>
          </c:dPt>
          <c:dPt>
            <c:idx val="7"/>
            <c:bubble3D val="0"/>
            <c:extLst>
              <c:ext xmlns:c16="http://schemas.microsoft.com/office/drawing/2014/chart" uri="{C3380CC4-5D6E-409C-BE32-E72D297353CC}">
                <c16:uniqueId val="{00000007-DC76-4F73-9272-B521E75B3FB4}"/>
              </c:ext>
            </c:extLst>
          </c:dPt>
          <c:dPt>
            <c:idx val="8"/>
            <c:bubble3D val="0"/>
            <c:extLst>
              <c:ext xmlns:c16="http://schemas.microsoft.com/office/drawing/2014/chart" uri="{C3380CC4-5D6E-409C-BE32-E72D297353CC}">
                <c16:uniqueId val="{00000008-DC76-4F73-9272-B521E75B3FB4}"/>
              </c:ext>
            </c:extLst>
          </c:dPt>
          <c:dPt>
            <c:idx val="9"/>
            <c:bubble3D val="0"/>
            <c:extLst>
              <c:ext xmlns:c16="http://schemas.microsoft.com/office/drawing/2014/chart" uri="{C3380CC4-5D6E-409C-BE32-E72D297353CC}">
                <c16:uniqueId val="{00000009-DC76-4F73-9272-B521E75B3FB4}"/>
              </c:ext>
            </c:extLst>
          </c:dPt>
          <c:dPt>
            <c:idx val="10"/>
            <c:bubble3D val="0"/>
            <c:extLst>
              <c:ext xmlns:c16="http://schemas.microsoft.com/office/drawing/2014/chart" uri="{C3380CC4-5D6E-409C-BE32-E72D297353CC}">
                <c16:uniqueId val="{0000000A-DC76-4F73-9272-B521E75B3FB4}"/>
              </c:ext>
            </c:extLst>
          </c:dPt>
          <c:dLbls>
            <c:dLbl>
              <c:idx val="10"/>
              <c:layout>
                <c:manualLayout>
                  <c:x val="7.990012484394507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DC76-4F73-9272-B521E75B3FB4}"/>
                </c:ext>
              </c:extLst>
            </c:dLbl>
            <c:dLbl>
              <c:idx val="11"/>
              <c:layout>
                <c:manualLayout>
                  <c:x val="-9.654598418643362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C76-4F73-9272-B521E75B3FB4}"/>
                </c:ext>
              </c:extLst>
            </c:dLbl>
            <c:numFmt formatCode="0.00%" sourceLinked="0"/>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'10+_SUB''s_2024'!$A$7:$A$18</c15:sqref>
                  </c15:fullRef>
                </c:ext>
              </c:extLst>
              <c:f>('10+_SUB''s_2024'!$A$7:$A$16,'10+_SUB''s_2024'!$A$18)</c:f>
              <c:strCache>
                <c:ptCount val="11"/>
                <c:pt idx="0">
                  <c:v>Lapa</c:v>
                </c:pt>
                <c:pt idx="1">
                  <c:v>Sé</c:v>
                </c:pt>
                <c:pt idx="2">
                  <c:v>Penha</c:v>
                </c:pt>
                <c:pt idx="3">
                  <c:v>Santana/Tucuruvi</c:v>
                </c:pt>
                <c:pt idx="4">
                  <c:v>Vila Mariana</c:v>
                </c:pt>
                <c:pt idx="5">
                  <c:v>Mooca</c:v>
                </c:pt>
                <c:pt idx="6">
                  <c:v>Butantã</c:v>
                </c:pt>
                <c:pt idx="7">
                  <c:v>Santo Amaro</c:v>
                </c:pt>
                <c:pt idx="8">
                  <c:v>Ipiranga</c:v>
                </c:pt>
                <c:pt idx="9">
                  <c:v>Itaquera</c:v>
                </c:pt>
                <c:pt idx="10">
                  <c:v>Outros</c:v>
                </c:pt>
              </c:strCache>
            </c:strRef>
          </c:cat>
          <c:val>
            <c:numRef>
              <c:extLst>
                <c:ext xmlns:c15="http://schemas.microsoft.com/office/drawing/2012/chart" uri="{02D57815-91ED-43cb-92C2-25804820EDAC}">
                  <c15:fullRef>
                    <c15:sqref>'10+_SUB''s_2024'!$P$7:$P$18</c15:sqref>
                  </c15:fullRef>
                </c:ext>
              </c:extLst>
              <c:f>('10+_SUB''s_2024'!$P$7:$P$16,'10+_SUB''s_2024'!$P$18)</c:f>
              <c:numCache>
                <c:formatCode>0.00</c:formatCode>
                <c:ptCount val="11"/>
                <c:pt idx="0">
                  <c:v>5.4433713784021069</c:v>
                </c:pt>
                <c:pt idx="1">
                  <c:v>8.0772607550482878</c:v>
                </c:pt>
                <c:pt idx="2">
                  <c:v>5.882352941176471</c:v>
                </c:pt>
                <c:pt idx="3">
                  <c:v>4.3020193151887618</c:v>
                </c:pt>
                <c:pt idx="4">
                  <c:v>5.6189640035118522</c:v>
                </c:pt>
                <c:pt idx="5">
                  <c:v>5.7067603160667248</c:v>
                </c:pt>
                <c:pt idx="6">
                  <c:v>4.5654082528533806</c:v>
                </c:pt>
                <c:pt idx="7">
                  <c:v>5.5311676909569796</c:v>
                </c:pt>
                <c:pt idx="8">
                  <c:v>4.2142230026338892</c:v>
                </c:pt>
                <c:pt idx="9">
                  <c:v>3.0728709394205445</c:v>
                </c:pt>
                <c:pt idx="10">
                  <c:v>47.585601404740999</c:v>
                </c:pt>
              </c:numCache>
            </c:numRef>
          </c:val>
          <c:extLst>
            <c:ext xmlns:c16="http://schemas.microsoft.com/office/drawing/2014/chart" uri="{C3380CC4-5D6E-409C-BE32-E72D297353CC}">
              <c16:uniqueId val="{0000000C-DC76-4F73-9272-B521E75B3FB4}"/>
            </c:ext>
          </c:extLst>
        </c:ser>
        <c:dLbls>
          <c:showLegendKey val="0"/>
          <c:showVal val="0"/>
          <c:showCatName val="0"/>
          <c:showSerName val="0"/>
          <c:showPercent val="0"/>
          <c:showBubbleSize val="0"/>
          <c:showLeaderLines val="1"/>
        </c:dLbls>
        <c:gapWidth val="100"/>
        <c:splitType val="percent"/>
        <c:splitPos val="28"/>
        <c:secondPieSize val="75"/>
        <c:serLines/>
      </c:ofPieChart>
    </c:plotArea>
    <c:legend>
      <c:legendPos val="r"/>
      <c:layout>
        <c:manualLayout>
          <c:xMode val="edge"/>
          <c:yMode val="edge"/>
          <c:x val="0.71264292337989588"/>
          <c:y val="0.1062638550575904"/>
          <c:w val="0.27567823684960729"/>
          <c:h val="0.8937361449424096"/>
        </c:manualLayout>
      </c:layout>
      <c:overlay val="0"/>
      <c:txPr>
        <a:bodyPr/>
        <a:lstStyle/>
        <a:p>
          <a:pPr>
            <a:defRPr sz="800" b="1"/>
          </a:pPr>
          <a:endParaRPr lang="pt-BR"/>
        </a:p>
      </c:txPr>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200" b="1" i="0" u="none" strike="noStrike" kern="1200" cap="none" spc="0" baseline="0">
                <a:solidFill>
                  <a:srgbClr val="000000"/>
                </a:solidFill>
                <a:uFillTx/>
                <a:latin typeface="Calibri"/>
                <a:ea typeface="Calibri"/>
                <a:cs typeface="Calibri"/>
              </a:rPr>
              <a:t>10 Subprefeituras mais demandadas no mês de MAIO de 2024</a:t>
            </a:r>
          </a:p>
        </c:rich>
      </c:tx>
      <c:layout>
        <c:manualLayout>
          <c:xMode val="edge"/>
          <c:yMode val="edge"/>
          <c:x val="0.1304324757546258"/>
          <c:y val="2.6730781161663074E-2"/>
        </c:manualLayout>
      </c:layout>
      <c:overlay val="0"/>
      <c:spPr>
        <a:noFill/>
        <a:ln>
          <a:noFill/>
        </a:ln>
      </c:spPr>
    </c:title>
    <c:autoTitleDeleted val="0"/>
    <c:plotArea>
      <c:layout>
        <c:manualLayout>
          <c:xMode val="edge"/>
          <c:yMode val="edge"/>
          <c:x val="0"/>
          <c:y val="0.10804746081826104"/>
          <c:w val="0.94725261925482607"/>
          <c:h val="0.85636100327621323"/>
        </c:manualLayout>
      </c:layout>
      <c:barChart>
        <c:barDir val="col"/>
        <c:grouping val="clustered"/>
        <c:varyColors val="0"/>
        <c:ser>
          <c:idx val="0"/>
          <c:order val="0"/>
          <c:tx>
            <c:strRef>
              <c:f>'10+_Subprefeituras__MAI_24'!$B$6</c:f>
              <c:strCache>
                <c:ptCount val="1"/>
                <c:pt idx="0">
                  <c:v>mai/24</c:v>
                </c:pt>
              </c:strCache>
            </c:strRef>
          </c:tx>
          <c:spPr>
            <a:solidFill>
              <a:srgbClr val="4F81BD"/>
            </a:solidFill>
            <a:ln>
              <a:noFill/>
            </a:ln>
          </c:spPr>
          <c:invertIfNegative val="0"/>
          <c:dPt>
            <c:idx val="0"/>
            <c:invertIfNegative val="0"/>
            <c:bubble3D val="0"/>
            <c:spPr>
              <a:solidFill>
                <a:srgbClr val="3333FF"/>
              </a:solidFill>
              <a:ln>
                <a:noFill/>
              </a:ln>
            </c:spPr>
            <c:extLst>
              <c:ext xmlns:c16="http://schemas.microsoft.com/office/drawing/2014/chart" uri="{C3380CC4-5D6E-409C-BE32-E72D297353CC}">
                <c16:uniqueId val="{00000001-8D3D-45A6-96B9-23E0447B3C21}"/>
              </c:ext>
            </c:extLst>
          </c:dPt>
          <c:dPt>
            <c:idx val="1"/>
            <c:invertIfNegative val="0"/>
            <c:bubble3D val="0"/>
            <c:spPr>
              <a:solidFill>
                <a:srgbClr val="FF0000"/>
              </a:solidFill>
              <a:ln>
                <a:noFill/>
              </a:ln>
            </c:spPr>
            <c:extLst>
              <c:ext xmlns:c16="http://schemas.microsoft.com/office/drawing/2014/chart" uri="{C3380CC4-5D6E-409C-BE32-E72D297353CC}">
                <c16:uniqueId val="{00000003-8D3D-45A6-96B9-23E0447B3C21}"/>
              </c:ext>
            </c:extLst>
          </c:dPt>
          <c:dPt>
            <c:idx val="2"/>
            <c:invertIfNegative val="0"/>
            <c:bubble3D val="0"/>
            <c:spPr>
              <a:solidFill>
                <a:srgbClr val="89A54E"/>
              </a:solidFill>
              <a:ln>
                <a:noFill/>
              </a:ln>
            </c:spPr>
            <c:extLst>
              <c:ext xmlns:c16="http://schemas.microsoft.com/office/drawing/2014/chart" uri="{C3380CC4-5D6E-409C-BE32-E72D297353CC}">
                <c16:uniqueId val="{00000005-8D3D-45A6-96B9-23E0447B3C21}"/>
              </c:ext>
            </c:extLst>
          </c:dPt>
          <c:dPt>
            <c:idx val="3"/>
            <c:invertIfNegative val="0"/>
            <c:bubble3D val="0"/>
            <c:spPr>
              <a:solidFill>
                <a:srgbClr val="9933FF"/>
              </a:solidFill>
              <a:ln>
                <a:noFill/>
              </a:ln>
            </c:spPr>
            <c:extLst>
              <c:ext xmlns:c16="http://schemas.microsoft.com/office/drawing/2014/chart" uri="{C3380CC4-5D6E-409C-BE32-E72D297353CC}">
                <c16:uniqueId val="{00000007-8D3D-45A6-96B9-23E0447B3C21}"/>
              </c:ext>
            </c:extLst>
          </c:dPt>
          <c:dPt>
            <c:idx val="4"/>
            <c:invertIfNegative val="0"/>
            <c:bubble3D val="0"/>
            <c:spPr>
              <a:solidFill>
                <a:srgbClr val="FFFF00"/>
              </a:solidFill>
              <a:ln>
                <a:noFill/>
              </a:ln>
            </c:spPr>
            <c:extLst>
              <c:ext xmlns:c16="http://schemas.microsoft.com/office/drawing/2014/chart" uri="{C3380CC4-5D6E-409C-BE32-E72D297353CC}">
                <c16:uniqueId val="{00000009-8D3D-45A6-96B9-23E0447B3C21}"/>
              </c:ext>
            </c:extLst>
          </c:dPt>
          <c:dPt>
            <c:idx val="5"/>
            <c:invertIfNegative val="0"/>
            <c:bubble3D val="0"/>
            <c:spPr>
              <a:solidFill>
                <a:srgbClr val="00FFFF"/>
              </a:solidFill>
              <a:ln>
                <a:noFill/>
              </a:ln>
            </c:spPr>
            <c:extLst>
              <c:ext xmlns:c16="http://schemas.microsoft.com/office/drawing/2014/chart" uri="{C3380CC4-5D6E-409C-BE32-E72D297353CC}">
                <c16:uniqueId val="{0000000B-8D3D-45A6-96B9-23E0447B3C21}"/>
              </c:ext>
            </c:extLst>
          </c:dPt>
          <c:dPt>
            <c:idx val="6"/>
            <c:invertIfNegative val="0"/>
            <c:bubble3D val="0"/>
            <c:spPr>
              <a:solidFill>
                <a:srgbClr val="000000"/>
              </a:solidFill>
              <a:ln>
                <a:noFill/>
              </a:ln>
            </c:spPr>
            <c:extLst>
              <c:ext xmlns:c16="http://schemas.microsoft.com/office/drawing/2014/chart" uri="{C3380CC4-5D6E-409C-BE32-E72D297353CC}">
                <c16:uniqueId val="{0000000D-8D3D-45A6-96B9-23E0447B3C21}"/>
              </c:ext>
            </c:extLst>
          </c:dPt>
          <c:dPt>
            <c:idx val="7"/>
            <c:invertIfNegative val="0"/>
            <c:bubble3D val="0"/>
            <c:spPr>
              <a:solidFill>
                <a:srgbClr val="FF66FF"/>
              </a:solidFill>
              <a:ln>
                <a:noFill/>
              </a:ln>
            </c:spPr>
            <c:extLst>
              <c:ext xmlns:c16="http://schemas.microsoft.com/office/drawing/2014/chart" uri="{C3380CC4-5D6E-409C-BE32-E72D297353CC}">
                <c16:uniqueId val="{0000000F-8D3D-45A6-96B9-23E0447B3C21}"/>
              </c:ext>
            </c:extLst>
          </c:dPt>
          <c:dPt>
            <c:idx val="8"/>
            <c:invertIfNegative val="0"/>
            <c:bubble3D val="0"/>
            <c:spPr>
              <a:solidFill>
                <a:srgbClr val="00FF00"/>
              </a:solidFill>
              <a:ln>
                <a:noFill/>
              </a:ln>
            </c:spPr>
            <c:extLst>
              <c:ext xmlns:c16="http://schemas.microsoft.com/office/drawing/2014/chart" uri="{C3380CC4-5D6E-409C-BE32-E72D297353CC}">
                <c16:uniqueId val="{00000011-8D3D-45A6-96B9-23E0447B3C21}"/>
              </c:ext>
            </c:extLst>
          </c:dPt>
          <c:dPt>
            <c:idx val="9"/>
            <c:invertIfNegative val="0"/>
            <c:bubble3D val="0"/>
            <c:spPr>
              <a:solidFill>
                <a:srgbClr val="FCD5B5"/>
              </a:solidFill>
              <a:ln>
                <a:noFill/>
              </a:ln>
            </c:spPr>
            <c:extLst>
              <c:ext xmlns:c16="http://schemas.microsoft.com/office/drawing/2014/chart" uri="{C3380CC4-5D6E-409C-BE32-E72D297353CC}">
                <c16:uniqueId val="{00000013-8D3D-45A6-96B9-23E0447B3C2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'10+_Subprefeituras__MAI_24'!$A$7:$A$16</c:f>
              <c:strCache>
                <c:ptCount val="10"/>
                <c:pt idx="0">
                  <c:v>Sé</c:v>
                </c:pt>
                <c:pt idx="1">
                  <c:v>Penha</c:v>
                </c:pt>
                <c:pt idx="2">
                  <c:v>Mooca</c:v>
                </c:pt>
                <c:pt idx="3">
                  <c:v>Vila Mariana</c:v>
                </c:pt>
                <c:pt idx="4">
                  <c:v>Santo Amaro</c:v>
                </c:pt>
                <c:pt idx="5">
                  <c:v>Lapa</c:v>
                </c:pt>
                <c:pt idx="6">
                  <c:v>Pinheiros</c:v>
                </c:pt>
                <c:pt idx="7">
                  <c:v>Butantã</c:v>
                </c:pt>
                <c:pt idx="8">
                  <c:v>Santana/Tucuruvi</c:v>
                </c:pt>
                <c:pt idx="9">
                  <c:v>Capela do Socorro</c:v>
                </c:pt>
              </c:strCache>
            </c:strRef>
          </c:cat>
          <c:val>
            <c:numRef>
              <c:f>'10+_Subprefeituras__MAI_24'!$B$7:$B$16</c:f>
              <c:numCache>
                <c:formatCode>General</c:formatCode>
                <c:ptCount val="10"/>
                <c:pt idx="0">
                  <c:v>92</c:v>
                </c:pt>
                <c:pt idx="1">
                  <c:v>67</c:v>
                </c:pt>
                <c:pt idx="2">
                  <c:v>65</c:v>
                </c:pt>
                <c:pt idx="3">
                  <c:v>64</c:v>
                </c:pt>
                <c:pt idx="4">
                  <c:v>63</c:v>
                </c:pt>
                <c:pt idx="5">
                  <c:v>62</c:v>
                </c:pt>
                <c:pt idx="6">
                  <c:v>57</c:v>
                </c:pt>
                <c:pt idx="7">
                  <c:v>52</c:v>
                </c:pt>
                <c:pt idx="8">
                  <c:v>49</c:v>
                </c:pt>
                <c:pt idx="9">
                  <c:v>49</c:v>
                </c:pt>
              </c:numCache>
            </c:numRef>
          </c:val>
          <c:extLst>
            <c:ext xmlns:c16="http://schemas.microsoft.com/office/drawing/2014/chart" uri="{C3380CC4-5D6E-409C-BE32-E72D297353CC}">
              <c16:uniqueId val="{00000014-8D3D-45A6-96B9-23E0447B3C21}"/>
            </c:ext>
          </c:extLst>
        </c:ser>
        <c:dLbls>
          <c:showLegendKey val="0"/>
          <c:showVal val="0"/>
          <c:showCatName val="0"/>
          <c:showSerName val="0"/>
          <c:showPercent val="0"/>
          <c:showBubbleSize val="0"/>
        </c:dLbls>
        <c:gapWidth val="150"/>
        <c:axId val="1819698799"/>
        <c:axId val="1819698383"/>
      </c:barChart>
      <c:valAx>
        <c:axId val="1819698383"/>
        <c:scaling>
          <c:orientation val="minMax"/>
        </c:scaling>
        <c:delete val="0"/>
        <c:axPos val="l"/>
        <c:majorGridlines>
          <c:spPr>
            <a:ln w="9528" cap="flat">
              <a:solidFill>
                <a:schemeClr val="bg1">
                  <a:lumMod val="75000"/>
                </a:schemeClr>
              </a:solidFill>
              <a:prstDash val="solid"/>
              <a:round/>
            </a:ln>
          </c:spPr>
        </c:majorGridlines>
        <c:numFmt formatCode="General" sourceLinked="1"/>
        <c:majorTickMark val="out"/>
        <c:minorTickMark val="none"/>
        <c:tickLblPos val="nextTo"/>
        <c:spPr>
          <a:noFill/>
          <a:ln w="9528" cap="flat">
            <a:solidFill>
              <a:schemeClr val="bg1">
                <a:lumMod val="75000"/>
              </a:schemeClr>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9698799"/>
        <c:crosses val="autoZero"/>
        <c:crossBetween val="between"/>
      </c:valAx>
      <c:catAx>
        <c:axId val="1819698799"/>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9698383"/>
        <c:crosses val="autoZero"/>
        <c:auto val="1"/>
        <c:lblAlgn val="ctr"/>
        <c:lblOffset val="100"/>
        <c:tickLblSkip val="1"/>
        <c:noMultiLvlLbl val="0"/>
      </c:catAx>
      <c:spPr>
        <a:solidFill>
          <a:srgbClr val="FFFFFF"/>
        </a:solid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pt-BR"/>
              <a:t>Denúncias</a:t>
            </a:r>
            <a:r>
              <a:rPr lang="pt-BR" baseline="0"/>
              <a:t> - Unidades PMSP - MAIO/2024</a:t>
            </a:r>
            <a:endParaRPr lang="pt-B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Denúncia_Unidades_Mensal_2024!$A$4:$A$73</c:f>
              <c:strCache>
                <c:ptCount val="70"/>
                <c:pt idx="0">
                  <c:v>Agência Reguladora de Serviços Públicos do Município de São Paulo** </c:v>
                </c:pt>
                <c:pt idx="1">
                  <c:v>AHMSP Autarquia Hospitalar Municipal</c:v>
                </c:pt>
                <c:pt idx="2">
                  <c:v>Casa Civil</c:v>
                </c:pt>
                <c:pt idx="3">
                  <c:v>Companhia de Engenharia de Tráfego - CET</c:v>
                </c:pt>
                <c:pt idx="4">
                  <c:v>Companhia Metropolitana de Habitação - COHAB</c:v>
                </c:pt>
                <c:pt idx="5">
                  <c:v>Controladoria Geral do Município</c:v>
                </c:pt>
                <c:pt idx="6">
                  <c:v>Não identificado</c:v>
                </c:pt>
                <c:pt idx="7">
                  <c:v>Órgão externo</c:v>
                </c:pt>
                <c:pt idx="8">
                  <c:v>Procuradoria Geral do Município</c:v>
                </c:pt>
                <c:pt idx="9">
                  <c:v>São Paulo Obras - SPObras</c:v>
                </c:pt>
                <c:pt idx="10">
                  <c:v>São Paulo Transportes - SPTRANS</c:v>
                </c:pt>
                <c:pt idx="11">
                  <c:v>Secretaria de Relações Institucionais</c:v>
                </c:pt>
                <c:pt idx="12">
                  <c:v>Secretaria de Relações Internacionais</c:v>
                </c:pt>
                <c:pt idx="13">
                  <c:v>Secretaria do Governo Municipal</c:v>
                </c:pt>
                <c:pt idx="14">
                  <c:v>Secretaria Executiva de Limpeza Urbana**</c:v>
                </c:pt>
                <c:pt idx="15">
                  <c:v>Secretaria Executiva de Mudanças Climáticas***</c:v>
                </c:pt>
                <c:pt idx="16">
                  <c:v>Secretaria Municipal da Fazenda</c:v>
                </c:pt>
                <c:pt idx="17">
                  <c:v>Secretaria Municipal da Pessoa com Deficiência</c:v>
                </c:pt>
                <c:pt idx="18">
                  <c:v>Secretaria Municipal da Saúde</c:v>
                </c:pt>
                <c:pt idx="19">
                  <c:v>Secretaria Municipal das Subprefeituras</c:v>
                </c:pt>
                <c:pt idx="20">
                  <c:v>Secretaria Municipal de Assistência e Desenvolvimento Social</c:v>
                </c:pt>
                <c:pt idx="21">
                  <c:v>Secretaria Executiva de Comunicação</c:v>
                </c:pt>
                <c:pt idx="22">
                  <c:v>Secretaria Municipal de Cultura</c:v>
                </c:pt>
                <c:pt idx="23">
                  <c:v>Secretaria Municipal de Desenvolvimento Econômico e Trabalho</c:v>
                </c:pt>
                <c:pt idx="24">
                  <c:v>Secretaria Municipal de Direitos Humanos e Cidadania</c:v>
                </c:pt>
                <c:pt idx="25">
                  <c:v>Secretaria Municipal de Educação</c:v>
                </c:pt>
                <c:pt idx="26">
                  <c:v>Secretaria Municipal de Esportes e Lazer</c:v>
                </c:pt>
                <c:pt idx="27">
                  <c:v>Secretaria Municipal de Gestão</c:v>
                </c:pt>
                <c:pt idx="28">
                  <c:v>Secretaria Municipal de Habitação</c:v>
                </c:pt>
                <c:pt idx="29">
                  <c:v>Secretaria Municipal de Infraestrutura Urbana e Obras</c:v>
                </c:pt>
                <c:pt idx="30">
                  <c:v>Secretaria Municipal de Inovação e Tecnologia</c:v>
                </c:pt>
                <c:pt idx="31">
                  <c:v>Secretaria Municipal de Justiça</c:v>
                </c:pt>
                <c:pt idx="32">
                  <c:v>Secretaria Municipal de Mobilidade e Trânsito</c:v>
                </c:pt>
                <c:pt idx="33">
                  <c:v>Secretaria Municipal de Segurança Urbana</c:v>
                </c:pt>
                <c:pt idx="34">
                  <c:v>Secretaria Municipal de Turismo</c:v>
                </c:pt>
                <c:pt idx="35">
                  <c:v>Secretaria Municipal de Urbanismo e Licenciamento*</c:v>
                </c:pt>
                <c:pt idx="36">
                  <c:v>Secretaria Municipal do Verde e Meio Ambiente</c:v>
                </c:pt>
                <c:pt idx="37">
                  <c:v>Subprefeitura Aricanduva</c:v>
                </c:pt>
                <c:pt idx="38">
                  <c:v>Subprefeitura Butantã</c:v>
                </c:pt>
                <c:pt idx="39">
                  <c:v>Subprefeitura Campo Limpo</c:v>
                </c:pt>
                <c:pt idx="40">
                  <c:v>Subprefeitura Capela do Socorro</c:v>
                </c:pt>
                <c:pt idx="41">
                  <c:v>Subprefeitura Casa Verde</c:v>
                </c:pt>
                <c:pt idx="42">
                  <c:v>Subprefeitura Cidade Ademar</c:v>
                </c:pt>
                <c:pt idx="43">
                  <c:v>Subprefeitura Cidade Tiradentes</c:v>
                </c:pt>
                <c:pt idx="44">
                  <c:v>Subprefeitura Ermelino Matarazzo</c:v>
                </c:pt>
                <c:pt idx="45">
                  <c:v>Subprefeitura Freguesia/Brasilândia</c:v>
                </c:pt>
                <c:pt idx="46">
                  <c:v>Subprefeitura Guaianases</c:v>
                </c:pt>
                <c:pt idx="47">
                  <c:v>Subprefeitura Ipiranga</c:v>
                </c:pt>
                <c:pt idx="48">
                  <c:v>Subprefeitura Itaim Paulista</c:v>
                </c:pt>
                <c:pt idx="49">
                  <c:v>Subprefeitura Itaquera</c:v>
                </c:pt>
                <c:pt idx="50">
                  <c:v>Subprefeitura Jabaquara</c:v>
                </c:pt>
                <c:pt idx="51">
                  <c:v>Subprefeitura Jaçanã/Tremembé</c:v>
                </c:pt>
                <c:pt idx="52">
                  <c:v>Subprefeitura Lapa</c:v>
                </c:pt>
                <c:pt idx="53">
                  <c:v>Subprefeitura M'Boi Mirim</c:v>
                </c:pt>
                <c:pt idx="54">
                  <c:v>Subprefeitura Mooca</c:v>
                </c:pt>
                <c:pt idx="55">
                  <c:v>Subprefeitura Parelheiros</c:v>
                </c:pt>
                <c:pt idx="56">
                  <c:v>Subprefeitura Penha</c:v>
                </c:pt>
                <c:pt idx="57">
                  <c:v>Subprefeitura Perus</c:v>
                </c:pt>
                <c:pt idx="58">
                  <c:v>Subprefeitura Pinheiros</c:v>
                </c:pt>
                <c:pt idx="59">
                  <c:v>Subprefeitura Pirituba/Jaraguá</c:v>
                </c:pt>
                <c:pt idx="60">
                  <c:v>Subprefeitura Santana/Tucuruvi</c:v>
                </c:pt>
                <c:pt idx="61">
                  <c:v>Subprefeitura Santo Amaro</c:v>
                </c:pt>
                <c:pt idx="62">
                  <c:v>Subprefeitura São Mateus</c:v>
                </c:pt>
                <c:pt idx="63">
                  <c:v>Subprefeitura São Miguel Paulista</c:v>
                </c:pt>
                <c:pt idx="64">
                  <c:v>Subprefeitura Sapopemba</c:v>
                </c:pt>
                <c:pt idx="65">
                  <c:v>Subprefeitura Sé</c:v>
                </c:pt>
                <c:pt idx="66">
                  <c:v>Subprefeitura Vila Maria/Vila Guilherme</c:v>
                </c:pt>
                <c:pt idx="67">
                  <c:v>Subprefeitura Vila Mariana</c:v>
                </c:pt>
                <c:pt idx="68">
                  <c:v>Subprefeitura Vila Prudente</c:v>
                </c:pt>
                <c:pt idx="69">
                  <c:v>Canceladas</c:v>
                </c:pt>
              </c:strCache>
            </c:strRef>
          </c:cat>
          <c:val>
            <c:numRef>
              <c:f>Denúncia_Unidades_Mensal_2024!$D$4:$D$73</c:f>
              <c:numCache>
                <c:formatCode>General</c:formatCode>
                <c:ptCount val="70"/>
                <c:pt idx="0">
                  <c:v>7</c:v>
                </c:pt>
                <c:pt idx="1">
                  <c:v>0</c:v>
                </c:pt>
                <c:pt idx="2">
                  <c:v>1</c:v>
                </c:pt>
                <c:pt idx="3">
                  <c:v>5</c:v>
                </c:pt>
                <c:pt idx="4">
                  <c:v>1</c:v>
                </c:pt>
                <c:pt idx="5">
                  <c:v>1</c:v>
                </c:pt>
                <c:pt idx="6">
                  <c:v>54</c:v>
                </c:pt>
                <c:pt idx="7">
                  <c:v>2</c:v>
                </c:pt>
                <c:pt idx="8">
                  <c:v>0</c:v>
                </c:pt>
                <c:pt idx="9">
                  <c:v>0</c:v>
                </c:pt>
                <c:pt idx="10">
                  <c:v>15</c:v>
                </c:pt>
                <c:pt idx="11">
                  <c:v>0</c:v>
                </c:pt>
                <c:pt idx="12">
                  <c:v>0</c:v>
                </c:pt>
                <c:pt idx="13">
                  <c:v>3</c:v>
                </c:pt>
                <c:pt idx="14">
                  <c:v>4</c:v>
                </c:pt>
                <c:pt idx="15">
                  <c:v>0</c:v>
                </c:pt>
                <c:pt idx="16">
                  <c:v>0</c:v>
                </c:pt>
                <c:pt idx="17">
                  <c:v>0</c:v>
                </c:pt>
                <c:pt idx="18">
                  <c:v>73</c:v>
                </c:pt>
                <c:pt idx="19">
                  <c:v>6</c:v>
                </c:pt>
                <c:pt idx="20">
                  <c:v>29</c:v>
                </c:pt>
                <c:pt idx="21">
                  <c:v>0</c:v>
                </c:pt>
                <c:pt idx="22">
                  <c:v>4</c:v>
                </c:pt>
                <c:pt idx="23">
                  <c:v>0</c:v>
                </c:pt>
                <c:pt idx="24">
                  <c:v>9</c:v>
                </c:pt>
                <c:pt idx="25">
                  <c:v>64</c:v>
                </c:pt>
                <c:pt idx="26">
                  <c:v>0</c:v>
                </c:pt>
                <c:pt idx="27">
                  <c:v>5</c:v>
                </c:pt>
                <c:pt idx="28">
                  <c:v>0</c:v>
                </c:pt>
                <c:pt idx="29">
                  <c:v>0</c:v>
                </c:pt>
                <c:pt idx="30">
                  <c:v>1</c:v>
                </c:pt>
                <c:pt idx="31">
                  <c:v>0</c:v>
                </c:pt>
                <c:pt idx="32">
                  <c:v>2</c:v>
                </c:pt>
                <c:pt idx="33">
                  <c:v>4</c:v>
                </c:pt>
                <c:pt idx="34">
                  <c:v>1</c:v>
                </c:pt>
                <c:pt idx="35">
                  <c:v>1</c:v>
                </c:pt>
                <c:pt idx="36">
                  <c:v>23</c:v>
                </c:pt>
                <c:pt idx="37">
                  <c:v>0</c:v>
                </c:pt>
                <c:pt idx="38">
                  <c:v>0</c:v>
                </c:pt>
                <c:pt idx="39">
                  <c:v>3</c:v>
                </c:pt>
                <c:pt idx="40">
                  <c:v>1</c:v>
                </c:pt>
                <c:pt idx="41">
                  <c:v>0</c:v>
                </c:pt>
                <c:pt idx="42">
                  <c:v>0</c:v>
                </c:pt>
                <c:pt idx="43">
                  <c:v>1</c:v>
                </c:pt>
                <c:pt idx="44">
                  <c:v>0</c:v>
                </c:pt>
                <c:pt idx="45">
                  <c:v>0</c:v>
                </c:pt>
                <c:pt idx="46">
                  <c:v>0</c:v>
                </c:pt>
                <c:pt idx="47">
                  <c:v>1</c:v>
                </c:pt>
                <c:pt idx="48">
                  <c:v>0</c:v>
                </c:pt>
                <c:pt idx="49">
                  <c:v>0</c:v>
                </c:pt>
                <c:pt idx="50">
                  <c:v>4</c:v>
                </c:pt>
                <c:pt idx="51">
                  <c:v>0</c:v>
                </c:pt>
                <c:pt idx="52">
                  <c:v>1</c:v>
                </c:pt>
                <c:pt idx="53">
                  <c:v>0</c:v>
                </c:pt>
                <c:pt idx="54">
                  <c:v>0</c:v>
                </c:pt>
                <c:pt idx="55">
                  <c:v>0</c:v>
                </c:pt>
                <c:pt idx="56">
                  <c:v>0</c:v>
                </c:pt>
                <c:pt idx="57">
                  <c:v>0</c:v>
                </c:pt>
                <c:pt idx="58">
                  <c:v>0</c:v>
                </c:pt>
                <c:pt idx="59">
                  <c:v>0</c:v>
                </c:pt>
                <c:pt idx="60">
                  <c:v>1</c:v>
                </c:pt>
                <c:pt idx="61">
                  <c:v>2</c:v>
                </c:pt>
                <c:pt idx="62">
                  <c:v>0</c:v>
                </c:pt>
                <c:pt idx="63">
                  <c:v>0</c:v>
                </c:pt>
                <c:pt idx="64">
                  <c:v>3</c:v>
                </c:pt>
                <c:pt idx="65">
                  <c:v>3</c:v>
                </c:pt>
                <c:pt idx="66">
                  <c:v>3</c:v>
                </c:pt>
                <c:pt idx="67">
                  <c:v>0</c:v>
                </c:pt>
                <c:pt idx="68">
                  <c:v>0</c:v>
                </c:pt>
                <c:pt idx="69">
                  <c:v>3</c:v>
                </c:pt>
              </c:numCache>
            </c:numRef>
          </c:val>
          <c:extLst>
            <c:ext xmlns:c16="http://schemas.microsoft.com/office/drawing/2014/chart" uri="{C3380CC4-5D6E-409C-BE32-E72D297353CC}">
              <c16:uniqueId val="{00000000-D516-4320-829B-BAE381AF4080}"/>
            </c:ext>
          </c:extLst>
        </c:ser>
        <c:dLbls>
          <c:showLegendKey val="0"/>
          <c:showVal val="0"/>
          <c:showCatName val="0"/>
          <c:showSerName val="0"/>
          <c:showPercent val="0"/>
          <c:showBubbleSize val="0"/>
        </c:dLbls>
        <c:gapWidth val="115"/>
        <c:overlap val="-20"/>
        <c:axId val="401933328"/>
        <c:axId val="401934160"/>
      </c:barChart>
      <c:catAx>
        <c:axId val="401933328"/>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pt-BR"/>
          </a:p>
        </c:txPr>
        <c:crossAx val="401934160"/>
        <c:crosses val="autoZero"/>
        <c:auto val="1"/>
        <c:lblAlgn val="ctr"/>
        <c:lblOffset val="100"/>
        <c:noMultiLvlLbl val="0"/>
      </c:catAx>
      <c:valAx>
        <c:axId val="401934160"/>
        <c:scaling>
          <c:orientation val="minMax"/>
        </c:scaling>
        <c:delete val="0"/>
        <c:axPos val="b"/>
        <c:majorGridlines>
          <c:spPr>
            <a:ln w="9525" cap="flat" cmpd="sng" algn="ctr">
              <a:solidFill>
                <a:schemeClr val="bg1">
                  <a:lumMod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01933328"/>
        <c:crosses val="autoZero"/>
        <c:crossBetween val="between"/>
      </c:valAx>
      <c:spPr>
        <a:noFill/>
        <a:ln>
          <a:noFill/>
        </a:ln>
        <a:effectLst/>
      </c:spPr>
    </c:plotArea>
    <c:plotVisOnly val="1"/>
    <c:dispBlanksAs val="gap"/>
    <c:showDLblsOverMax val="0"/>
  </c:chart>
  <c:spPr>
    <a:solidFill>
      <a:schemeClr val="bg1">
        <a:lumMod val="85000"/>
      </a:schemeClr>
    </a:solidFill>
    <a:ln w="9525" cap="flat" cmpd="sng" algn="ctr">
      <a:solidFill>
        <a:schemeClr val="tx1"/>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defRPr>
            </a:pPr>
            <a:r>
              <a:rPr lang="pt-BR" sz="1800" b="1" i="0" baseline="0">
                <a:effectLst/>
              </a:rPr>
              <a:t>Denúncias MAIO/2024</a:t>
            </a:r>
            <a:endParaRPr lang="pt-BR">
              <a:effectLst/>
            </a:endParaRPr>
          </a:p>
        </c:rich>
      </c:tx>
      <c:layout>
        <c:manualLayout>
          <c:xMode val="edge"/>
          <c:yMode val="edge"/>
          <c:x val="0.20108176100628933"/>
          <c:y val="2.565929573651607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defRPr>
          </a:pPr>
          <a:endParaRPr lang="pt-BR"/>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Denúncia_Unidades_Mensal_2024!$A$76:$D$76</c:f>
              <c:strCache>
                <c:ptCount val="4"/>
                <c:pt idx="0">
                  <c:v>DEFERIDAS</c:v>
                </c:pt>
                <c:pt idx="1">
                  <c:v>INDEFERIDAS</c:v>
                </c:pt>
                <c:pt idx="2">
                  <c:v>CANCELADAS</c:v>
                </c:pt>
                <c:pt idx="3">
                  <c:v>TOTAL</c:v>
                </c:pt>
              </c:strCache>
            </c:strRef>
          </c:cat>
          <c:val>
            <c:numRef>
              <c:f>Denúncia_Unidades_Mensal_2024!$A$77:$D$77</c:f>
              <c:numCache>
                <c:formatCode>General</c:formatCode>
                <c:ptCount val="4"/>
                <c:pt idx="0">
                  <c:v>176</c:v>
                </c:pt>
                <c:pt idx="1">
                  <c:v>162</c:v>
                </c:pt>
                <c:pt idx="2">
                  <c:v>3</c:v>
                </c:pt>
                <c:pt idx="3">
                  <c:v>341</c:v>
                </c:pt>
              </c:numCache>
            </c:numRef>
          </c:val>
          <c:extLst>
            <c:ext xmlns:c16="http://schemas.microsoft.com/office/drawing/2014/chart" uri="{C3380CC4-5D6E-409C-BE32-E72D297353CC}">
              <c16:uniqueId val="{00000000-8F07-48CB-9C35-B5A07FCB663A}"/>
            </c:ext>
          </c:extLst>
        </c:ser>
        <c:dLbls>
          <c:showLegendKey val="0"/>
          <c:showVal val="0"/>
          <c:showCatName val="0"/>
          <c:showSerName val="0"/>
          <c:showPercent val="0"/>
          <c:showBubbleSize val="0"/>
        </c:dLbls>
        <c:gapWidth val="100"/>
        <c:overlap val="-24"/>
        <c:axId val="559658240"/>
        <c:axId val="559649088"/>
      </c:barChart>
      <c:catAx>
        <c:axId val="55965824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559649088"/>
        <c:crosses val="autoZero"/>
        <c:auto val="1"/>
        <c:lblAlgn val="ctr"/>
        <c:lblOffset val="100"/>
        <c:noMultiLvlLbl val="0"/>
      </c:catAx>
      <c:valAx>
        <c:axId val="559649088"/>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55965824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333333"/>
                </a:solidFill>
                <a:latin typeface="Calibri"/>
                <a:ea typeface="Calibri"/>
                <a:cs typeface="Calibri"/>
              </a:defRPr>
            </a:pPr>
            <a:r>
              <a:rPr lang="pt-BR" sz="1400" b="0" i="0" u="none" strike="noStrike" kern="1200" cap="none" spc="0" baseline="0">
                <a:solidFill>
                  <a:srgbClr val="333333"/>
                </a:solidFill>
                <a:uFillTx/>
                <a:latin typeface="Calibri"/>
                <a:ea typeface="Calibri"/>
                <a:cs typeface="Calibri"/>
              </a:rPr>
              <a:t>Linha do tempo denúncias - 2024</a:t>
            </a:r>
          </a:p>
        </c:rich>
      </c:tx>
      <c:overlay val="0"/>
      <c:spPr>
        <a:noFill/>
        <a:ln>
          <a:noFill/>
        </a:ln>
      </c:spPr>
    </c:title>
    <c:autoTitleDeleted val="0"/>
    <c:plotArea>
      <c:layout/>
      <c:lineChart>
        <c:grouping val="standard"/>
        <c:varyColors val="0"/>
        <c:ser>
          <c:idx val="0"/>
          <c:order val="0"/>
          <c:tx>
            <c:strRef>
              <c:f>Denúncia_Protocolos_2024!$A$6:$A$6</c:f>
              <c:strCache>
                <c:ptCount val="1"/>
                <c:pt idx="0">
                  <c:v>Deferidas</c:v>
                </c:pt>
              </c:strCache>
            </c:strRef>
          </c:tx>
          <c:spPr>
            <a:ln>
              <a:noFill/>
            </a:ln>
            <a:effectLst>
              <a:glow rad="25400">
                <a:schemeClr val="accent1">
                  <a:lumMod val="75000"/>
                </a:schemeClr>
              </a:glow>
            </a:effectLst>
          </c:spPr>
          <c:marker>
            <c:symbol val="circle"/>
            <c:size val="6"/>
            <c:spPr>
              <a:solidFill>
                <a:schemeClr val="accent1">
                  <a:lumMod val="75000"/>
                </a:schemeClr>
              </a:solidFill>
              <a:ln>
                <a:noFill/>
              </a:ln>
              <a:effectLst>
                <a:glow rad="25400">
                  <a:schemeClr val="accent1">
                    <a:lumMod val="75000"/>
                  </a:schemeClr>
                </a:glow>
              </a:effectLst>
            </c:spPr>
          </c:marker>
          <c:dPt>
            <c:idx val="0"/>
            <c:bubble3D val="0"/>
            <c:extLst>
              <c:ext xmlns:c16="http://schemas.microsoft.com/office/drawing/2014/chart" uri="{C3380CC4-5D6E-409C-BE32-E72D297353CC}">
                <c16:uniqueId val="{00000000-99C6-42D0-A834-70BDE09BFF47}"/>
              </c:ext>
            </c:extLst>
          </c:dPt>
          <c:dPt>
            <c:idx val="1"/>
            <c:bubble3D val="0"/>
            <c:extLst>
              <c:ext xmlns:c16="http://schemas.microsoft.com/office/drawing/2014/chart" uri="{C3380CC4-5D6E-409C-BE32-E72D297353CC}">
                <c16:uniqueId val="{00000001-99C6-42D0-A834-70BDE09BFF47}"/>
              </c:ext>
            </c:extLst>
          </c:dPt>
          <c:dPt>
            <c:idx val="2"/>
            <c:bubble3D val="0"/>
            <c:extLst>
              <c:ext xmlns:c16="http://schemas.microsoft.com/office/drawing/2014/chart" uri="{C3380CC4-5D6E-409C-BE32-E72D297353CC}">
                <c16:uniqueId val="{00000002-99C6-42D0-A834-70BDE09BFF47}"/>
              </c:ext>
            </c:extLst>
          </c:dPt>
          <c:cat>
            <c:numRef>
              <c:f>Denúncia_Protocolos_2024!$B$4:$M$4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Denúncia_Protocolos_2024!$B$6:$M$6</c:f>
              <c:numCache>
                <c:formatCode>General</c:formatCode>
                <c:ptCount val="12"/>
                <c:pt idx="7">
                  <c:v>176</c:v>
                </c:pt>
                <c:pt idx="8">
                  <c:v>189</c:v>
                </c:pt>
                <c:pt idx="9">
                  <c:v>112</c:v>
                </c:pt>
                <c:pt idx="10">
                  <c:v>109</c:v>
                </c:pt>
                <c:pt idx="11">
                  <c:v>127</c:v>
                </c:pt>
              </c:numCache>
            </c:numRef>
          </c:val>
          <c:smooth val="0"/>
          <c:extLst>
            <c:ext xmlns:c16="http://schemas.microsoft.com/office/drawing/2014/chart" uri="{C3380CC4-5D6E-409C-BE32-E72D297353CC}">
              <c16:uniqueId val="{00000003-FCAB-49E0-97E5-71BAE31A0B86}"/>
            </c:ext>
          </c:extLst>
        </c:ser>
        <c:ser>
          <c:idx val="1"/>
          <c:order val="1"/>
          <c:tx>
            <c:strRef>
              <c:f>Denúncia_Protocolos_2024!$A$7:$A$7</c:f>
              <c:strCache>
                <c:ptCount val="1"/>
                <c:pt idx="0">
                  <c:v>Indeferidas</c:v>
                </c:pt>
              </c:strCache>
            </c:strRef>
          </c:tx>
          <c:spPr>
            <a:ln>
              <a:noFill/>
            </a:ln>
          </c:spPr>
          <c:marker>
            <c:symbol val="circle"/>
            <c:size val="6"/>
          </c:marker>
          <c:cat>
            <c:numRef>
              <c:f>Denúncia_Protocolos_2024!$B$4:$M$4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Denúncia_Protocolos_2024!$B$7:$M$7</c:f>
              <c:numCache>
                <c:formatCode>General</c:formatCode>
                <c:ptCount val="12"/>
                <c:pt idx="7">
                  <c:v>162</c:v>
                </c:pt>
                <c:pt idx="8">
                  <c:v>190</c:v>
                </c:pt>
                <c:pt idx="9">
                  <c:v>143</c:v>
                </c:pt>
                <c:pt idx="10">
                  <c:v>102</c:v>
                </c:pt>
                <c:pt idx="11">
                  <c:v>70</c:v>
                </c:pt>
              </c:numCache>
            </c:numRef>
          </c:val>
          <c:smooth val="0"/>
          <c:extLst>
            <c:ext xmlns:c16="http://schemas.microsoft.com/office/drawing/2014/chart" uri="{C3380CC4-5D6E-409C-BE32-E72D297353CC}">
              <c16:uniqueId val="{00000004-FCAB-49E0-97E5-71BAE31A0B86}"/>
            </c:ext>
          </c:extLst>
        </c:ser>
        <c:dLbls>
          <c:showLegendKey val="0"/>
          <c:showVal val="0"/>
          <c:showCatName val="0"/>
          <c:showSerName val="0"/>
          <c:showPercent val="0"/>
          <c:showBubbleSize val="0"/>
        </c:dLbls>
        <c:marker val="1"/>
        <c:smooth val="0"/>
        <c:axId val="1820271567"/>
        <c:axId val="1820270735"/>
      </c:lineChart>
      <c:valAx>
        <c:axId val="1820270735"/>
        <c:scaling>
          <c:orientation val="minMax"/>
        </c:scaling>
        <c:delete val="0"/>
        <c:axPos val="l"/>
        <c:majorGridlines>
          <c:spPr>
            <a:ln w="9528" cap="flat">
              <a:solidFill>
                <a:srgbClr val="D9D9D9"/>
              </a:solidFill>
              <a:prstDash val="solid"/>
              <a:round/>
            </a:ln>
          </c:spPr>
        </c:majorGridlines>
        <c:numFmt formatCode="General"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1567"/>
        <c:crosses val="autoZero"/>
        <c:crossBetween val="between"/>
      </c:valAx>
      <c:dateAx>
        <c:axId val="1820271567"/>
        <c:scaling>
          <c:orientation val="minMax"/>
        </c:scaling>
        <c:delete val="0"/>
        <c:axPos val="b"/>
        <c:majorGridlines>
          <c:spPr>
            <a:ln w="9528" cap="flat">
              <a:solidFill>
                <a:srgbClr val="D9D9D9"/>
              </a:solidFill>
              <a:prstDash val="solid"/>
              <a:round/>
            </a:ln>
          </c:spPr>
        </c:majorGridlines>
        <c:numFmt formatCode="mmm/yy" sourceLinked="0"/>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0735"/>
        <c:crosses val="autoZero"/>
        <c:auto val="1"/>
        <c:lblOffset val="100"/>
        <c:baseTimeUnit val="months"/>
        <c:majorUnit val="1"/>
      </c:dateAx>
    </c:plotArea>
    <c:legend>
      <c:legendPos val="r"/>
      <c:overlay val="0"/>
      <c:spPr>
        <a:noFill/>
        <a:ln>
          <a:noFill/>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333333"/>
                </a:solidFill>
                <a:latin typeface="Calibri"/>
                <a:ea typeface="Calibri"/>
                <a:cs typeface="Calibri"/>
              </a:defRPr>
            </a:pPr>
            <a:r>
              <a:rPr lang="pt-BR" sz="1400" b="0" i="0" u="none" strike="noStrike" kern="1200" cap="none" spc="0" baseline="0">
                <a:solidFill>
                  <a:srgbClr val="333333"/>
                </a:solidFill>
                <a:uFillTx/>
                <a:latin typeface="Calibri"/>
                <a:ea typeface="Calibri"/>
                <a:cs typeface="Calibri"/>
              </a:rPr>
              <a:t>Linha do tempo protocolos - 2024</a:t>
            </a:r>
          </a:p>
        </c:rich>
      </c:tx>
      <c:overlay val="0"/>
      <c:spPr>
        <a:noFill/>
        <a:ln>
          <a:noFill/>
        </a:ln>
      </c:spPr>
    </c:title>
    <c:autoTitleDeleted val="0"/>
    <c:plotArea>
      <c:layout/>
      <c:lineChart>
        <c:grouping val="standard"/>
        <c:varyColors val="0"/>
        <c:ser>
          <c:idx val="0"/>
          <c:order val="0"/>
          <c:tx>
            <c:strRef>
              <c:f>Denúncia_Protocolos_2024!$A$10:$A$10</c:f>
              <c:strCache>
                <c:ptCount val="1"/>
                <c:pt idx="0">
                  <c:v>Total denúncias</c:v>
                </c:pt>
              </c:strCache>
            </c:strRef>
          </c:tx>
          <c:spPr>
            <a:ln>
              <a:noFill/>
            </a:ln>
            <a:effectLst/>
          </c:spPr>
          <c:marker>
            <c:symbol val="circle"/>
            <c:size val="9"/>
            <c:spPr>
              <a:solidFill>
                <a:schemeClr val="accent1">
                  <a:lumMod val="75000"/>
                </a:schemeClr>
              </a:solidFill>
              <a:effectLst/>
            </c:spPr>
          </c:marker>
          <c:dPt>
            <c:idx val="1"/>
            <c:bubble3D val="0"/>
            <c:extLst>
              <c:ext xmlns:c16="http://schemas.microsoft.com/office/drawing/2014/chart" uri="{C3380CC4-5D6E-409C-BE32-E72D297353CC}">
                <c16:uniqueId val="{00000000-E96B-491F-97F0-03126D81520D}"/>
              </c:ext>
            </c:extLst>
          </c:dPt>
          <c:dPt>
            <c:idx val="2"/>
            <c:bubble3D val="0"/>
            <c:extLst>
              <c:ext xmlns:c16="http://schemas.microsoft.com/office/drawing/2014/chart" uri="{C3380CC4-5D6E-409C-BE32-E72D297353CC}">
                <c16:uniqueId val="{00000001-E96B-491F-97F0-03126D81520D}"/>
              </c:ext>
            </c:extLst>
          </c:dPt>
          <c:dPt>
            <c:idx val="3"/>
            <c:bubble3D val="0"/>
            <c:extLst>
              <c:ext xmlns:c16="http://schemas.microsoft.com/office/drawing/2014/chart" uri="{C3380CC4-5D6E-409C-BE32-E72D297353CC}">
                <c16:uniqueId val="{00000002-E96B-491F-97F0-03126D81520D}"/>
              </c:ext>
            </c:extLst>
          </c:dPt>
          <c:dPt>
            <c:idx val="4"/>
            <c:bubble3D val="0"/>
            <c:extLst>
              <c:ext xmlns:c16="http://schemas.microsoft.com/office/drawing/2014/chart" uri="{C3380CC4-5D6E-409C-BE32-E72D297353CC}">
                <c16:uniqueId val="{00000003-E96B-491F-97F0-03126D81520D}"/>
              </c:ext>
            </c:extLst>
          </c:dPt>
          <c:dPt>
            <c:idx val="5"/>
            <c:bubble3D val="0"/>
            <c:extLst>
              <c:ext xmlns:c16="http://schemas.microsoft.com/office/drawing/2014/chart" uri="{C3380CC4-5D6E-409C-BE32-E72D297353CC}">
                <c16:uniqueId val="{00000004-E96B-491F-97F0-03126D81520D}"/>
              </c:ext>
            </c:extLst>
          </c:dPt>
          <c:dPt>
            <c:idx val="6"/>
            <c:bubble3D val="0"/>
            <c:extLst>
              <c:ext xmlns:c16="http://schemas.microsoft.com/office/drawing/2014/chart" uri="{C3380CC4-5D6E-409C-BE32-E72D297353CC}">
                <c16:uniqueId val="{00000005-E96B-491F-97F0-03126D81520D}"/>
              </c:ext>
            </c:extLst>
          </c:dPt>
          <c:dPt>
            <c:idx val="7"/>
            <c:bubble3D val="0"/>
            <c:extLst>
              <c:ext xmlns:c16="http://schemas.microsoft.com/office/drawing/2014/chart" uri="{C3380CC4-5D6E-409C-BE32-E72D297353CC}">
                <c16:uniqueId val="{00000006-E96B-491F-97F0-03126D81520D}"/>
              </c:ext>
            </c:extLst>
          </c:dPt>
          <c:dPt>
            <c:idx val="8"/>
            <c:bubble3D val="0"/>
            <c:extLst>
              <c:ext xmlns:c16="http://schemas.microsoft.com/office/drawing/2014/chart" uri="{C3380CC4-5D6E-409C-BE32-E72D297353CC}">
                <c16:uniqueId val="{00000007-E96B-491F-97F0-03126D81520D}"/>
              </c:ext>
            </c:extLst>
          </c:dPt>
          <c:dPt>
            <c:idx val="9"/>
            <c:bubble3D val="0"/>
            <c:extLst>
              <c:ext xmlns:c16="http://schemas.microsoft.com/office/drawing/2014/chart" uri="{C3380CC4-5D6E-409C-BE32-E72D297353CC}">
                <c16:uniqueId val="{00000008-E96B-491F-97F0-03126D81520D}"/>
              </c:ext>
            </c:extLst>
          </c:dPt>
          <c:dPt>
            <c:idx val="10"/>
            <c:bubble3D val="0"/>
            <c:extLst>
              <c:ext xmlns:c16="http://schemas.microsoft.com/office/drawing/2014/chart" uri="{C3380CC4-5D6E-409C-BE32-E72D297353CC}">
                <c16:uniqueId val="{00000009-E96B-491F-97F0-03126D81520D}"/>
              </c:ext>
            </c:extLst>
          </c:dPt>
          <c:dPt>
            <c:idx val="11"/>
            <c:bubble3D val="0"/>
            <c:extLst>
              <c:ext xmlns:c16="http://schemas.microsoft.com/office/drawing/2014/chart" uri="{C3380CC4-5D6E-409C-BE32-E72D297353CC}">
                <c16:uniqueId val="{0000000A-E96B-491F-97F0-03126D81520D}"/>
              </c:ext>
            </c:extLst>
          </c:dPt>
          <c:cat>
            <c:numRef>
              <c:f>Denúncia_Protocolos_2024!$B$4:$M$4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Denúncia_Protocolos_2024!$B$10:$M$10</c:f>
              <c:numCache>
                <c:formatCode>General</c:formatCode>
                <c:ptCount val="12"/>
                <c:pt idx="7">
                  <c:v>341</c:v>
                </c:pt>
                <c:pt idx="8">
                  <c:v>397</c:v>
                </c:pt>
                <c:pt idx="9">
                  <c:v>362</c:v>
                </c:pt>
                <c:pt idx="10">
                  <c:v>230</c:v>
                </c:pt>
                <c:pt idx="11">
                  <c:v>205</c:v>
                </c:pt>
              </c:numCache>
            </c:numRef>
          </c:val>
          <c:smooth val="0"/>
          <c:extLst>
            <c:ext xmlns:c16="http://schemas.microsoft.com/office/drawing/2014/chart" uri="{C3380CC4-5D6E-409C-BE32-E72D297353CC}">
              <c16:uniqueId val="{0000000B-6C57-4E20-AC4D-B4C20E59AF66}"/>
            </c:ext>
          </c:extLst>
        </c:ser>
        <c:ser>
          <c:idx val="1"/>
          <c:order val="1"/>
          <c:tx>
            <c:strRef>
              <c:f>Denúncia_Protocolos_2024!$A$13:$A$13</c:f>
              <c:strCache>
                <c:ptCount val="1"/>
                <c:pt idx="0">
                  <c:v>Reclassificadas</c:v>
                </c:pt>
              </c:strCache>
            </c:strRef>
          </c:tx>
          <c:spPr>
            <a:ln>
              <a:noFill/>
            </a:ln>
          </c:spPr>
          <c:marker>
            <c:symbol val="circle"/>
            <c:size val="7"/>
          </c:marker>
          <c:cat>
            <c:numRef>
              <c:f>Denúncia_Protocolos_2024!$B$4:$M$4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Denúncia_Protocolos_2024!$B$13:$M$13</c:f>
              <c:numCache>
                <c:formatCode>General</c:formatCode>
                <c:ptCount val="12"/>
                <c:pt idx="7">
                  <c:v>370</c:v>
                </c:pt>
                <c:pt idx="8">
                  <c:v>410</c:v>
                </c:pt>
                <c:pt idx="9">
                  <c:v>110</c:v>
                </c:pt>
                <c:pt idx="10">
                  <c:v>91</c:v>
                </c:pt>
                <c:pt idx="11">
                  <c:v>78</c:v>
                </c:pt>
              </c:numCache>
            </c:numRef>
          </c:val>
          <c:smooth val="0"/>
          <c:extLst>
            <c:ext xmlns:c16="http://schemas.microsoft.com/office/drawing/2014/chart" uri="{C3380CC4-5D6E-409C-BE32-E72D297353CC}">
              <c16:uniqueId val="{0000000C-6C57-4E20-AC4D-B4C20E59AF66}"/>
            </c:ext>
          </c:extLst>
        </c:ser>
        <c:dLbls>
          <c:showLegendKey val="0"/>
          <c:showVal val="0"/>
          <c:showCatName val="0"/>
          <c:showSerName val="0"/>
          <c:showPercent val="0"/>
          <c:showBubbleSize val="0"/>
        </c:dLbls>
        <c:marker val="1"/>
        <c:smooth val="0"/>
        <c:axId val="1820267823"/>
        <c:axId val="1820267407"/>
      </c:lineChart>
      <c:valAx>
        <c:axId val="1820267407"/>
        <c:scaling>
          <c:orientation val="minMax"/>
        </c:scaling>
        <c:delete val="0"/>
        <c:axPos val="l"/>
        <c:majorGridlines>
          <c:spPr>
            <a:ln w="9528" cap="flat">
              <a:solidFill>
                <a:srgbClr val="D9D9D9"/>
              </a:solidFill>
              <a:prstDash val="solid"/>
              <a:round/>
            </a:ln>
          </c:spPr>
        </c:majorGridlines>
        <c:numFmt formatCode="General" sourceLinked="1"/>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7823"/>
        <c:crosses val="autoZero"/>
        <c:crossBetween val="between"/>
      </c:valAx>
      <c:dateAx>
        <c:axId val="1820267823"/>
        <c:scaling>
          <c:orientation val="minMax"/>
        </c:scaling>
        <c:delete val="0"/>
        <c:axPos val="b"/>
        <c:majorGridlines>
          <c:spPr>
            <a:ln w="9528" cap="flat">
              <a:solidFill>
                <a:srgbClr val="D9D9D9"/>
              </a:solidFill>
              <a:prstDash val="solid"/>
              <a:round/>
            </a:ln>
          </c:spPr>
        </c:majorGridlines>
        <c:numFmt formatCode="mmm/yy" sourceLinked="0"/>
        <c:majorTickMark val="out"/>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7407"/>
        <c:crosses val="autoZero"/>
        <c:auto val="1"/>
        <c:lblOffset val="100"/>
        <c:baseTimeUnit val="months"/>
        <c:majorUnit val="1"/>
      </c:dateAx>
      <c:spPr>
        <a:noFill/>
        <a:ln>
          <a:noFill/>
        </a:ln>
      </c:spPr>
    </c:plotArea>
    <c:legend>
      <c:legendPos val="r"/>
      <c:overlay val="0"/>
      <c:spPr>
        <a:noFill/>
        <a:ln>
          <a:noFill/>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100" b="1" i="0" u="none" strike="noStrike" kern="1200" baseline="0">
                <a:solidFill>
                  <a:srgbClr val="000000"/>
                </a:solidFill>
                <a:latin typeface="Calibri"/>
                <a:ea typeface="Calibri"/>
                <a:cs typeface="Calibri"/>
              </a:defRPr>
            </a:pPr>
            <a:r>
              <a:rPr lang="pt-BR" sz="1100" b="1" i="0" u="none" strike="noStrike" kern="1200" cap="none" spc="0" baseline="0">
                <a:solidFill>
                  <a:srgbClr val="000000"/>
                </a:solidFill>
                <a:uFillTx/>
                <a:latin typeface="Calibri"/>
                <a:ea typeface="Calibri"/>
                <a:cs typeface="Calibri"/>
              </a:rPr>
              <a:t>% Status - Protocolos aceitos como denúncias 2024</a:t>
            </a:r>
          </a:p>
        </c:rich>
      </c:tx>
      <c:layout>
        <c:manualLayout>
          <c:xMode val="edge"/>
          <c:yMode val="edge"/>
          <c:x val="0.12258811017215199"/>
          <c:y val="0"/>
        </c:manualLayout>
      </c:layout>
      <c:overlay val="0"/>
      <c:spPr>
        <a:noFill/>
        <a:ln>
          <a:noFill/>
        </a:ln>
      </c:spPr>
    </c:title>
    <c:autoTitleDeleted val="0"/>
    <c:plotArea>
      <c:layout>
        <c:manualLayout>
          <c:xMode val="edge"/>
          <c:yMode val="edge"/>
          <c:x val="0.16674512919408263"/>
          <c:y val="0.11623805899387629"/>
          <c:w val="0.50790822831442251"/>
          <c:h val="0.76412942889715163"/>
        </c:manualLayout>
      </c:layout>
      <c:pieChart>
        <c:varyColors val="1"/>
        <c:ser>
          <c:idx val="0"/>
          <c:order val="0"/>
          <c:tx>
            <c:strRef>
              <c:f>Denúncia_Protocolos_2024!$N$4:$N$4</c:f>
              <c:strCache>
                <c:ptCount val="1"/>
                <c:pt idx="0">
                  <c:v>Total</c:v>
                </c:pt>
              </c:strCache>
            </c:strRef>
          </c:tx>
          <c:dPt>
            <c:idx val="0"/>
            <c:bubble3D val="0"/>
            <c:spPr>
              <a:solidFill>
                <a:srgbClr val="92D050"/>
              </a:solidFill>
              <a:ln w="19046">
                <a:solidFill>
                  <a:srgbClr val="FFFFFF"/>
                </a:solidFill>
                <a:prstDash val="solid"/>
              </a:ln>
            </c:spPr>
            <c:extLst>
              <c:ext xmlns:c16="http://schemas.microsoft.com/office/drawing/2014/chart" uri="{C3380CC4-5D6E-409C-BE32-E72D297353CC}">
                <c16:uniqueId val="{00000000-1E68-4036-B66A-C0CD46E74656}"/>
              </c:ext>
            </c:extLst>
          </c:dPt>
          <c:dPt>
            <c:idx val="1"/>
            <c:bubble3D val="0"/>
            <c:spPr>
              <a:solidFill>
                <a:srgbClr val="FF0000"/>
              </a:solidFill>
              <a:ln w="19046">
                <a:solidFill>
                  <a:srgbClr val="FFFFFF"/>
                </a:solidFill>
                <a:prstDash val="solid"/>
              </a:ln>
            </c:spPr>
            <c:extLst>
              <c:ext xmlns:c16="http://schemas.microsoft.com/office/drawing/2014/chart" uri="{C3380CC4-5D6E-409C-BE32-E72D297353CC}">
                <c16:uniqueId val="{00000001-1E68-4036-B66A-C0CD46E74656}"/>
              </c:ext>
            </c:extLst>
          </c:dPt>
          <c:dLbls>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100" b="1" i="0" u="none" strike="noStrike" kern="1200" baseline="0">
                    <a:solidFill>
                      <a:srgbClr val="000000"/>
                    </a:solidFill>
                    <a:latin typeface="Calibri"/>
                    <a:ea typeface="Calibri"/>
                    <a:cs typeface="Calibri"/>
                  </a:defRPr>
                </a:pPr>
                <a:endParaRPr lang="pt-BR"/>
              </a:p>
            </c:txPr>
            <c:showLegendKey val="0"/>
            <c:showVal val="0"/>
            <c:showCatName val="0"/>
            <c:showSerName val="0"/>
            <c:showPercent val="1"/>
            <c:showBubbleSize val="0"/>
            <c:separator>; </c:separator>
            <c:showLeaderLines val="1"/>
            <c:extLst>
              <c:ext xmlns:c15="http://schemas.microsoft.com/office/drawing/2012/chart" uri="{CE6537A1-D6FC-4f65-9D91-7224C49458BB}">
                <c15:spPr xmlns:c15="http://schemas.microsoft.com/office/drawing/2012/chart">
                  <a:prstGeom prst="rect">
                    <a:avLst/>
                  </a:prstGeom>
                </c15:spPr>
              </c:ext>
            </c:extLst>
          </c:dLbls>
          <c:cat>
            <c:strRef>
              <c:f>Denúncia_Protocolos_2024!$A$6:$A$7</c:f>
              <c:strCache>
                <c:ptCount val="2"/>
                <c:pt idx="0">
                  <c:v>Deferidas</c:v>
                </c:pt>
                <c:pt idx="1">
                  <c:v>Indeferidas</c:v>
                </c:pt>
              </c:strCache>
            </c:strRef>
          </c:cat>
          <c:val>
            <c:numRef>
              <c:f>Denúncia_Protocolos_2024!$N$6:$N$7</c:f>
              <c:numCache>
                <c:formatCode>General</c:formatCode>
                <c:ptCount val="2"/>
                <c:pt idx="0">
                  <c:v>713</c:v>
                </c:pt>
                <c:pt idx="1">
                  <c:v>667</c:v>
                </c:pt>
              </c:numCache>
            </c:numRef>
          </c:val>
          <c:extLst>
            <c:ext xmlns:c16="http://schemas.microsoft.com/office/drawing/2014/chart" uri="{C3380CC4-5D6E-409C-BE32-E72D297353CC}">
              <c16:uniqueId val="{00000004-9B6A-4F6A-B5EC-E9349AD4B361}"/>
            </c:ext>
          </c:extLst>
        </c:ser>
        <c:dLbls>
          <c:showLegendKey val="0"/>
          <c:showVal val="0"/>
          <c:showCatName val="0"/>
          <c:showSerName val="0"/>
          <c:showPercent val="0"/>
          <c:showBubbleSize val="0"/>
          <c:showLeaderLines val="1"/>
        </c:dLbls>
        <c:firstSliceAng val="360"/>
      </c:pieChart>
      <c:spPr>
        <a:noFill/>
        <a:ln>
          <a:noFill/>
        </a:ln>
      </c:spPr>
    </c:plotArea>
    <c:legend>
      <c:legendPos val="r"/>
      <c:layout>
        <c:manualLayout>
          <c:xMode val="edge"/>
          <c:yMode val="edge"/>
          <c:x val="0.76689361527875732"/>
          <c:y val="0.23943797060133462"/>
          <c:w val="0.19161264493948449"/>
          <c:h val="0.45738485016252928"/>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0000"/>
                </a:solidFill>
                <a:latin typeface="Calibri"/>
                <a:ea typeface="Calibri"/>
                <a:cs typeface="Calibri"/>
              </a:defRPr>
            </a:pPr>
            <a:r>
              <a:rPr lang="pt-BR" sz="1400" b="1" i="0" u="none" strike="noStrike" kern="1200" cap="none" spc="0" baseline="0">
                <a:solidFill>
                  <a:srgbClr val="000000"/>
                </a:solidFill>
                <a:uFillTx/>
                <a:latin typeface="Calibri"/>
                <a:ea typeface="Calibri"/>
                <a:cs typeface="Calibri"/>
              </a:rPr>
              <a:t>Protocolos - Linha do Tempo 2024</a:t>
            </a:r>
          </a:p>
        </c:rich>
      </c:tx>
      <c:overlay val="0"/>
      <c:spPr>
        <a:noFill/>
        <a:ln>
          <a:noFill/>
        </a:ln>
      </c:spPr>
    </c:title>
    <c:autoTitleDeleted val="0"/>
    <c:plotArea>
      <c:layout/>
      <c:lineChart>
        <c:grouping val="standard"/>
        <c:varyColors val="0"/>
        <c:ser>
          <c:idx val="0"/>
          <c:order val="0"/>
          <c:spPr>
            <a:ln>
              <a:noFill/>
            </a:ln>
          </c:spPr>
          <c:marker>
            <c:symbol val="circle"/>
            <c:size val="8"/>
          </c:marker>
          <c:trendline>
            <c:spPr>
              <a:ln w="12701" cap="rnd">
                <a:solidFill>
                  <a:srgbClr val="FF0000"/>
                </a:solidFill>
                <a:prstDash val="solid"/>
                <a:round/>
              </a:ln>
            </c:spPr>
            <c:trendlineType val="linear"/>
            <c:dispRSqr val="0"/>
            <c:dispEq val="0"/>
          </c:trendline>
          <c:cat>
            <c:numRef>
              <c:f>Protocolos!$A$5:$A$16</c:f>
              <c:numCache>
                <c:formatCode>mmm\-yy</c:formatCode>
                <c:ptCount val="12"/>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numCache>
            </c:numRef>
          </c:cat>
          <c:val>
            <c:numRef>
              <c:f>Protocolos!$B$5:$B$16</c:f>
              <c:numCache>
                <c:formatCode>#,##0</c:formatCode>
                <c:ptCount val="12"/>
                <c:pt idx="0">
                  <c:v>5587</c:v>
                </c:pt>
                <c:pt idx="1">
                  <c:v>5847</c:v>
                </c:pt>
                <c:pt idx="2">
                  <c:v>6171</c:v>
                </c:pt>
                <c:pt idx="3">
                  <c:v>6588</c:v>
                </c:pt>
                <c:pt idx="4">
                  <c:v>5941</c:v>
                </c:pt>
              </c:numCache>
            </c:numRef>
          </c:val>
          <c:smooth val="0"/>
          <c:extLst>
            <c:ext xmlns:c16="http://schemas.microsoft.com/office/drawing/2014/chart" uri="{C3380CC4-5D6E-409C-BE32-E72D297353CC}">
              <c16:uniqueId val="{00000000-0CAA-4F3D-AAEB-D8C37D97C990}"/>
            </c:ext>
          </c:extLst>
        </c:ser>
        <c:dLbls>
          <c:showLegendKey val="0"/>
          <c:showVal val="0"/>
          <c:showCatName val="0"/>
          <c:showSerName val="0"/>
          <c:showPercent val="0"/>
          <c:showBubbleSize val="0"/>
        </c:dLbls>
        <c:marker val="1"/>
        <c:smooth val="0"/>
        <c:axId val="1812046495"/>
        <c:axId val="1812051071"/>
      </c:lineChart>
      <c:valAx>
        <c:axId val="1812051071"/>
        <c:scaling>
          <c:orientation val="minMax"/>
        </c:scaling>
        <c:delete val="0"/>
        <c:axPos val="l"/>
        <c:majorGridlines>
          <c:spPr>
            <a:ln w="9528" cap="flat">
              <a:solidFill>
                <a:srgbClr val="A6A6A6"/>
              </a:solidFill>
              <a:prstDash val="solid"/>
              <a:round/>
            </a:ln>
          </c:spPr>
        </c:majorGridlines>
        <c:numFmt formatCode="#,##0"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Calibri"/>
                <a:ea typeface="Calibri"/>
                <a:cs typeface="Calibri"/>
              </a:defRPr>
            </a:pPr>
            <a:endParaRPr lang="pt-BR"/>
          </a:p>
        </c:txPr>
        <c:crossAx val="1812046495"/>
        <c:crosses val="autoZero"/>
        <c:crossBetween val="between"/>
      </c:valAx>
      <c:dateAx>
        <c:axId val="1812046495"/>
        <c:scaling>
          <c:orientation val="minMax"/>
        </c:scaling>
        <c:delete val="0"/>
        <c:axPos val="b"/>
        <c:majorGridlines>
          <c:spPr>
            <a:ln w="9528" cap="flat">
              <a:solidFill>
                <a:srgbClr val="7F7F7F"/>
              </a:solidFill>
              <a:prstDash val="solid"/>
              <a:round/>
            </a:ln>
          </c:spPr>
        </c:majorGridlines>
        <c:numFmt formatCode="mmm/yy" sourceLinked="0"/>
        <c:majorTickMark val="out"/>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1" i="0" u="none" strike="noStrike" kern="1200" baseline="0">
                <a:solidFill>
                  <a:srgbClr val="000000"/>
                </a:solidFill>
                <a:latin typeface="Calibri"/>
                <a:ea typeface="Calibri"/>
                <a:cs typeface="Calibri"/>
              </a:defRPr>
            </a:pPr>
            <a:endParaRPr lang="pt-BR"/>
          </a:p>
        </c:txPr>
        <c:crossAx val="1812051071"/>
        <c:crosses val="autoZero"/>
        <c:auto val="1"/>
        <c:lblOffset val="100"/>
        <c:baseTimeUnit val="months"/>
        <c:majorUnit val="1"/>
      </c:dateAx>
      <c:spPr>
        <a:solidFill>
          <a:srgbClr val="D9D9D9"/>
        </a:solidFill>
        <a:ln>
          <a:noFill/>
        </a:ln>
      </c:spPr>
    </c:plotArea>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000000"/>
                </a:solidFill>
                <a:latin typeface="Calibri"/>
                <a:ea typeface="Calibri"/>
                <a:cs typeface="Calibri"/>
              </a:defRPr>
            </a:pPr>
            <a:r>
              <a:rPr lang="pt-BR" sz="1400" b="0" i="0" u="none" strike="noStrike" kern="1200" cap="none" spc="0" baseline="0">
                <a:solidFill>
                  <a:srgbClr val="000000"/>
                </a:solidFill>
                <a:uFillTx/>
                <a:latin typeface="Calibri"/>
                <a:ea typeface="Calibri"/>
                <a:cs typeface="Calibri"/>
              </a:rPr>
              <a:t>Protocolos aceitos como denúncias 2024 - tipologia</a:t>
            </a:r>
          </a:p>
        </c:rich>
      </c:tx>
      <c:layout>
        <c:manualLayout>
          <c:xMode val="edge"/>
          <c:yMode val="edge"/>
          <c:x val="0.22355524707997329"/>
          <c:y val="2.0453435519360765E-2"/>
        </c:manualLayout>
      </c:layout>
      <c:overlay val="0"/>
      <c:spPr>
        <a:noFill/>
        <a:ln>
          <a:noFill/>
        </a:ln>
      </c:spPr>
    </c:title>
    <c:autoTitleDeleted val="0"/>
    <c:view3D>
      <c:rotX val="14"/>
      <c:rotY val="19"/>
      <c:rAngAx val="0"/>
    </c:view3D>
    <c:floor>
      <c:thickness val="0"/>
      <c:spPr>
        <a:noFill/>
        <a:ln w="6345" cap="flat">
          <a:solidFill>
            <a:srgbClr val="000000"/>
          </a:solidFill>
          <a:prstDash val="solid"/>
          <a:round/>
        </a:ln>
      </c:spPr>
    </c:floor>
    <c:sideWall>
      <c:thickness val="0"/>
      <c:spPr>
        <a:noFill/>
        <a:ln w="9528">
          <a:solidFill>
            <a:srgbClr val="000000"/>
          </a:solidFill>
          <a:prstDash val="solid"/>
        </a:ln>
      </c:spPr>
    </c:sideWall>
    <c:backWall>
      <c:thickness val="0"/>
      <c:spPr>
        <a:noFill/>
        <a:ln w="9528">
          <a:solidFill>
            <a:srgbClr val="000000"/>
          </a:solidFill>
          <a:prstDash val="solid"/>
        </a:ln>
      </c:spPr>
    </c:backWall>
    <c:plotArea>
      <c:layout/>
      <c:bar3DChart>
        <c:barDir val="col"/>
        <c:grouping val="standard"/>
        <c:varyColors val="0"/>
        <c:ser>
          <c:idx val="0"/>
          <c:order val="0"/>
          <c:tx>
            <c:strRef>
              <c:f>Denúncia_Protocolos_2024!$A$48:$A$48</c:f>
              <c:strCache>
                <c:ptCount val="1"/>
                <c:pt idx="0">
                  <c:v>Total indeferidas</c:v>
                </c:pt>
              </c:strCache>
            </c:strRef>
          </c:tx>
          <c:spPr>
            <a:solidFill>
              <a:srgbClr val="ED7D31"/>
            </a:solidFill>
            <a:ln>
              <a:noFill/>
            </a:ln>
          </c:spPr>
          <c:invertIfNegative val="0"/>
          <c:cat>
            <c:strRef>
              <c:f>Denúncia_Protocolos_2024!$B$34:$H$34</c:f>
              <c:strCache>
                <c:ptCount val="7"/>
                <c:pt idx="0">
                  <c:v>Assédio moral</c:v>
                </c:pt>
                <c:pt idx="1">
                  <c:v>Assédio sexual</c:v>
                </c:pt>
                <c:pt idx="2">
                  <c:v>Denunciar conduta inadequada de Agente Público</c:v>
                </c:pt>
                <c:pt idx="3">
                  <c:v>Desvio de verbas, materiais e bens públicos</c:v>
                </c:pt>
                <c:pt idx="4">
                  <c:v>Ilegalidade na gestão pública municipal</c:v>
                </c:pt>
                <c:pt idx="5">
                  <c:v>Irregularidade da contratação e/ou gestão de serviço público</c:v>
                </c:pt>
                <c:pt idx="6">
                  <c:v>Total Geral</c:v>
                </c:pt>
              </c:strCache>
            </c:strRef>
          </c:cat>
          <c:val>
            <c:numRef>
              <c:f>Denúncia_Protocolos_2024!$B$48:$H$48</c:f>
              <c:numCache>
                <c:formatCode>General</c:formatCode>
                <c:ptCount val="7"/>
                <c:pt idx="0">
                  <c:v>84</c:v>
                </c:pt>
                <c:pt idx="1">
                  <c:v>29</c:v>
                </c:pt>
                <c:pt idx="2">
                  <c:v>259</c:v>
                </c:pt>
                <c:pt idx="3">
                  <c:v>45</c:v>
                </c:pt>
                <c:pt idx="4">
                  <c:v>125</c:v>
                </c:pt>
                <c:pt idx="5">
                  <c:v>125</c:v>
                </c:pt>
                <c:pt idx="6">
                  <c:v>667</c:v>
                </c:pt>
              </c:numCache>
            </c:numRef>
          </c:val>
          <c:extLst>
            <c:ext xmlns:c16="http://schemas.microsoft.com/office/drawing/2014/chart" uri="{C3380CC4-5D6E-409C-BE32-E72D297353CC}">
              <c16:uniqueId val="{00000000-5D11-4691-8A1E-F44C48DDE3EC}"/>
            </c:ext>
          </c:extLst>
        </c:ser>
        <c:ser>
          <c:idx val="1"/>
          <c:order val="1"/>
          <c:tx>
            <c:strRef>
              <c:f>Denúncia_Protocolos_2024!$A$63:$A$63</c:f>
              <c:strCache>
                <c:ptCount val="1"/>
                <c:pt idx="0">
                  <c:v>Total deferidas</c:v>
                </c:pt>
              </c:strCache>
            </c:strRef>
          </c:tx>
          <c:spPr>
            <a:solidFill>
              <a:srgbClr val="BED1EA"/>
            </a:solidFill>
            <a:ln>
              <a:noFill/>
            </a:ln>
          </c:spPr>
          <c:invertIfNegative val="0"/>
          <c:cat>
            <c:strRef>
              <c:f>Denúncia_Protocolos_2024!$B$34:$H$34</c:f>
              <c:strCache>
                <c:ptCount val="7"/>
                <c:pt idx="0">
                  <c:v>Assédio moral</c:v>
                </c:pt>
                <c:pt idx="1">
                  <c:v>Assédio sexual</c:v>
                </c:pt>
                <c:pt idx="2">
                  <c:v>Denunciar conduta inadequada de Agente Público</c:v>
                </c:pt>
                <c:pt idx="3">
                  <c:v>Desvio de verbas, materiais e bens públicos</c:v>
                </c:pt>
                <c:pt idx="4">
                  <c:v>Ilegalidade na gestão pública municipal</c:v>
                </c:pt>
                <c:pt idx="5">
                  <c:v>Irregularidade da contratação e/ou gestão de serviço público</c:v>
                </c:pt>
                <c:pt idx="6">
                  <c:v>Total Geral</c:v>
                </c:pt>
              </c:strCache>
            </c:strRef>
          </c:cat>
          <c:val>
            <c:numRef>
              <c:f>Denúncia_Protocolos_2024!$B$63:$H$63</c:f>
              <c:numCache>
                <c:formatCode>General</c:formatCode>
                <c:ptCount val="7"/>
                <c:pt idx="0">
                  <c:v>39</c:v>
                </c:pt>
                <c:pt idx="1">
                  <c:v>47</c:v>
                </c:pt>
                <c:pt idx="2">
                  <c:v>299</c:v>
                </c:pt>
                <c:pt idx="3">
                  <c:v>23</c:v>
                </c:pt>
                <c:pt idx="4">
                  <c:v>156</c:v>
                </c:pt>
                <c:pt idx="5">
                  <c:v>149</c:v>
                </c:pt>
                <c:pt idx="6">
                  <c:v>713</c:v>
                </c:pt>
              </c:numCache>
            </c:numRef>
          </c:val>
          <c:extLst>
            <c:ext xmlns:c16="http://schemas.microsoft.com/office/drawing/2014/chart" uri="{C3380CC4-5D6E-409C-BE32-E72D297353CC}">
              <c16:uniqueId val="{00000001-5D11-4691-8A1E-F44C48DDE3EC}"/>
            </c:ext>
          </c:extLst>
        </c:ser>
        <c:dLbls>
          <c:showLegendKey val="0"/>
          <c:showVal val="0"/>
          <c:showCatName val="0"/>
          <c:showSerName val="0"/>
          <c:showPercent val="0"/>
          <c:showBubbleSize val="0"/>
        </c:dLbls>
        <c:gapWidth val="219"/>
        <c:shape val="box"/>
        <c:axId val="1820271151"/>
        <c:axId val="1820270319"/>
        <c:axId val="1789614527"/>
      </c:bar3DChart>
      <c:valAx>
        <c:axId val="1820270319"/>
        <c:scaling>
          <c:orientation val="minMax"/>
        </c:scaling>
        <c:delete val="0"/>
        <c:axPos val="l"/>
        <c:majorGridlines>
          <c:spPr>
            <a:ln w="9528" cap="flat">
              <a:solidFill>
                <a:srgbClr val="000000"/>
              </a:solidFill>
              <a:prstDash val="solid"/>
              <a:round/>
            </a:ln>
          </c:spPr>
        </c:majorGridlines>
        <c:numFmt formatCode="General"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1151"/>
        <c:crosses val="autoZero"/>
        <c:crossBetween val="between"/>
      </c:valAx>
      <c:catAx>
        <c:axId val="1820271151"/>
        <c:scaling>
          <c:orientation val="minMax"/>
        </c:scaling>
        <c:delete val="0"/>
        <c:axPos val="b"/>
        <c:majorGridlines>
          <c:spPr>
            <a:ln w="9528" cap="flat">
              <a:solidFill>
                <a:srgbClr val="000000"/>
              </a:solidFill>
              <a:prstDash val="solid"/>
              <a:round/>
            </a:ln>
          </c:spPr>
        </c:majorGridlines>
        <c:numFmt formatCode="General" sourceLinked="1"/>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0319"/>
        <c:crosses val="autoZero"/>
        <c:auto val="1"/>
        <c:lblAlgn val="ctr"/>
        <c:lblOffset val="100"/>
        <c:noMultiLvlLbl val="0"/>
      </c:catAx>
      <c:serAx>
        <c:axId val="1789614527"/>
        <c:scaling>
          <c:orientation val="minMax"/>
        </c:scaling>
        <c:delete val="0"/>
        <c:axPos val="b"/>
        <c:majorGridlines>
          <c:spPr>
            <a:ln w="3172" cap="flat">
              <a:solidFill>
                <a:srgbClr val="000000"/>
              </a:solidFill>
              <a:prstDash val="solid"/>
              <a:round/>
            </a:ln>
          </c:spPr>
        </c:majorGridlines>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0319"/>
        <c:crosses val="autoZero"/>
        <c:tickLblSkip val="1"/>
      </c:serAx>
      <c:spPr>
        <a:noFill/>
        <a:ln w="9528">
          <a:solidFill>
            <a:srgbClr val="000000"/>
          </a:solidFill>
          <a:prstDash val="solid"/>
        </a:ln>
      </c:spPr>
    </c:plotArea>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907020058075566E-2"/>
          <c:y val="0.19476961213181682"/>
          <c:w val="0.92022843770295581"/>
          <c:h val="0.77051556658311604"/>
        </c:manualLayout>
      </c:layout>
      <c:pieChart>
        <c:varyColors val="1"/>
        <c:ser>
          <c:idx val="0"/>
          <c:order val="0"/>
          <c:tx>
            <c:strRef>
              <c:f>Denúncia_Protocolos_2024!$Q$4</c:f>
              <c:strCache>
                <c:ptCount val="1"/>
                <c:pt idx="0">
                  <c:v>% Total 2024</c:v>
                </c:pt>
              </c:strCache>
            </c:strRef>
          </c:tx>
          <c:dPt>
            <c:idx val="0"/>
            <c:bubble3D val="0"/>
            <c:spPr>
              <a:solidFill>
                <a:srgbClr val="92D050"/>
              </a:solidFill>
            </c:spPr>
            <c:extLst>
              <c:ext xmlns:c16="http://schemas.microsoft.com/office/drawing/2014/chart" uri="{C3380CC4-5D6E-409C-BE32-E72D297353CC}">
                <c16:uniqueId val="{00000001-5B5D-4A73-8375-77E69AC2EAB3}"/>
              </c:ext>
            </c:extLst>
          </c:dPt>
          <c:dPt>
            <c:idx val="1"/>
            <c:bubble3D val="0"/>
            <c:spPr>
              <a:solidFill>
                <a:srgbClr val="FF0000"/>
              </a:solidFill>
            </c:spPr>
            <c:extLst>
              <c:ext xmlns:c16="http://schemas.microsoft.com/office/drawing/2014/chart" uri="{C3380CC4-5D6E-409C-BE32-E72D297353CC}">
                <c16:uniqueId val="{00000003-5B5D-4A73-8375-77E69AC2EAB3}"/>
              </c:ext>
            </c:extLst>
          </c:dPt>
          <c:dLbls>
            <c:dLbl>
              <c:idx val="1"/>
              <c:numFmt formatCode="0.00%" sourceLinked="0"/>
              <c:spPr>
                <a:noFill/>
                <a:ln w="25400">
                  <a:noFill/>
                </a:ln>
              </c:spPr>
              <c:txPr>
                <a:bodyPr/>
                <a:lstStyle/>
                <a:p>
                  <a:pPr>
                    <a:defRPr sz="1000" b="1" i="0" u="none" strike="noStrike" baseline="0">
                      <a:solidFill>
                        <a:srgbClr val="000000"/>
                      </a:solidFill>
                      <a:latin typeface="Calibri"/>
                      <a:ea typeface="Calibri"/>
                      <a:cs typeface="Calibri"/>
                    </a:defRPr>
                  </a:pPr>
                  <a:endParaRPr lang="pt-BR"/>
                </a:p>
              </c:txPr>
              <c:dLblPos val="bestFit"/>
              <c:showLegendKey val="0"/>
              <c:showVal val="0"/>
              <c:showCatName val="1"/>
              <c:showSerName val="0"/>
              <c:showPercent val="1"/>
              <c:showBubbleSize val="0"/>
              <c:extLst>
                <c:ext xmlns:c16="http://schemas.microsoft.com/office/drawing/2014/chart" uri="{C3380CC4-5D6E-409C-BE32-E72D297353CC}">
                  <c16:uniqueId val="{00000003-5B5D-4A73-8375-77E69AC2EAB3}"/>
                </c:ext>
              </c:extLst>
            </c:dLbl>
            <c:dLbl>
              <c:idx val="2"/>
              <c:numFmt formatCode="0.00%" sourceLinked="0"/>
              <c:spPr>
                <a:noFill/>
                <a:ln w="25400">
                  <a:noFill/>
                </a:ln>
              </c:spPr>
              <c:txPr>
                <a:bodyPr/>
                <a:lstStyle/>
                <a:p>
                  <a:pPr>
                    <a:defRPr sz="1000" b="1" i="0" u="none" strike="noStrike" baseline="0">
                      <a:solidFill>
                        <a:srgbClr val="000000"/>
                      </a:solidFill>
                      <a:latin typeface="Calibri"/>
                      <a:ea typeface="Calibri"/>
                      <a:cs typeface="Calibri"/>
                    </a:defRPr>
                  </a:pPr>
                  <a:endParaRPr lang="pt-BR"/>
                </a:p>
              </c:txPr>
              <c:dLblPos val="bestFit"/>
              <c:showLegendKey val="0"/>
              <c:showVal val="0"/>
              <c:showCatName val="1"/>
              <c:showSerName val="0"/>
              <c:showPercent val="1"/>
              <c:showBubbleSize val="0"/>
              <c:extLst>
                <c:ext xmlns:c16="http://schemas.microsoft.com/office/drawing/2014/chart" uri="{C3380CC4-5D6E-409C-BE32-E72D297353CC}">
                  <c16:uniqueId val="{00000004-5B5D-4A73-8375-77E69AC2EAB3}"/>
                </c:ext>
              </c:extLst>
            </c:dLbl>
            <c:numFmt formatCode="0.0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pt-BR"/>
              </a:p>
            </c:tx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Denúncia_Protocolos_2024!$A$6:$A$13</c15:sqref>
                  </c15:fullRef>
                </c:ext>
              </c:extLst>
              <c:f>(Denúncia_Protocolos_2024!$A$6:$A$8,Denúncia_Protocolos_2024!$A$13)</c:f>
              <c:strCache>
                <c:ptCount val="4"/>
                <c:pt idx="0">
                  <c:v>Deferidas</c:v>
                </c:pt>
                <c:pt idx="1">
                  <c:v>Indeferidas</c:v>
                </c:pt>
                <c:pt idx="2">
                  <c:v>Canceladas</c:v>
                </c:pt>
                <c:pt idx="3">
                  <c:v>Reclassificadas</c:v>
                </c:pt>
              </c:strCache>
            </c:strRef>
          </c:cat>
          <c:val>
            <c:numRef>
              <c:extLst>
                <c:ext xmlns:c15="http://schemas.microsoft.com/office/drawing/2012/chart" uri="{02D57815-91ED-43cb-92C2-25804820EDAC}">
                  <c15:fullRef>
                    <c15:sqref>Denúncia_Protocolos_2024!$Q$6:$Q$13</c15:sqref>
                  </c15:fullRef>
                </c:ext>
              </c:extLst>
              <c:f>(Denúncia_Protocolos_2024!$Q$6:$Q$8,Denúncia_Protocolos_2024!$Q$13)</c:f>
              <c:numCache>
                <c:formatCode>0.00</c:formatCode>
                <c:ptCount val="4"/>
                <c:pt idx="0">
                  <c:v>27.486507324595223</c:v>
                </c:pt>
                <c:pt idx="1">
                  <c:v>25.713184271395527</c:v>
                </c:pt>
                <c:pt idx="2">
                  <c:v>5.9753276792598298</c:v>
                </c:pt>
                <c:pt idx="3">
                  <c:v>40.824980724749423</c:v>
                </c:pt>
              </c:numCache>
            </c:numRef>
          </c:val>
          <c:extLst>
            <c:ext xmlns:c16="http://schemas.microsoft.com/office/drawing/2014/chart" uri="{C3380CC4-5D6E-409C-BE32-E72D297353CC}">
              <c16:uniqueId val="{00000005-5B5D-4A73-8375-77E69AC2EAB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0000"/>
                </a:solidFill>
                <a:latin typeface="Calibri"/>
                <a:ea typeface="Calibri"/>
                <a:cs typeface="Calibri"/>
              </a:defRPr>
            </a:pPr>
            <a:r>
              <a:rPr lang="pt-BR" sz="1400" b="1" i="0" u="none" strike="noStrike" kern="1200" cap="none" spc="0" baseline="0">
                <a:solidFill>
                  <a:srgbClr val="000000"/>
                </a:solidFill>
                <a:uFillTx/>
                <a:latin typeface="Calibri"/>
                <a:ea typeface="Calibri"/>
                <a:cs typeface="Calibri"/>
              </a:rPr>
              <a:t>Linha do tempo - Protocolos e-SIC 2024</a:t>
            </a:r>
          </a:p>
        </c:rich>
      </c:tx>
      <c:layout>
        <c:manualLayout>
          <c:xMode val="edge"/>
          <c:yMode val="edge"/>
          <c:x val="0.15894340130560602"/>
          <c:y val="0"/>
        </c:manualLayout>
      </c:layout>
      <c:overlay val="0"/>
      <c:spPr>
        <a:noFill/>
        <a:ln>
          <a:noFill/>
        </a:ln>
      </c:spPr>
    </c:title>
    <c:autoTitleDeleted val="0"/>
    <c:plotArea>
      <c:layout>
        <c:manualLayout>
          <c:layoutTarget val="inner"/>
          <c:xMode val="edge"/>
          <c:yMode val="edge"/>
          <c:x val="0.11146106736657919"/>
          <c:y val="0.20738711071039484"/>
          <c:w val="0.58440608385490278"/>
          <c:h val="0.63228702108590529"/>
        </c:manualLayout>
      </c:layout>
      <c:lineChart>
        <c:grouping val="standard"/>
        <c:varyColors val="0"/>
        <c:ser>
          <c:idx val="0"/>
          <c:order val="0"/>
          <c:tx>
            <c:strRef>
              <c:f>'e-SIC_2024'!$B$5:$B$5</c:f>
              <c:strCache>
                <c:ptCount val="1"/>
                <c:pt idx="0">
                  <c:v>Protocolos*</c:v>
                </c:pt>
              </c:strCache>
            </c:strRef>
          </c:tx>
          <c:spPr>
            <a:ln>
              <a:noFill/>
            </a:ln>
          </c:spPr>
          <c:marker>
            <c:symbol val="square"/>
            <c:size val="7"/>
          </c:marker>
          <c:trendline>
            <c:spPr>
              <a:ln w="6345" cap="rnd">
                <a:solidFill>
                  <a:srgbClr val="000000"/>
                </a:solidFill>
                <a:prstDash val="solid"/>
                <a:round/>
              </a:ln>
            </c:spPr>
            <c:trendlineType val="linear"/>
            <c:dispRSqr val="0"/>
            <c:dispEq val="0"/>
          </c:trendline>
          <c:cat>
            <c:numRef>
              <c:f>'e-SIC_2024'!$A$6:$A$17</c:f>
              <c:numCache>
                <c:formatCode>mmm\-yy</c:formatCode>
                <c:ptCount val="12"/>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numCache>
            </c:numRef>
          </c:cat>
          <c:val>
            <c:numRef>
              <c:f>'e-SIC_2024'!$B$6:$B$17</c:f>
              <c:numCache>
                <c:formatCode>#,##0</c:formatCode>
                <c:ptCount val="12"/>
                <c:pt idx="0">
                  <c:v>564</c:v>
                </c:pt>
                <c:pt idx="1">
                  <c:v>688</c:v>
                </c:pt>
                <c:pt idx="2">
                  <c:v>634</c:v>
                </c:pt>
                <c:pt idx="3">
                  <c:v>882</c:v>
                </c:pt>
                <c:pt idx="4">
                  <c:v>556</c:v>
                </c:pt>
              </c:numCache>
            </c:numRef>
          </c:val>
          <c:smooth val="0"/>
          <c:extLst>
            <c:ext xmlns:c16="http://schemas.microsoft.com/office/drawing/2014/chart" uri="{C3380CC4-5D6E-409C-BE32-E72D297353CC}">
              <c16:uniqueId val="{00000000-D02B-41B9-BBC7-4B70F4029588}"/>
            </c:ext>
          </c:extLst>
        </c:ser>
        <c:dLbls>
          <c:showLegendKey val="0"/>
          <c:showVal val="0"/>
          <c:showCatName val="0"/>
          <c:showSerName val="0"/>
          <c:showPercent val="0"/>
          <c:showBubbleSize val="0"/>
        </c:dLbls>
        <c:marker val="1"/>
        <c:smooth val="0"/>
        <c:axId val="1825391535"/>
        <c:axId val="1825391119"/>
      </c:lineChart>
      <c:lineChart>
        <c:grouping val="standard"/>
        <c:varyColors val="0"/>
        <c:ser>
          <c:idx val="1"/>
          <c:order val="1"/>
          <c:tx>
            <c:strRef>
              <c:f>'e-SIC_2024'!$C$5:$C$5</c:f>
              <c:strCache>
                <c:ptCount val="1"/>
                <c:pt idx="0">
                  <c:v>Variação**</c:v>
                </c:pt>
              </c:strCache>
            </c:strRef>
          </c:tx>
          <c:spPr>
            <a:ln>
              <a:noFill/>
            </a:ln>
          </c:spPr>
          <c:marker>
            <c:symbol val="circle"/>
            <c:size val="6"/>
          </c:marker>
          <c:dPt>
            <c:idx val="0"/>
            <c:bubble3D val="0"/>
            <c:spPr>
              <a:ln>
                <a:noFill/>
              </a:ln>
            </c:spPr>
            <c:extLst>
              <c:ext xmlns:c16="http://schemas.microsoft.com/office/drawing/2014/chart" uri="{C3380CC4-5D6E-409C-BE32-E72D297353CC}">
                <c16:uniqueId val="{00000000-3F3E-43D0-B58F-CB4F7AEDFC46}"/>
              </c:ext>
            </c:extLst>
          </c:dPt>
          <c:dPt>
            <c:idx val="1"/>
            <c:bubble3D val="0"/>
            <c:spPr>
              <a:ln>
                <a:noFill/>
              </a:ln>
            </c:spPr>
            <c:extLst>
              <c:ext xmlns:c16="http://schemas.microsoft.com/office/drawing/2014/chart" uri="{C3380CC4-5D6E-409C-BE32-E72D297353CC}">
                <c16:uniqueId val="{00000001-3F3E-43D0-B58F-CB4F7AEDFC46}"/>
              </c:ext>
            </c:extLst>
          </c:dPt>
          <c:dPt>
            <c:idx val="2"/>
            <c:bubble3D val="0"/>
            <c:spPr>
              <a:ln>
                <a:noFill/>
              </a:ln>
            </c:spPr>
            <c:extLst>
              <c:ext xmlns:c16="http://schemas.microsoft.com/office/drawing/2014/chart" uri="{C3380CC4-5D6E-409C-BE32-E72D297353CC}">
                <c16:uniqueId val="{00000002-3F3E-43D0-B58F-CB4F7AEDFC46}"/>
              </c:ext>
            </c:extLst>
          </c:dPt>
          <c:dPt>
            <c:idx val="3"/>
            <c:bubble3D val="0"/>
            <c:spPr>
              <a:ln>
                <a:noFill/>
              </a:ln>
            </c:spPr>
            <c:extLst>
              <c:ext xmlns:c16="http://schemas.microsoft.com/office/drawing/2014/chart" uri="{C3380CC4-5D6E-409C-BE32-E72D297353CC}">
                <c16:uniqueId val="{00000003-3F3E-43D0-B58F-CB4F7AEDFC46}"/>
              </c:ext>
            </c:extLst>
          </c:dPt>
          <c:dPt>
            <c:idx val="4"/>
            <c:bubble3D val="0"/>
            <c:spPr>
              <a:ln>
                <a:noFill/>
              </a:ln>
            </c:spPr>
            <c:extLst>
              <c:ext xmlns:c16="http://schemas.microsoft.com/office/drawing/2014/chart" uri="{C3380CC4-5D6E-409C-BE32-E72D297353CC}">
                <c16:uniqueId val="{00000004-3F3E-43D0-B58F-CB4F7AEDFC46}"/>
              </c:ext>
            </c:extLst>
          </c:dPt>
          <c:dPt>
            <c:idx val="5"/>
            <c:bubble3D val="0"/>
            <c:spPr>
              <a:ln>
                <a:noFill/>
              </a:ln>
            </c:spPr>
            <c:extLst>
              <c:ext xmlns:c16="http://schemas.microsoft.com/office/drawing/2014/chart" uri="{C3380CC4-5D6E-409C-BE32-E72D297353CC}">
                <c16:uniqueId val="{00000005-3F3E-43D0-B58F-CB4F7AEDFC46}"/>
              </c:ext>
            </c:extLst>
          </c:dPt>
          <c:dPt>
            <c:idx val="6"/>
            <c:bubble3D val="0"/>
            <c:spPr>
              <a:ln>
                <a:noFill/>
              </a:ln>
            </c:spPr>
            <c:extLst>
              <c:ext xmlns:c16="http://schemas.microsoft.com/office/drawing/2014/chart" uri="{C3380CC4-5D6E-409C-BE32-E72D297353CC}">
                <c16:uniqueId val="{00000006-3F3E-43D0-B58F-CB4F7AEDFC46}"/>
              </c:ext>
            </c:extLst>
          </c:dPt>
          <c:dPt>
            <c:idx val="7"/>
            <c:bubble3D val="0"/>
            <c:spPr>
              <a:ln>
                <a:noFill/>
              </a:ln>
            </c:spPr>
            <c:extLst>
              <c:ext xmlns:c16="http://schemas.microsoft.com/office/drawing/2014/chart" uri="{C3380CC4-5D6E-409C-BE32-E72D297353CC}">
                <c16:uniqueId val="{00000007-3F3E-43D0-B58F-CB4F7AEDFC46}"/>
              </c:ext>
            </c:extLst>
          </c:dPt>
          <c:dPt>
            <c:idx val="8"/>
            <c:bubble3D val="0"/>
            <c:spPr>
              <a:ln>
                <a:noFill/>
              </a:ln>
            </c:spPr>
            <c:extLst>
              <c:ext xmlns:c16="http://schemas.microsoft.com/office/drawing/2014/chart" uri="{C3380CC4-5D6E-409C-BE32-E72D297353CC}">
                <c16:uniqueId val="{00000008-3F3E-43D0-B58F-CB4F7AEDFC46}"/>
              </c:ext>
            </c:extLst>
          </c:dPt>
          <c:dPt>
            <c:idx val="9"/>
            <c:bubble3D val="0"/>
            <c:spPr>
              <a:ln>
                <a:noFill/>
              </a:ln>
            </c:spPr>
            <c:extLst>
              <c:ext xmlns:c16="http://schemas.microsoft.com/office/drawing/2014/chart" uri="{C3380CC4-5D6E-409C-BE32-E72D297353CC}">
                <c16:uniqueId val="{00000009-3F3E-43D0-B58F-CB4F7AEDFC46}"/>
              </c:ext>
            </c:extLst>
          </c:dPt>
          <c:dPt>
            <c:idx val="10"/>
            <c:bubble3D val="0"/>
            <c:spPr>
              <a:ln>
                <a:noFill/>
              </a:ln>
            </c:spPr>
            <c:extLst>
              <c:ext xmlns:c16="http://schemas.microsoft.com/office/drawing/2014/chart" uri="{C3380CC4-5D6E-409C-BE32-E72D297353CC}">
                <c16:uniqueId val="{0000000A-3F3E-43D0-B58F-CB4F7AEDFC46}"/>
              </c:ext>
            </c:extLst>
          </c:dPt>
          <c:dPt>
            <c:idx val="11"/>
            <c:bubble3D val="0"/>
            <c:spPr>
              <a:ln>
                <a:noFill/>
              </a:ln>
            </c:spPr>
            <c:extLst>
              <c:ext xmlns:c16="http://schemas.microsoft.com/office/drawing/2014/chart" uri="{C3380CC4-5D6E-409C-BE32-E72D297353CC}">
                <c16:uniqueId val="{0000000B-3F3E-43D0-B58F-CB4F7AEDFC46}"/>
              </c:ext>
            </c:extLst>
          </c:dPt>
          <c:cat>
            <c:numRef>
              <c:f>'e-SIC_2024'!$A$6:$A$17</c:f>
              <c:numCache>
                <c:formatCode>mmm\-yy</c:formatCode>
                <c:ptCount val="12"/>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numCache>
            </c:numRef>
          </c:cat>
          <c:val>
            <c:numRef>
              <c:f>'e-SIC_2024'!$C$6:$C$17</c:f>
              <c:numCache>
                <c:formatCode>0.00</c:formatCode>
                <c:ptCount val="12"/>
                <c:pt idx="0">
                  <c:v>27.89115646258503</c:v>
                </c:pt>
                <c:pt idx="1">
                  <c:v>21.98581560283688</c:v>
                </c:pt>
                <c:pt idx="2">
                  <c:v>-7.8488372093023253</c:v>
                </c:pt>
                <c:pt idx="3">
                  <c:v>39.116719242902207</c:v>
                </c:pt>
                <c:pt idx="4">
                  <c:v>-36.961451247165535</c:v>
                </c:pt>
              </c:numCache>
            </c:numRef>
          </c:val>
          <c:smooth val="0"/>
          <c:extLst>
            <c:ext xmlns:c16="http://schemas.microsoft.com/office/drawing/2014/chart" uri="{C3380CC4-5D6E-409C-BE32-E72D297353CC}">
              <c16:uniqueId val="{00000019-D02B-41B9-BBC7-4B70F4029588}"/>
            </c:ext>
          </c:extLst>
        </c:ser>
        <c:dLbls>
          <c:showLegendKey val="0"/>
          <c:showVal val="0"/>
          <c:showCatName val="0"/>
          <c:showSerName val="0"/>
          <c:showPercent val="0"/>
          <c:showBubbleSize val="0"/>
        </c:dLbls>
        <c:marker val="1"/>
        <c:smooth val="0"/>
        <c:axId val="1825394863"/>
        <c:axId val="1825393615"/>
      </c:lineChart>
      <c:valAx>
        <c:axId val="1825391119"/>
        <c:scaling>
          <c:orientation val="minMax"/>
        </c:scaling>
        <c:delete val="0"/>
        <c:axPos val="l"/>
        <c:majorGridlines>
          <c:spPr>
            <a:ln w="9528" cap="flat">
              <a:solidFill>
                <a:srgbClr val="000000"/>
              </a:solidFill>
              <a:prstDash val="solid"/>
              <a:round/>
            </a:ln>
          </c:spPr>
        </c:majorGridlines>
        <c:title>
          <c:tx>
            <c:rich>
              <a:bodyPr lIns="0" tIns="0" rIns="0" bIns="0"/>
              <a:lstStyle/>
              <a:p>
                <a:pPr marL="0" marR="0" indent="0" algn="ctr" defTabSz="914400" fontAlgn="auto" hangingPunct="1">
                  <a:lnSpc>
                    <a:spcPct val="100000"/>
                  </a:lnSpc>
                  <a:spcBef>
                    <a:spcPts val="0"/>
                  </a:spcBef>
                  <a:spcAft>
                    <a:spcPts val="0"/>
                  </a:spcAft>
                  <a:tabLst/>
                  <a:defRPr sz="1000" b="1" i="0" u="none" strike="noStrike" kern="1200" baseline="0">
                    <a:solidFill>
                      <a:srgbClr val="000000"/>
                    </a:solidFill>
                    <a:latin typeface="Calibri"/>
                    <a:ea typeface="Calibri"/>
                    <a:cs typeface="Calibri"/>
                  </a:defRPr>
                </a:pPr>
                <a:r>
                  <a:rPr lang="pt-BR" sz="1000" b="1" i="0" u="none" strike="noStrike" kern="1200" cap="none" spc="0" baseline="0">
                    <a:solidFill>
                      <a:srgbClr val="000000"/>
                    </a:solidFill>
                    <a:uFillTx/>
                    <a:latin typeface="Calibri"/>
                    <a:ea typeface="Calibri"/>
                    <a:cs typeface="Calibri"/>
                  </a:rPr>
                  <a:t>Protocolos</a:t>
                </a:r>
              </a:p>
            </c:rich>
          </c:tx>
          <c:layout>
            <c:manualLayout>
              <c:xMode val="edge"/>
              <c:yMode val="edge"/>
              <c:x val="1.8260537945577273E-4"/>
              <c:y val="0.38378668834827967"/>
            </c:manualLayout>
          </c:layout>
          <c:overlay val="0"/>
          <c:spPr>
            <a:noFill/>
            <a:ln>
              <a:noFill/>
            </a:ln>
          </c:spPr>
        </c:title>
        <c:numFmt formatCode="#,##0"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Calibri"/>
                <a:ea typeface="Calibri"/>
                <a:cs typeface="Calibri"/>
              </a:defRPr>
            </a:pPr>
            <a:endParaRPr lang="pt-BR"/>
          </a:p>
        </c:txPr>
        <c:crossAx val="1825391535"/>
        <c:crosses val="autoZero"/>
        <c:crossBetween val="between"/>
      </c:valAx>
      <c:dateAx>
        <c:axId val="1825391535"/>
        <c:scaling>
          <c:orientation val="minMax"/>
        </c:scaling>
        <c:delete val="0"/>
        <c:axPos val="b"/>
        <c:majorGridlines>
          <c:spPr>
            <a:ln w="9528" cap="flat">
              <a:solidFill>
                <a:srgbClr val="000000"/>
              </a:solidFill>
              <a:prstDash val="solid"/>
              <a:round/>
            </a:ln>
          </c:spPr>
        </c:majorGridlines>
        <c:numFmt formatCode="mmm/yy" sourceLinked="0"/>
        <c:majorTickMark val="none"/>
        <c:minorTickMark val="none"/>
        <c:tickLblPos val="nextTo"/>
        <c:spPr>
          <a:noFill/>
          <a:ln w="9528" cap="flat">
            <a:solidFill>
              <a:srgbClr val="000000"/>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5391119"/>
        <c:crosses val="autoZero"/>
        <c:auto val="1"/>
        <c:lblOffset val="100"/>
        <c:baseTimeUnit val="months"/>
        <c:majorUnit val="1"/>
      </c:dateAx>
      <c:valAx>
        <c:axId val="1825393615"/>
        <c:scaling>
          <c:orientation val="minMax"/>
          <c:max val="100"/>
          <c:min val="-100"/>
        </c:scaling>
        <c:delete val="0"/>
        <c:axPos val="r"/>
        <c:numFmt formatCode="0.00" sourceLinked="1"/>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Calibri"/>
                <a:ea typeface="Calibri"/>
                <a:cs typeface="Calibri"/>
              </a:defRPr>
            </a:pPr>
            <a:endParaRPr lang="pt-BR"/>
          </a:p>
        </c:txPr>
        <c:crossAx val="1825394863"/>
        <c:crosses val="max"/>
        <c:crossBetween val="between"/>
      </c:valAx>
      <c:dateAx>
        <c:axId val="1825394863"/>
        <c:scaling>
          <c:orientation val="minMax"/>
        </c:scaling>
        <c:delete val="1"/>
        <c:axPos val="b"/>
        <c:numFmt formatCode="mmm\-yy" sourceLinked="1"/>
        <c:majorTickMark val="out"/>
        <c:minorTickMark val="none"/>
        <c:tickLblPos val="nextTo"/>
        <c:crossAx val="1825393615"/>
        <c:crosses val="autoZero"/>
        <c:auto val="1"/>
        <c:lblOffset val="100"/>
        <c:baseTimeUnit val="months"/>
      </c:dateAx>
      <c:spPr>
        <a:noFill/>
        <a:ln>
          <a:noFill/>
        </a:ln>
      </c:spPr>
    </c:plotArea>
    <c:legend>
      <c:legendPos val="r"/>
      <c:layout>
        <c:manualLayout>
          <c:xMode val="edge"/>
          <c:yMode val="edge"/>
          <c:x val="0.78991452991452993"/>
          <c:y val="0.31004740169481521"/>
          <c:w val="0.21008547008547007"/>
          <c:h val="0.28746719582682623"/>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620" b="0"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800" b="1" i="0" u="none" strike="noStrike" kern="1200" baseline="0">
                <a:solidFill>
                  <a:srgbClr val="000000"/>
                </a:solidFill>
                <a:latin typeface="Calibri"/>
                <a:ea typeface="Calibri"/>
                <a:cs typeface="Calibri"/>
              </a:defRPr>
            </a:pPr>
            <a:r>
              <a:rPr lang="pt-BR" sz="1800" b="1" i="0" u="none" strike="noStrike" kern="1200" cap="none" spc="0" baseline="0">
                <a:solidFill>
                  <a:srgbClr val="000000"/>
                </a:solidFill>
                <a:uFillTx/>
                <a:latin typeface="Calibri"/>
                <a:ea typeface="Calibri"/>
                <a:cs typeface="Calibri"/>
              </a:rPr>
              <a:t>10 órgãos + demandados - MÉDIA 2024</a:t>
            </a:r>
          </a:p>
        </c:rich>
      </c:tx>
      <c:layout>
        <c:manualLayout>
          <c:xMode val="edge"/>
          <c:yMode val="edge"/>
          <c:x val="0.16432979094396416"/>
          <c:y val="1.0498687664041995E-2"/>
        </c:manualLayout>
      </c:layout>
      <c:overlay val="0"/>
      <c:spPr>
        <a:noFill/>
        <a:ln>
          <a:noFill/>
        </a:ln>
      </c:spPr>
    </c:title>
    <c:autoTitleDeleted val="0"/>
    <c:plotArea>
      <c:layout>
        <c:manualLayout>
          <c:xMode val="edge"/>
          <c:yMode val="edge"/>
          <c:x val="0.25516491382633116"/>
          <c:y val="0.14752199282176343"/>
          <c:w val="0.56175797955325513"/>
          <c:h val="0.84337418452614688"/>
        </c:manualLayout>
      </c:layout>
      <c:pieChart>
        <c:varyColors val="1"/>
        <c:ser>
          <c:idx val="0"/>
          <c:order val="0"/>
          <c:tx>
            <c:strRef>
              <c:f>'e-SIC_2024'!$P$104:$P$104</c:f>
              <c:strCache>
                <c:ptCount val="1"/>
              </c:strCache>
            </c:strRef>
          </c:tx>
          <c:dPt>
            <c:idx val="0"/>
            <c:bubble3D val="0"/>
            <c:spPr>
              <a:solidFill>
                <a:srgbClr val="3B64AD"/>
              </a:solidFill>
              <a:ln>
                <a:noFill/>
              </a:ln>
            </c:spPr>
            <c:extLst>
              <c:ext xmlns:c16="http://schemas.microsoft.com/office/drawing/2014/chart" uri="{C3380CC4-5D6E-409C-BE32-E72D297353CC}">
                <c16:uniqueId val="{00000000-F8CF-4FF2-BF6A-4B678D8B909E}"/>
              </c:ext>
            </c:extLst>
          </c:dPt>
          <c:dPt>
            <c:idx val="1"/>
            <c:bubble3D val="0"/>
            <c:spPr>
              <a:solidFill>
                <a:srgbClr val="E2F0D9"/>
              </a:solidFill>
              <a:ln>
                <a:noFill/>
              </a:ln>
            </c:spPr>
            <c:extLst>
              <c:ext xmlns:c16="http://schemas.microsoft.com/office/drawing/2014/chart" uri="{C3380CC4-5D6E-409C-BE32-E72D297353CC}">
                <c16:uniqueId val="{00000001-F8CF-4FF2-BF6A-4B678D8B909E}"/>
              </c:ext>
            </c:extLst>
          </c:dPt>
          <c:dPt>
            <c:idx val="2"/>
            <c:bubble3D val="0"/>
            <c:spPr>
              <a:solidFill>
                <a:srgbClr val="00FFFF"/>
              </a:solidFill>
              <a:ln>
                <a:noFill/>
              </a:ln>
            </c:spPr>
            <c:extLst>
              <c:ext xmlns:c16="http://schemas.microsoft.com/office/drawing/2014/chart" uri="{C3380CC4-5D6E-409C-BE32-E72D297353CC}">
                <c16:uniqueId val="{00000002-F8CF-4FF2-BF6A-4B678D8B909E}"/>
              </c:ext>
            </c:extLst>
          </c:dPt>
          <c:dPt>
            <c:idx val="3"/>
            <c:bubble3D val="0"/>
            <c:spPr>
              <a:solidFill>
                <a:srgbClr val="E2AA00"/>
              </a:solidFill>
              <a:ln>
                <a:noFill/>
              </a:ln>
            </c:spPr>
            <c:extLst>
              <c:ext xmlns:c16="http://schemas.microsoft.com/office/drawing/2014/chart" uri="{C3380CC4-5D6E-409C-BE32-E72D297353CC}">
                <c16:uniqueId val="{00000003-F8CF-4FF2-BF6A-4B678D8B909E}"/>
              </c:ext>
            </c:extLst>
          </c:dPt>
          <c:dPt>
            <c:idx val="4"/>
            <c:bubble3D val="0"/>
            <c:spPr>
              <a:solidFill>
                <a:srgbClr val="FF0000"/>
              </a:solidFill>
              <a:ln>
                <a:noFill/>
              </a:ln>
            </c:spPr>
            <c:extLst>
              <c:ext xmlns:c16="http://schemas.microsoft.com/office/drawing/2014/chart" uri="{C3380CC4-5D6E-409C-BE32-E72D297353CC}">
                <c16:uniqueId val="{00000004-F8CF-4FF2-BF6A-4B678D8B909E}"/>
              </c:ext>
            </c:extLst>
          </c:dPt>
          <c:dPt>
            <c:idx val="5"/>
            <c:bubble3D val="0"/>
            <c:spPr>
              <a:solidFill>
                <a:srgbClr val="62993E"/>
              </a:solidFill>
              <a:ln>
                <a:noFill/>
              </a:ln>
            </c:spPr>
            <c:extLst>
              <c:ext xmlns:c16="http://schemas.microsoft.com/office/drawing/2014/chart" uri="{C3380CC4-5D6E-409C-BE32-E72D297353CC}">
                <c16:uniqueId val="{00000005-F8CF-4FF2-BF6A-4B678D8B909E}"/>
              </c:ext>
            </c:extLst>
          </c:dPt>
          <c:dPt>
            <c:idx val="6"/>
            <c:bubble3D val="0"/>
            <c:spPr>
              <a:solidFill>
                <a:srgbClr val="FFFF00"/>
              </a:solidFill>
              <a:ln>
                <a:noFill/>
              </a:ln>
            </c:spPr>
            <c:extLst>
              <c:ext xmlns:c16="http://schemas.microsoft.com/office/drawing/2014/chart" uri="{C3380CC4-5D6E-409C-BE32-E72D297353CC}">
                <c16:uniqueId val="{00000006-F8CF-4FF2-BF6A-4B678D8B909E}"/>
              </c:ext>
            </c:extLst>
          </c:dPt>
          <c:dPt>
            <c:idx val="7"/>
            <c:bubble3D val="0"/>
            <c:spPr>
              <a:solidFill>
                <a:srgbClr val="FF00FF"/>
              </a:solidFill>
              <a:ln>
                <a:noFill/>
              </a:ln>
            </c:spPr>
            <c:extLst>
              <c:ext xmlns:c16="http://schemas.microsoft.com/office/drawing/2014/chart" uri="{C3380CC4-5D6E-409C-BE32-E72D297353CC}">
                <c16:uniqueId val="{00000007-F8CF-4FF2-BF6A-4B678D8B909E}"/>
              </c:ext>
            </c:extLst>
          </c:dPt>
          <c:dPt>
            <c:idx val="8"/>
            <c:bubble3D val="0"/>
            <c:spPr>
              <a:solidFill>
                <a:srgbClr val="BFBFBF"/>
              </a:solidFill>
              <a:ln>
                <a:noFill/>
              </a:ln>
            </c:spPr>
            <c:extLst>
              <c:ext xmlns:c16="http://schemas.microsoft.com/office/drawing/2014/chart" uri="{C3380CC4-5D6E-409C-BE32-E72D297353CC}">
                <c16:uniqueId val="{00000008-F8CF-4FF2-BF6A-4B678D8B909E}"/>
              </c:ext>
            </c:extLst>
          </c:dPt>
          <c:dPt>
            <c:idx val="9"/>
            <c:bubble3D val="0"/>
            <c:spPr>
              <a:solidFill>
                <a:srgbClr val="FFF2CC"/>
              </a:solidFill>
              <a:ln>
                <a:noFill/>
              </a:ln>
            </c:spPr>
            <c:extLst>
              <c:ext xmlns:c16="http://schemas.microsoft.com/office/drawing/2014/chart" uri="{C3380CC4-5D6E-409C-BE32-E72D297353CC}">
                <c16:uniqueId val="{00000009-F8CF-4FF2-BF6A-4B678D8B909E}"/>
              </c:ext>
            </c:extLst>
          </c:dPt>
          <c:dLbls>
            <c:dLbl>
              <c:idx val="0"/>
              <c:layout>
                <c:manualLayout>
                  <c:x val="-7.3808158987574424E-2"/>
                  <c:y val="0.118535419293060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8CF-4FF2-BF6A-4B678D8B909E}"/>
                </c:ext>
              </c:extLst>
            </c:dLbl>
            <c:dLbl>
              <c:idx val="6"/>
              <c:layout>
                <c:manualLayout>
                  <c:x val="7.9563591992799221E-2"/>
                  <c:y val="4.895777791555583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8CF-4FF2-BF6A-4B678D8B909E}"/>
                </c:ext>
              </c:extLst>
            </c:dLbl>
            <c:dLbl>
              <c:idx val="7"/>
              <c:layout>
                <c:manualLayout>
                  <c:x val="4.7931262985720979E-2"/>
                  <c:y val="0.1021009775352884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8CF-4FF2-BF6A-4B678D8B909E}"/>
                </c:ext>
              </c:extLst>
            </c:dLbl>
            <c:dLbl>
              <c:idx val="8"/>
              <c:layout>
                <c:manualLayout>
                  <c:x val="4.3903521549342961E-2"/>
                  <c:y val="0.1048871253298061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F8CF-4FF2-BF6A-4B678D8B909E}"/>
                </c:ext>
              </c:extLst>
            </c:dLbl>
            <c:dLbl>
              <c:idx val="9"/>
              <c:layout>
                <c:manualLayout>
                  <c:x val="9.7950155438487063E-3"/>
                  <c:y val="0.1014451540014191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8CF-4FF2-BF6A-4B678D8B909E}"/>
                </c:ext>
              </c:extLst>
            </c:dLbl>
            <c:numFmt formatCode="0.00%" sourceLinked="0"/>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showLegendKey val="0"/>
            <c:showVal val="0"/>
            <c:showCatName val="1"/>
            <c:showSerName val="0"/>
            <c:showPercent val="1"/>
            <c:showBubbleSize val="0"/>
            <c:showLeaderLines val="1"/>
            <c:extLst>
              <c:ext xmlns:c15="http://schemas.microsoft.com/office/drawing/2012/chart" uri="{CE6537A1-D6FC-4f65-9D91-7224C49458BB}">
                <c15:spPr xmlns:c15="http://schemas.microsoft.com/office/drawing/2012/chart">
                  <a:prstGeom prst="rect">
                    <a:avLst/>
                  </a:prstGeom>
                </c15:spPr>
              </c:ext>
            </c:extLst>
          </c:dLbls>
          <c:cat>
            <c:strRef>
              <c:f>'e-SIC_2024'!$A$105:$A$114</c:f>
              <c:strCache>
                <c:ptCount val="10"/>
                <c:pt idx="0">
                  <c:v>SMS</c:v>
                </c:pt>
                <c:pt idx="1">
                  <c:v>CET</c:v>
                </c:pt>
                <c:pt idx="2">
                  <c:v>SF</c:v>
                </c:pt>
                <c:pt idx="3">
                  <c:v>SPTrans</c:v>
                </c:pt>
                <c:pt idx="4">
                  <c:v>SME</c:v>
                </c:pt>
                <c:pt idx="5">
                  <c:v>SMSUB</c:v>
                </c:pt>
                <c:pt idx="6">
                  <c:v>SMUL</c:v>
                </c:pt>
                <c:pt idx="7">
                  <c:v>SMADS</c:v>
                </c:pt>
                <c:pt idx="8">
                  <c:v>SEGES</c:v>
                </c:pt>
                <c:pt idx="9">
                  <c:v>SMT</c:v>
                </c:pt>
              </c:strCache>
            </c:strRef>
          </c:cat>
          <c:val>
            <c:numRef>
              <c:f>'e-SIC_2024'!$N$105:$N$114</c:f>
              <c:numCache>
                <c:formatCode>General</c:formatCode>
                <c:ptCount val="10"/>
                <c:pt idx="0">
                  <c:v>579</c:v>
                </c:pt>
                <c:pt idx="1">
                  <c:v>210</c:v>
                </c:pt>
                <c:pt idx="2">
                  <c:v>207</c:v>
                </c:pt>
                <c:pt idx="3">
                  <c:v>202</c:v>
                </c:pt>
                <c:pt idx="4">
                  <c:v>202</c:v>
                </c:pt>
                <c:pt idx="5">
                  <c:v>168</c:v>
                </c:pt>
                <c:pt idx="6">
                  <c:v>119</c:v>
                </c:pt>
                <c:pt idx="7">
                  <c:v>97</c:v>
                </c:pt>
                <c:pt idx="8">
                  <c:v>94</c:v>
                </c:pt>
                <c:pt idx="9">
                  <c:v>80</c:v>
                </c:pt>
              </c:numCache>
            </c:numRef>
          </c:val>
          <c:extLst>
            <c:ext xmlns:c16="http://schemas.microsoft.com/office/drawing/2014/chart" uri="{C3380CC4-5D6E-409C-BE32-E72D297353CC}">
              <c16:uniqueId val="{00000014-B84B-4683-AFFC-A824F94A5E80}"/>
            </c:ext>
          </c:extLst>
        </c:ser>
        <c:dLbls>
          <c:showLegendKey val="0"/>
          <c:showVal val="0"/>
          <c:showCatName val="0"/>
          <c:showSerName val="0"/>
          <c:showPercent val="0"/>
          <c:showBubbleSize val="0"/>
          <c:showLeaderLines val="1"/>
        </c:dLbls>
        <c:firstSliceAng val="360"/>
      </c:pieChart>
      <c:spPr>
        <a:noFill/>
        <a:ln>
          <a:noFill/>
        </a:ln>
      </c:spPr>
    </c:plotArea>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FF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0000"/>
                </a:solidFill>
                <a:latin typeface="Calibri"/>
                <a:ea typeface="Calibri"/>
                <a:cs typeface="Calibri"/>
              </a:defRPr>
            </a:pPr>
            <a:r>
              <a:rPr lang="pt-BR" sz="1400" b="1" i="0" u="none" strike="noStrike" kern="1200" cap="none" spc="0" baseline="0">
                <a:solidFill>
                  <a:srgbClr val="000000"/>
                </a:solidFill>
                <a:uFillTx/>
                <a:latin typeface="Calibri"/>
                <a:ea typeface="Calibri"/>
                <a:cs typeface="Calibri"/>
              </a:rPr>
              <a:t>Instância de decisões - MAIO 2024</a:t>
            </a:r>
          </a:p>
        </c:rich>
      </c:tx>
      <c:overlay val="0"/>
      <c:spPr>
        <a:noFill/>
        <a:ln>
          <a:noFill/>
        </a:ln>
      </c:spPr>
    </c:title>
    <c:autoTitleDeleted val="0"/>
    <c:plotArea>
      <c:layout/>
      <c:areaChart>
        <c:grouping val="standard"/>
        <c:varyColors val="0"/>
        <c:ser>
          <c:idx val="0"/>
          <c:order val="0"/>
          <c:tx>
            <c:strRef>
              <c:f>'e-SIC_2024'!$AA$22</c:f>
              <c:strCache>
                <c:ptCount val="1"/>
                <c:pt idx="0">
                  <c:v>mai/24</c:v>
                </c:pt>
              </c:strCache>
            </c:strRef>
          </c:tx>
          <c:spPr>
            <a:solidFill>
              <a:srgbClr val="5B9BD5"/>
            </a:solidFill>
            <a:ln>
              <a:noFill/>
            </a:ln>
          </c:spPr>
          <c:dLbls>
            <c:spPr>
              <a:noFill/>
              <a:ln>
                <a:noFill/>
              </a:ln>
              <a:effectLst/>
            </c:spPr>
            <c:txPr>
              <a:bodyPr wrap="square" lIns="38100" tIns="19050" rIns="38100" bIns="19050" anchor="ctr">
                <a:spAutoFit/>
              </a:bodyPr>
              <a:lstStyle/>
              <a:p>
                <a:pPr>
                  <a:defRPr sz="800"/>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Total (decisões iniciais)</c:v>
              </c:pt>
              <c:pt idx="1">
                <c:v>Total (decisões 1ª instância)</c:v>
              </c:pt>
              <c:pt idx="2">
                <c:v>Total (decisões 2ª instância)</c:v>
              </c:pt>
              <c:pt idx="3">
                <c:v>Recurso de Ofício (RO)</c:v>
              </c:pt>
              <c:pt idx="4">
                <c:v>Total (decisões 3ª instância)</c:v>
              </c:pt>
            </c:strLit>
          </c:cat>
          <c:val>
            <c:numRef>
              <c:f>('e-SIC_2024'!$AA$27,'e-SIC_2024'!$AA$33,'e-SIC_2024'!$AA$39,'e-SIC_2024'!$AA$42,'e-SIC_2024'!$AA$47)</c:f>
              <c:numCache>
                <c:formatCode>General</c:formatCode>
                <c:ptCount val="5"/>
                <c:pt idx="0">
                  <c:v>623</c:v>
                </c:pt>
                <c:pt idx="1">
                  <c:v>76</c:v>
                </c:pt>
                <c:pt idx="2">
                  <c:v>86</c:v>
                </c:pt>
                <c:pt idx="3">
                  <c:v>23</c:v>
                </c:pt>
                <c:pt idx="4">
                  <c:v>11</c:v>
                </c:pt>
              </c:numCache>
            </c:numRef>
          </c:val>
          <c:extLst>
            <c:ext xmlns:c16="http://schemas.microsoft.com/office/drawing/2014/chart" uri="{C3380CC4-5D6E-409C-BE32-E72D297353CC}">
              <c16:uniqueId val="{00000000-67BB-422C-8FB5-DB7147EC2050}"/>
            </c:ext>
          </c:extLst>
        </c:ser>
        <c:dLbls>
          <c:showLegendKey val="0"/>
          <c:showVal val="0"/>
          <c:showCatName val="0"/>
          <c:showSerName val="0"/>
          <c:showPercent val="0"/>
          <c:showBubbleSize val="0"/>
        </c:dLbls>
        <c:axId val="1820268655"/>
        <c:axId val="1820268239"/>
      </c:areaChart>
      <c:valAx>
        <c:axId val="1820268239"/>
        <c:scaling>
          <c:orientation val="minMax"/>
        </c:scaling>
        <c:delete val="0"/>
        <c:axPos val="l"/>
        <c:majorGridlines>
          <c:spPr>
            <a:ln w="9528" cap="flat">
              <a:solidFill>
                <a:srgbClr val="D9D9D9"/>
              </a:solidFill>
              <a:prstDash val="solid"/>
              <a:round/>
            </a:ln>
          </c:spPr>
        </c:majorGridlines>
        <c:numFmt formatCode="General" sourceLinked="0"/>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8655"/>
        <c:crosses val="autoZero"/>
        <c:crossBetween val="midCat"/>
        <c:majorUnit val="50"/>
      </c:valAx>
      <c:catAx>
        <c:axId val="1820268655"/>
        <c:scaling>
          <c:orientation val="minMax"/>
        </c:scaling>
        <c:delete val="0"/>
        <c:axPos val="b"/>
        <c:numFmt formatCode="General" sourceLinked="0"/>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8239"/>
        <c:crosses val="autoZero"/>
        <c:auto val="1"/>
        <c:lblAlgn val="ctr"/>
        <c:lblOffset val="100"/>
        <c:noMultiLvlLbl val="0"/>
      </c:catAx>
      <c:spPr>
        <a:noFill/>
        <a:ln>
          <a:noFill/>
        </a:ln>
      </c:spPr>
    </c:plotArea>
    <c:plotVisOnly val="1"/>
    <c:dispBlanksAs val="zero"/>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pt-BR" sz="1600">
                <a:solidFill>
                  <a:srgbClr val="002060"/>
                </a:solidFill>
              </a:rPr>
              <a:t>Canal de Entrada </a:t>
            </a:r>
            <a:r>
              <a:rPr lang="pt-BR" sz="1600" b="1" i="0" u="none" strike="noStrike" baseline="0">
                <a:effectLst/>
              </a:rPr>
              <a:t>- MAIO/2024</a:t>
            </a:r>
            <a:endParaRPr lang="pt-BR" sz="1600">
              <a:solidFill>
                <a:srgbClr val="002060"/>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pt-BR"/>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Pt>
            <c:idx val="0"/>
            <c:invertIfNegative val="0"/>
            <c:bubble3D val="0"/>
            <c:extLst>
              <c:ext xmlns:c16="http://schemas.microsoft.com/office/drawing/2014/chart" uri="{C3380CC4-5D6E-409C-BE32-E72D297353CC}">
                <c16:uniqueId val="{00000000-C24D-40B2-A46E-4CD81EDF1B8F}"/>
              </c:ext>
            </c:extLst>
          </c:dPt>
          <c:dLbls>
            <c:dLbl>
              <c:idx val="0"/>
              <c:layout>
                <c:manualLayout>
                  <c:x val="-5.556649168853893E-3"/>
                  <c:y val="-0.3680238407699038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24D-40B2-A46E-4CD81EDF1B8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Alteração_de_Processo_Dados!$D$20</c:f>
              <c:strCache>
                <c:ptCount val="1"/>
                <c:pt idx="0">
                  <c:v>PORTAL</c:v>
                </c:pt>
              </c:strCache>
            </c:strRef>
          </c:cat>
          <c:val>
            <c:numRef>
              <c:f>Alteração_de_Processo_Dados!$E$20</c:f>
              <c:numCache>
                <c:formatCode>General</c:formatCode>
                <c:ptCount val="1"/>
                <c:pt idx="0">
                  <c:v>22</c:v>
                </c:pt>
              </c:numCache>
            </c:numRef>
          </c:val>
          <c:extLst>
            <c:ext xmlns:c16="http://schemas.microsoft.com/office/drawing/2014/chart" uri="{C3380CC4-5D6E-409C-BE32-E72D297353CC}">
              <c16:uniqueId val="{00000001-C24D-40B2-A46E-4CD81EDF1B8F}"/>
            </c:ext>
          </c:extLst>
        </c:ser>
        <c:dLbls>
          <c:showLegendKey val="0"/>
          <c:showVal val="0"/>
          <c:showCatName val="0"/>
          <c:showSerName val="0"/>
          <c:showPercent val="0"/>
          <c:showBubbleSize val="0"/>
        </c:dLbls>
        <c:gapWidth val="65"/>
        <c:shape val="box"/>
        <c:axId val="888759711"/>
        <c:axId val="888746399"/>
        <c:axId val="0"/>
      </c:bar3DChart>
      <c:valAx>
        <c:axId val="888746399"/>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002060"/>
                </a:solidFill>
                <a:latin typeface="+mn-lt"/>
                <a:ea typeface="+mn-ea"/>
                <a:cs typeface="+mn-cs"/>
              </a:defRPr>
            </a:pPr>
            <a:endParaRPr lang="pt-BR"/>
          </a:p>
        </c:txPr>
        <c:crossAx val="888759711"/>
        <c:crosses val="autoZero"/>
        <c:crossBetween val="between"/>
      </c:valAx>
      <c:catAx>
        <c:axId val="888759711"/>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rgbClr val="002060"/>
                </a:solidFill>
                <a:latin typeface="+mn-lt"/>
                <a:ea typeface="+mn-ea"/>
                <a:cs typeface="+mn-cs"/>
              </a:defRPr>
            </a:pPr>
            <a:endParaRPr lang="pt-BR"/>
          </a:p>
        </c:txPr>
        <c:crossAx val="888746399"/>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dk1">
          <a:lumMod val="25000"/>
          <a:lumOff val="7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pt-BR">
                <a:solidFill>
                  <a:srgbClr val="002060"/>
                </a:solidFill>
              </a:rPr>
              <a:t>Status Atual - MAIO/2024</a:t>
            </a:r>
          </a:p>
        </c:rich>
      </c:tx>
      <c:overlay val="0"/>
      <c:spPr>
        <a:noFill/>
        <a:ln>
          <a:noFill/>
        </a:ln>
        <a:effectLst/>
      </c:spPr>
      <c:txPr>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pt-BR"/>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Alteração_de_Processo_Dados!$D$17:$D$19</c:f>
              <c:strCache>
                <c:ptCount val="3"/>
                <c:pt idx="0">
                  <c:v>CANCELADA</c:v>
                </c:pt>
                <c:pt idx="1">
                  <c:v>EM ANDAMENTO</c:v>
                </c:pt>
                <c:pt idx="2">
                  <c:v>FINALIZADA</c:v>
                </c:pt>
              </c:strCache>
            </c:strRef>
          </c:cat>
          <c:val>
            <c:numRef>
              <c:f>Alteração_de_Processo_Dados!$E$17:$E$19</c:f>
              <c:numCache>
                <c:formatCode>General</c:formatCode>
                <c:ptCount val="3"/>
                <c:pt idx="0">
                  <c:v>2</c:v>
                </c:pt>
                <c:pt idx="1">
                  <c:v>0</c:v>
                </c:pt>
                <c:pt idx="2">
                  <c:v>20</c:v>
                </c:pt>
              </c:numCache>
            </c:numRef>
          </c:val>
          <c:extLst>
            <c:ext xmlns:c16="http://schemas.microsoft.com/office/drawing/2014/chart" uri="{C3380CC4-5D6E-409C-BE32-E72D297353CC}">
              <c16:uniqueId val="{00000000-B88D-48B9-B89E-2807E695ED3D}"/>
            </c:ext>
          </c:extLst>
        </c:ser>
        <c:dLbls>
          <c:dLblPos val="outEnd"/>
          <c:showLegendKey val="0"/>
          <c:showVal val="1"/>
          <c:showCatName val="0"/>
          <c:showSerName val="0"/>
          <c:showPercent val="0"/>
          <c:showBubbleSize val="0"/>
        </c:dLbls>
        <c:gapWidth val="100"/>
        <c:overlap val="-24"/>
        <c:axId val="1045780736"/>
        <c:axId val="1045781984"/>
      </c:barChart>
      <c:catAx>
        <c:axId val="104578073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002060"/>
                </a:solidFill>
                <a:latin typeface="+mn-lt"/>
                <a:ea typeface="+mn-ea"/>
                <a:cs typeface="+mn-cs"/>
              </a:defRPr>
            </a:pPr>
            <a:endParaRPr lang="pt-BR"/>
          </a:p>
        </c:txPr>
        <c:crossAx val="1045781984"/>
        <c:crosses val="autoZero"/>
        <c:auto val="1"/>
        <c:lblAlgn val="ctr"/>
        <c:lblOffset val="100"/>
        <c:noMultiLvlLbl val="0"/>
      </c:catAx>
      <c:valAx>
        <c:axId val="1045781984"/>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pt-BR"/>
          </a:p>
        </c:txPr>
        <c:crossAx val="1045780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7.xml><?xml version="1.0" encoding="utf-8"?>
<cx:chartSpace xmlns:a="http://schemas.openxmlformats.org/drawingml/2006/main" xmlns:r="http://schemas.openxmlformats.org/officeDocument/2006/relationships" xmlns:cx="http://schemas.microsoft.com/office/drawing/2014/chartex">
  <cx:chartData>
    <cx:data id="0">
      <cx:strDim type="cat">
        <cx:f>_xlchart.0</cx:f>
      </cx:strDim>
      <cx:numDim type="size">
        <cx:f>_xlchart.1</cx:f>
      </cx:numDim>
    </cx:data>
  </cx:chartData>
  <cx:chart>
    <cx:title pos="t" align="ctr" overlay="0">
      <cx:tx>
        <cx:rich>
          <a:bodyPr spcFirstLastPara="1" vertOverflow="ellipsis" wrap="square" lIns="0" tIns="0" rIns="0" bIns="0" anchor="ctr" anchorCtr="1"/>
          <a:lstStyle/>
          <a:p>
            <a:pPr algn="ctr">
              <a:defRPr/>
            </a:pPr>
            <a:r>
              <a:rPr lang="pt-BR" b="1">
                <a:solidFill>
                  <a:srgbClr val="002060"/>
                </a:solidFill>
              </a:rPr>
              <a:t>Quantidade Mensal - 2024 </a:t>
            </a:r>
          </a:p>
        </cx:rich>
      </cx:tx>
    </cx:title>
    <cx:plotArea>
      <cx:plotAreaRegion>
        <cx:series layoutId="treemap" uniqueId="{B800DED6-DF96-47A0-96BD-EA66E2948B05}">
          <cx:dataPt idx="5">
            <cx:spPr>
              <a:solidFill>
                <a:schemeClr val="accent6">
                  <a:lumMod val="75000"/>
                </a:schemeClr>
              </a:solidFill>
            </cx:spPr>
          </cx:dataPt>
          <cx:dataLabels pos="inEnd">
            <cx:spPr>
              <a:noFill/>
            </cx:spPr>
            <cx:txPr>
              <a:bodyPr spcFirstLastPara="1" vertOverflow="ellipsis" wrap="square" lIns="0" tIns="0" rIns="0" bIns="0" anchor="ctr" anchorCtr="1">
                <a:spAutoFit/>
              </a:bodyPr>
              <a:lstStyle/>
              <a:p>
                <a:pPr>
                  <a:defRPr b="1">
                    <a:solidFill>
                      <a:schemeClr val="bg1"/>
                    </a:solidFill>
                  </a:defRPr>
                </a:pPr>
                <a:endParaRPr lang="pt-BR" b="1">
                  <a:solidFill>
                    <a:schemeClr val="bg1"/>
                  </a:solidFill>
                </a:endParaRPr>
              </a:p>
            </cx:txPr>
            <cx:visibility seriesName="0" categoryName="1" value="1"/>
            <cx:separator>
</cx:separator>
            <cx:dataLabel idx="0" pos="inEnd">
              <cx:txPr>
                <a:bodyPr spcFirstLastPara="1" vertOverflow="ellipsis" wrap="square" lIns="0" tIns="0" rIns="0" bIns="0" anchor="ctr" anchorCtr="1">
                  <a:spAutoFit/>
                </a:bodyPr>
                <a:lstStyle/>
                <a:p>
                  <a:pPr>
                    <a:defRPr b="1"/>
                  </a:pPr>
                  <a:r>
                    <a:rPr lang="pt-BR" b="1"/>
                    <a:t>Janeiro
28</a:t>
                  </a:r>
                </a:p>
              </cx:txPr>
              <cx:visibility seriesName="0" categoryName="1" value="1"/>
              <cx:separator>
</cx:separator>
            </cx:dataLabel>
          </cx:dataLabels>
          <cx:dataId val="0"/>
          <cx:layoutPr>
            <cx:parentLabelLayout val="overlapping"/>
          </cx:layoutPr>
        </cx:series>
      </cx:plotAreaRegion>
    </cx:plotArea>
    <cx:legend pos="t" align="ctr" overlay="0">
      <cx:txPr>
        <a:bodyPr spcFirstLastPara="1" vertOverflow="ellipsis" wrap="square" lIns="0" tIns="0" rIns="0" bIns="0" anchor="ctr" anchorCtr="1"/>
        <a:lstStyle/>
        <a:p>
          <a:pPr>
            <a:defRPr b="1">
              <a:solidFill>
                <a:srgbClr val="002060"/>
              </a:solidFill>
            </a:defRPr>
          </a:pPr>
          <a:endParaRPr lang="pt-BR" b="1">
            <a:solidFill>
              <a:srgbClr val="002060"/>
            </a:solidFill>
          </a:endParaRPr>
        </a:p>
      </cx:txPr>
    </cx:legend>
  </cx:chart>
  <cx:clrMapOvr bg1="lt1" tx1="dk1" bg2="lt2" tx2="dk2" accent1="accent1" accent2="accent2" accent3="accent3" accent4="accent4" accent5="accent5" accent6="accent6" hlink="hlink" folHlink="folHlink"/>
</cx: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Total de elogios* - mensal 2024</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lineChart>
        <c:grouping val="stacked"/>
        <c:varyColors val="0"/>
        <c:ser>
          <c:idx val="0"/>
          <c:order val="0"/>
          <c:tx>
            <c:strRef>
              <c:f>Elogios_Sugestões!$B$7</c:f>
              <c:strCache>
                <c:ptCount val="1"/>
                <c:pt idx="0">
                  <c:v>Elogio *</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Elogios_Sugestões!$C$6:$G$6</c:f>
              <c:numCache>
                <c:formatCode>mmm\-yy</c:formatCode>
                <c:ptCount val="5"/>
                <c:pt idx="0">
                  <c:v>45292</c:v>
                </c:pt>
                <c:pt idx="1">
                  <c:v>45323</c:v>
                </c:pt>
                <c:pt idx="2">
                  <c:v>45352</c:v>
                </c:pt>
                <c:pt idx="3">
                  <c:v>45383</c:v>
                </c:pt>
                <c:pt idx="4">
                  <c:v>45413</c:v>
                </c:pt>
              </c:numCache>
            </c:numRef>
          </c:cat>
          <c:val>
            <c:numRef>
              <c:f>Elogios_Sugestões!$C$7:$G$7</c:f>
              <c:numCache>
                <c:formatCode>General</c:formatCode>
                <c:ptCount val="5"/>
                <c:pt idx="0">
                  <c:v>70</c:v>
                </c:pt>
                <c:pt idx="1">
                  <c:v>82</c:v>
                </c:pt>
                <c:pt idx="2">
                  <c:v>93</c:v>
                </c:pt>
                <c:pt idx="3">
                  <c:v>90</c:v>
                </c:pt>
                <c:pt idx="4">
                  <c:v>77</c:v>
                </c:pt>
              </c:numCache>
            </c:numRef>
          </c:val>
          <c:smooth val="0"/>
          <c:extLst>
            <c:ext xmlns:c16="http://schemas.microsoft.com/office/drawing/2014/chart" uri="{C3380CC4-5D6E-409C-BE32-E72D297353CC}">
              <c16:uniqueId val="{00000000-DE6C-4B76-B3E9-720FA1ADB68D}"/>
            </c:ext>
          </c:extLst>
        </c:ser>
        <c:dLbls>
          <c:showLegendKey val="0"/>
          <c:showVal val="0"/>
          <c:showCatName val="0"/>
          <c:showSerName val="0"/>
          <c:showPercent val="0"/>
          <c:showBubbleSize val="0"/>
        </c:dLbls>
        <c:smooth val="0"/>
        <c:axId val="1598766927"/>
        <c:axId val="1598774415"/>
      </c:lineChart>
      <c:dateAx>
        <c:axId val="159876692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98774415"/>
        <c:crosses val="autoZero"/>
        <c:auto val="1"/>
        <c:lblOffset val="100"/>
        <c:baseTimeUnit val="months"/>
      </c:dateAx>
      <c:valAx>
        <c:axId val="1598774415"/>
        <c:scaling>
          <c:orientation val="minMax"/>
          <c:min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98766927"/>
        <c:crosses val="autoZero"/>
        <c:crossBetween val="between"/>
      </c:valAx>
      <c:spPr>
        <a:noFill/>
        <a:ln>
          <a:noFill/>
        </a:ln>
        <a:effectLst/>
      </c:spPr>
    </c:plotArea>
    <c:plotVisOnly val="1"/>
    <c:dispBlanksAs val="zero"/>
    <c:showDLblsOverMax val="0"/>
  </c:chart>
  <c:spPr>
    <a:solidFill>
      <a:schemeClr val="bg1"/>
    </a:solidFill>
    <a:ln w="12700" cap="flat" cmpd="sng" algn="ctr">
      <a:solidFill>
        <a:schemeClr val="tx1"/>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Total</a:t>
            </a:r>
            <a:r>
              <a:rPr lang="en-US" b="1" baseline="0"/>
              <a:t> de sugestões - mensal 2024</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lineChart>
        <c:grouping val="stacked"/>
        <c:varyColors val="0"/>
        <c:ser>
          <c:idx val="0"/>
          <c:order val="0"/>
          <c:tx>
            <c:strRef>
              <c:f>Elogios_Sugestões!$B$8</c:f>
              <c:strCache>
                <c:ptCount val="1"/>
                <c:pt idx="0">
                  <c:v>Sugestão</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Elogios_Sugestões!$C$6:$G$6</c:f>
              <c:numCache>
                <c:formatCode>mmm\-yy</c:formatCode>
                <c:ptCount val="5"/>
                <c:pt idx="0">
                  <c:v>45292</c:v>
                </c:pt>
                <c:pt idx="1">
                  <c:v>45323</c:v>
                </c:pt>
                <c:pt idx="2">
                  <c:v>45352</c:v>
                </c:pt>
                <c:pt idx="3">
                  <c:v>45383</c:v>
                </c:pt>
                <c:pt idx="4">
                  <c:v>45413</c:v>
                </c:pt>
              </c:numCache>
            </c:numRef>
          </c:cat>
          <c:val>
            <c:numRef>
              <c:f>Elogios_Sugestões!$C$8:$G$8</c:f>
              <c:numCache>
                <c:formatCode>General</c:formatCode>
                <c:ptCount val="5"/>
                <c:pt idx="0">
                  <c:v>84</c:v>
                </c:pt>
                <c:pt idx="1">
                  <c:v>64</c:v>
                </c:pt>
                <c:pt idx="2">
                  <c:v>44</c:v>
                </c:pt>
                <c:pt idx="3">
                  <c:v>56</c:v>
                </c:pt>
                <c:pt idx="4">
                  <c:v>42</c:v>
                </c:pt>
              </c:numCache>
            </c:numRef>
          </c:val>
          <c:smooth val="0"/>
          <c:extLst>
            <c:ext xmlns:c16="http://schemas.microsoft.com/office/drawing/2014/chart" uri="{C3380CC4-5D6E-409C-BE32-E72D297353CC}">
              <c16:uniqueId val="{00000000-E36E-4E2B-955D-538123330E9F}"/>
            </c:ext>
          </c:extLst>
        </c:ser>
        <c:dLbls>
          <c:showLegendKey val="0"/>
          <c:showVal val="0"/>
          <c:showCatName val="0"/>
          <c:showSerName val="0"/>
          <c:showPercent val="0"/>
          <c:showBubbleSize val="0"/>
        </c:dLbls>
        <c:smooth val="0"/>
        <c:axId val="1598766927"/>
        <c:axId val="1598774415"/>
      </c:lineChart>
      <c:dateAx>
        <c:axId val="159876692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98774415"/>
        <c:crosses val="autoZero"/>
        <c:auto val="1"/>
        <c:lblOffset val="100"/>
        <c:baseTimeUnit val="months"/>
      </c:dateAx>
      <c:valAx>
        <c:axId val="1598774415"/>
        <c:scaling>
          <c:orientation val="minMax"/>
          <c:min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98766927"/>
        <c:crosses val="autoZero"/>
        <c:crossBetween val="between"/>
      </c:valAx>
      <c:spPr>
        <a:noFill/>
        <a:ln>
          <a:noFill/>
        </a:ln>
        <a:effectLst/>
      </c:spPr>
    </c:plotArea>
    <c:plotVisOnly val="1"/>
    <c:dispBlanksAs val="zero"/>
    <c:showDLblsOverMax val="0"/>
  </c:chart>
  <c:spPr>
    <a:solidFill>
      <a:schemeClr val="bg1"/>
    </a:solidFill>
    <a:ln w="12700" cap="flat" cmpd="sng" algn="ctr">
      <a:solidFill>
        <a:schemeClr val="tx1"/>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a:lstStyle/>
          <a:p>
            <a:pPr>
              <a:defRPr/>
            </a:pPr>
            <a:r>
              <a:rPr lang="pt-BR"/>
              <a:t>Canais de entrada - MAIO/2024</a:t>
            </a:r>
          </a:p>
        </c:rich>
      </c:tx>
      <c:layout/>
      <c:overlay val="0"/>
    </c:title>
    <c:autoTitleDeleted val="0"/>
    <c:plotArea>
      <c:layout>
        <c:manualLayout>
          <c:layoutTarget val="inner"/>
          <c:xMode val="edge"/>
          <c:yMode val="edge"/>
          <c:x val="0.10006460003310397"/>
          <c:y val="0.19418894736668657"/>
          <c:w val="0.52186252394126409"/>
          <c:h val="0.72232145505356926"/>
        </c:manualLayout>
      </c:layout>
      <c:barChart>
        <c:barDir val="bar"/>
        <c:grouping val="clustered"/>
        <c:varyColors val="0"/>
        <c:ser>
          <c:idx val="0"/>
          <c:order val="0"/>
          <c:tx>
            <c:strRef>
              <c:f>Canais_atendimento!$A$5</c:f>
              <c:strCache>
                <c:ptCount val="1"/>
                <c:pt idx="0">
                  <c:v>Carta</c:v>
                </c:pt>
              </c:strCache>
            </c:strRef>
          </c:tx>
          <c:invertIfNegative val="0"/>
          <c:cat>
            <c:numRef>
              <c:f>Canais_atendimento!$I$4</c:f>
              <c:numCache>
                <c:formatCode>mmm\-yy</c:formatCode>
                <c:ptCount val="1"/>
                <c:pt idx="0">
                  <c:v>45413</c:v>
                </c:pt>
              </c:numCache>
            </c:numRef>
          </c:cat>
          <c:val>
            <c:numRef>
              <c:f>Canais_atendimento!$I$5</c:f>
              <c:numCache>
                <c:formatCode>0</c:formatCode>
                <c:ptCount val="1"/>
                <c:pt idx="0">
                  <c:v>5</c:v>
                </c:pt>
              </c:numCache>
            </c:numRef>
          </c:val>
          <c:extLst>
            <c:ext xmlns:c16="http://schemas.microsoft.com/office/drawing/2014/chart" uri="{C3380CC4-5D6E-409C-BE32-E72D297353CC}">
              <c16:uniqueId val="{00000000-057C-4A3C-873A-128399ECBA6B}"/>
            </c:ext>
          </c:extLst>
        </c:ser>
        <c:ser>
          <c:idx val="1"/>
          <c:order val="1"/>
          <c:tx>
            <c:strRef>
              <c:f>Canais_atendimento!$A$6</c:f>
              <c:strCache>
                <c:ptCount val="1"/>
                <c:pt idx="0">
                  <c:v>Central SP156</c:v>
                </c:pt>
              </c:strCache>
            </c:strRef>
          </c:tx>
          <c:invertIfNegative val="0"/>
          <c:cat>
            <c:numRef>
              <c:f>Canais_atendimento!$I$4</c:f>
              <c:numCache>
                <c:formatCode>mmm\-yy</c:formatCode>
                <c:ptCount val="1"/>
                <c:pt idx="0">
                  <c:v>45413</c:v>
                </c:pt>
              </c:numCache>
            </c:numRef>
          </c:cat>
          <c:val>
            <c:numRef>
              <c:f>Canais_atendimento!$I$6</c:f>
              <c:numCache>
                <c:formatCode>0</c:formatCode>
                <c:ptCount val="1"/>
                <c:pt idx="0">
                  <c:v>1555</c:v>
                </c:pt>
              </c:numCache>
            </c:numRef>
          </c:val>
          <c:extLst>
            <c:ext xmlns:c16="http://schemas.microsoft.com/office/drawing/2014/chart" uri="{C3380CC4-5D6E-409C-BE32-E72D297353CC}">
              <c16:uniqueId val="{00000001-057C-4A3C-873A-128399ECBA6B}"/>
            </c:ext>
          </c:extLst>
        </c:ser>
        <c:ser>
          <c:idx val="2"/>
          <c:order val="2"/>
          <c:tx>
            <c:strRef>
              <c:f>Canais_atendimento!$A$7</c:f>
              <c:strCache>
                <c:ptCount val="1"/>
                <c:pt idx="0">
                  <c:v>Zap Denúncia*</c:v>
                </c:pt>
              </c:strCache>
            </c:strRef>
          </c:tx>
          <c:invertIfNegative val="0"/>
          <c:cat>
            <c:numRef>
              <c:f>Canais_atendimento!$I$4</c:f>
              <c:numCache>
                <c:formatCode>mmm\-yy</c:formatCode>
                <c:ptCount val="1"/>
                <c:pt idx="0">
                  <c:v>45413</c:v>
                </c:pt>
              </c:numCache>
            </c:numRef>
          </c:cat>
          <c:val>
            <c:numRef>
              <c:f>Canais_atendimento!$I$7</c:f>
              <c:numCache>
                <c:formatCode>0</c:formatCode>
                <c:ptCount val="1"/>
                <c:pt idx="0">
                  <c:v>347</c:v>
                </c:pt>
              </c:numCache>
            </c:numRef>
          </c:val>
          <c:extLst>
            <c:ext xmlns:c16="http://schemas.microsoft.com/office/drawing/2014/chart" uri="{C3380CC4-5D6E-409C-BE32-E72D297353CC}">
              <c16:uniqueId val="{00000002-057C-4A3C-873A-128399ECBA6B}"/>
            </c:ext>
          </c:extLst>
        </c:ser>
        <c:ser>
          <c:idx val="3"/>
          <c:order val="3"/>
          <c:tx>
            <c:strRef>
              <c:f>Canais_atendimento!$A$8</c:f>
              <c:strCache>
                <c:ptCount val="1"/>
                <c:pt idx="0">
                  <c:v>E-mail</c:v>
                </c:pt>
              </c:strCache>
            </c:strRef>
          </c:tx>
          <c:invertIfNegative val="0"/>
          <c:cat>
            <c:numRef>
              <c:f>Canais_atendimento!$I$4</c:f>
              <c:numCache>
                <c:formatCode>mmm\-yy</c:formatCode>
                <c:ptCount val="1"/>
                <c:pt idx="0">
                  <c:v>45413</c:v>
                </c:pt>
              </c:numCache>
            </c:numRef>
          </c:cat>
          <c:val>
            <c:numRef>
              <c:f>Canais_atendimento!$I$8</c:f>
              <c:numCache>
                <c:formatCode>0</c:formatCode>
                <c:ptCount val="1"/>
                <c:pt idx="0">
                  <c:v>1365</c:v>
                </c:pt>
              </c:numCache>
            </c:numRef>
          </c:val>
          <c:extLst>
            <c:ext xmlns:c16="http://schemas.microsoft.com/office/drawing/2014/chart" uri="{C3380CC4-5D6E-409C-BE32-E72D297353CC}">
              <c16:uniqueId val="{00000003-057C-4A3C-873A-128399ECBA6B}"/>
            </c:ext>
          </c:extLst>
        </c:ser>
        <c:ser>
          <c:idx val="4"/>
          <c:order val="4"/>
          <c:tx>
            <c:strRef>
              <c:f>Canais_atendimento!$A$9</c:f>
              <c:strCache>
                <c:ptCount val="1"/>
                <c:pt idx="0">
                  <c:v>Encaminhamento de outros órgãos (Processo SEI, Memorando, Ofício, etc.)</c:v>
                </c:pt>
              </c:strCache>
            </c:strRef>
          </c:tx>
          <c:invertIfNegative val="0"/>
          <c:cat>
            <c:numRef>
              <c:f>Canais_atendimento!$I$4</c:f>
              <c:numCache>
                <c:formatCode>mmm\-yy</c:formatCode>
                <c:ptCount val="1"/>
                <c:pt idx="0">
                  <c:v>45413</c:v>
                </c:pt>
              </c:numCache>
            </c:numRef>
          </c:cat>
          <c:val>
            <c:numRef>
              <c:f>Canais_atendimento!$I$9</c:f>
              <c:numCache>
                <c:formatCode>0</c:formatCode>
                <c:ptCount val="1"/>
                <c:pt idx="0">
                  <c:v>395</c:v>
                </c:pt>
              </c:numCache>
            </c:numRef>
          </c:val>
          <c:extLst>
            <c:ext xmlns:c16="http://schemas.microsoft.com/office/drawing/2014/chart" uri="{C3380CC4-5D6E-409C-BE32-E72D297353CC}">
              <c16:uniqueId val="{00000004-057C-4A3C-873A-128399ECBA6B}"/>
            </c:ext>
          </c:extLst>
        </c:ser>
        <c:ser>
          <c:idx val="5"/>
          <c:order val="5"/>
          <c:tx>
            <c:strRef>
              <c:f>Canais_atendimento!$A$10</c:f>
              <c:strCache>
                <c:ptCount val="1"/>
                <c:pt idx="0">
                  <c:v>Portal</c:v>
                </c:pt>
              </c:strCache>
            </c:strRef>
          </c:tx>
          <c:invertIfNegative val="0"/>
          <c:cat>
            <c:numRef>
              <c:f>Canais_atendimento!$I$4</c:f>
              <c:numCache>
                <c:formatCode>mmm\-yy</c:formatCode>
                <c:ptCount val="1"/>
                <c:pt idx="0">
                  <c:v>45413</c:v>
                </c:pt>
              </c:numCache>
            </c:numRef>
          </c:cat>
          <c:val>
            <c:numRef>
              <c:f>Canais_atendimento!$I$10</c:f>
              <c:numCache>
                <c:formatCode>0</c:formatCode>
                <c:ptCount val="1"/>
                <c:pt idx="0">
                  <c:v>2057</c:v>
                </c:pt>
              </c:numCache>
            </c:numRef>
          </c:val>
          <c:extLst>
            <c:ext xmlns:c16="http://schemas.microsoft.com/office/drawing/2014/chart" uri="{C3380CC4-5D6E-409C-BE32-E72D297353CC}">
              <c16:uniqueId val="{00000005-057C-4A3C-873A-128399ECBA6B}"/>
            </c:ext>
          </c:extLst>
        </c:ser>
        <c:ser>
          <c:idx val="6"/>
          <c:order val="6"/>
          <c:tx>
            <c:strRef>
              <c:f>Canais_atendimento!$A$11</c:f>
              <c:strCache>
                <c:ptCount val="1"/>
                <c:pt idx="0">
                  <c:v>Presencial</c:v>
                </c:pt>
              </c:strCache>
            </c:strRef>
          </c:tx>
          <c:invertIfNegative val="0"/>
          <c:cat>
            <c:numRef>
              <c:f>Canais_atendimento!$I$4</c:f>
              <c:numCache>
                <c:formatCode>mmm\-yy</c:formatCode>
                <c:ptCount val="1"/>
                <c:pt idx="0">
                  <c:v>45413</c:v>
                </c:pt>
              </c:numCache>
            </c:numRef>
          </c:cat>
          <c:val>
            <c:numRef>
              <c:f>Canais_atendimento!$I$11</c:f>
              <c:numCache>
                <c:formatCode>0</c:formatCode>
                <c:ptCount val="1"/>
                <c:pt idx="0">
                  <c:v>217</c:v>
                </c:pt>
              </c:numCache>
            </c:numRef>
          </c:val>
          <c:extLst>
            <c:ext xmlns:c16="http://schemas.microsoft.com/office/drawing/2014/chart" uri="{C3380CC4-5D6E-409C-BE32-E72D297353CC}">
              <c16:uniqueId val="{00000000-6589-4D95-BAD3-DAB6557B7DB7}"/>
            </c:ext>
          </c:extLst>
        </c:ser>
        <c:dLbls>
          <c:showLegendKey val="0"/>
          <c:showVal val="0"/>
          <c:showCatName val="0"/>
          <c:showSerName val="0"/>
          <c:showPercent val="0"/>
          <c:showBubbleSize val="0"/>
        </c:dLbls>
        <c:gapWidth val="150"/>
        <c:axId val="1812051903"/>
        <c:axId val="1812053567"/>
      </c:barChart>
      <c:valAx>
        <c:axId val="1812053567"/>
        <c:scaling>
          <c:orientation val="minMax"/>
          <c:min val="0"/>
        </c:scaling>
        <c:delete val="0"/>
        <c:axPos val="b"/>
        <c:majorGridlines/>
        <c:numFmt formatCode="0" sourceLinked="1"/>
        <c:majorTickMark val="out"/>
        <c:minorTickMark val="none"/>
        <c:tickLblPos val="nextTo"/>
        <c:crossAx val="1812051903"/>
        <c:crosses val="autoZero"/>
        <c:crossBetween val="between"/>
      </c:valAx>
      <c:dateAx>
        <c:axId val="1812051903"/>
        <c:scaling>
          <c:orientation val="minMax"/>
        </c:scaling>
        <c:delete val="0"/>
        <c:axPos val="l"/>
        <c:numFmt formatCode="mmm/yy" sourceLinked="0"/>
        <c:majorTickMark val="out"/>
        <c:minorTickMark val="none"/>
        <c:tickLblPos val="nextTo"/>
        <c:crossAx val="1812053567"/>
        <c:crosses val="autoZero"/>
        <c:auto val="1"/>
        <c:lblOffset val="100"/>
        <c:baseTimeUnit val="days"/>
      </c:dateAx>
    </c:plotArea>
    <c:legend>
      <c:legendPos val="r"/>
      <c:layout>
        <c:manualLayout>
          <c:xMode val="edge"/>
          <c:yMode val="edge"/>
          <c:x val="0.65489565155706886"/>
          <c:y val="0.17317349905252874"/>
          <c:w val="0.31201210659478373"/>
          <c:h val="0.81188523181642058"/>
        </c:manualLayout>
      </c:layout>
      <c:overlay val="0"/>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a:lstStyle/>
          <a:p>
            <a:pPr>
              <a:defRPr/>
            </a:pPr>
            <a:r>
              <a:rPr lang="pt-BR"/>
              <a:t>Linha do tempo - canais de entrada - 2024</a:t>
            </a:r>
          </a:p>
        </c:rich>
      </c:tx>
      <c:layout>
        <c:manualLayout>
          <c:xMode val="edge"/>
          <c:yMode val="edge"/>
          <c:x val="0.26616774507464641"/>
          <c:y val="4.1440259579869999E-2"/>
        </c:manualLayout>
      </c:layout>
      <c:overlay val="0"/>
    </c:title>
    <c:autoTitleDeleted val="0"/>
    <c:plotArea>
      <c:layout>
        <c:manualLayout>
          <c:layoutTarget val="inner"/>
          <c:xMode val="edge"/>
          <c:yMode val="edge"/>
          <c:x val="8.1191909834800055E-2"/>
          <c:y val="0.16890947067669385"/>
          <c:w val="0.57269667494771703"/>
          <c:h val="0.66635076887600608"/>
        </c:manualLayout>
      </c:layout>
      <c:lineChart>
        <c:grouping val="standard"/>
        <c:varyColors val="0"/>
        <c:ser>
          <c:idx val="0"/>
          <c:order val="0"/>
          <c:tx>
            <c:strRef>
              <c:f>Canais_atendimento!$A$5</c:f>
              <c:strCache>
                <c:ptCount val="1"/>
                <c:pt idx="0">
                  <c:v>Carta</c:v>
                </c:pt>
              </c:strCache>
            </c:strRef>
          </c:tx>
          <c:marker>
            <c:symbol val="none"/>
          </c:marker>
          <c:dPt>
            <c:idx val="0"/>
            <c:bubble3D val="0"/>
            <c:extLst>
              <c:ext xmlns:c16="http://schemas.microsoft.com/office/drawing/2014/chart" uri="{C3380CC4-5D6E-409C-BE32-E72D297353CC}">
                <c16:uniqueId val="{00000000-7CD5-4FF3-ACFD-DAC5D4781527}"/>
              </c:ext>
            </c:extLst>
          </c:dPt>
          <c:cat>
            <c:numRef>
              <c:f>Canais_atendimento!$B$4:$M$4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Canais_atendimento!$B$5:$M$5</c:f>
              <c:numCache>
                <c:formatCode>General</c:formatCode>
                <c:ptCount val="12"/>
                <c:pt idx="7" formatCode="0">
                  <c:v>5</c:v>
                </c:pt>
                <c:pt idx="8" formatCode="0">
                  <c:v>12</c:v>
                </c:pt>
                <c:pt idx="9" formatCode="0">
                  <c:v>13</c:v>
                </c:pt>
                <c:pt idx="10" formatCode="0">
                  <c:v>19</c:v>
                </c:pt>
                <c:pt idx="11" formatCode="0">
                  <c:v>11</c:v>
                </c:pt>
              </c:numCache>
            </c:numRef>
          </c:val>
          <c:smooth val="0"/>
          <c:extLst>
            <c:ext xmlns:c16="http://schemas.microsoft.com/office/drawing/2014/chart" uri="{C3380CC4-5D6E-409C-BE32-E72D297353CC}">
              <c16:uniqueId val="{00000001-D925-46E7-846B-02D1E1296D89}"/>
            </c:ext>
          </c:extLst>
        </c:ser>
        <c:ser>
          <c:idx val="1"/>
          <c:order val="1"/>
          <c:tx>
            <c:strRef>
              <c:f>Canais_atendimento!$A$6</c:f>
              <c:strCache>
                <c:ptCount val="1"/>
                <c:pt idx="0">
                  <c:v>Central SP156</c:v>
                </c:pt>
              </c:strCache>
            </c:strRef>
          </c:tx>
          <c:cat>
            <c:numRef>
              <c:f>Canais_atendimento!$B$4:$M$4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Canais_atendimento!$B$6:$M$6</c:f>
              <c:numCache>
                <c:formatCode>General</c:formatCode>
                <c:ptCount val="12"/>
                <c:pt idx="7" formatCode="0">
                  <c:v>1555</c:v>
                </c:pt>
                <c:pt idx="8" formatCode="0">
                  <c:v>1898</c:v>
                </c:pt>
                <c:pt idx="9" formatCode="0">
                  <c:v>2041</c:v>
                </c:pt>
                <c:pt idx="10" formatCode="0">
                  <c:v>1889</c:v>
                </c:pt>
                <c:pt idx="11" formatCode="0">
                  <c:v>1913</c:v>
                </c:pt>
              </c:numCache>
            </c:numRef>
          </c:val>
          <c:smooth val="0"/>
          <c:extLst>
            <c:ext xmlns:c16="http://schemas.microsoft.com/office/drawing/2014/chart" uri="{C3380CC4-5D6E-409C-BE32-E72D297353CC}">
              <c16:uniqueId val="{00000002-D925-46E7-846B-02D1E1296D89}"/>
            </c:ext>
          </c:extLst>
        </c:ser>
        <c:ser>
          <c:idx val="2"/>
          <c:order val="2"/>
          <c:tx>
            <c:strRef>
              <c:f>Canais_atendimento!$A$7</c:f>
              <c:strCache>
                <c:ptCount val="1"/>
                <c:pt idx="0">
                  <c:v>Zap Denúncia*</c:v>
                </c:pt>
              </c:strCache>
            </c:strRef>
          </c:tx>
          <c:cat>
            <c:numRef>
              <c:f>Canais_atendimento!$B$4:$M$4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Canais_atendimento!$B$7:$M$7</c:f>
              <c:numCache>
                <c:formatCode>General</c:formatCode>
                <c:ptCount val="12"/>
                <c:pt idx="7" formatCode="0">
                  <c:v>347</c:v>
                </c:pt>
                <c:pt idx="8" formatCode="0">
                  <c:v>415</c:v>
                </c:pt>
                <c:pt idx="9" formatCode="0">
                  <c:v>117</c:v>
                </c:pt>
                <c:pt idx="10" formatCode="0">
                  <c:v>0</c:v>
                </c:pt>
                <c:pt idx="11" formatCode="0">
                  <c:v>0</c:v>
                </c:pt>
              </c:numCache>
            </c:numRef>
          </c:val>
          <c:smooth val="0"/>
          <c:extLst>
            <c:ext xmlns:c16="http://schemas.microsoft.com/office/drawing/2014/chart" uri="{C3380CC4-5D6E-409C-BE32-E72D297353CC}">
              <c16:uniqueId val="{00000003-D925-46E7-846B-02D1E1296D89}"/>
            </c:ext>
          </c:extLst>
        </c:ser>
        <c:ser>
          <c:idx val="3"/>
          <c:order val="3"/>
          <c:tx>
            <c:strRef>
              <c:f>Canais_atendimento!$A$8</c:f>
              <c:strCache>
                <c:ptCount val="1"/>
                <c:pt idx="0">
                  <c:v>E-mail</c:v>
                </c:pt>
              </c:strCache>
            </c:strRef>
          </c:tx>
          <c:dPt>
            <c:idx val="0"/>
            <c:bubble3D val="0"/>
            <c:extLst>
              <c:ext xmlns:c16="http://schemas.microsoft.com/office/drawing/2014/chart" uri="{C3380CC4-5D6E-409C-BE32-E72D297353CC}">
                <c16:uniqueId val="{00000001-7CD5-4FF3-ACFD-DAC5D4781527}"/>
              </c:ext>
            </c:extLst>
          </c:dPt>
          <c:cat>
            <c:numRef>
              <c:f>Canais_atendimento!$B$4:$M$4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Canais_atendimento!$B$8:$M$8</c:f>
              <c:numCache>
                <c:formatCode>General</c:formatCode>
                <c:ptCount val="12"/>
                <c:pt idx="7" formatCode="0">
                  <c:v>1365</c:v>
                </c:pt>
                <c:pt idx="8" formatCode="0">
                  <c:v>1552</c:v>
                </c:pt>
                <c:pt idx="9" formatCode="0">
                  <c:v>1249</c:v>
                </c:pt>
                <c:pt idx="10" formatCode="0">
                  <c:v>1205</c:v>
                </c:pt>
                <c:pt idx="11" formatCode="0">
                  <c:v>1219</c:v>
                </c:pt>
              </c:numCache>
            </c:numRef>
          </c:val>
          <c:smooth val="0"/>
          <c:extLst>
            <c:ext xmlns:c16="http://schemas.microsoft.com/office/drawing/2014/chart" uri="{C3380CC4-5D6E-409C-BE32-E72D297353CC}">
              <c16:uniqueId val="{00000005-D925-46E7-846B-02D1E1296D89}"/>
            </c:ext>
          </c:extLst>
        </c:ser>
        <c:ser>
          <c:idx val="4"/>
          <c:order val="4"/>
          <c:tx>
            <c:strRef>
              <c:f>Canais_atendimento!$A$9</c:f>
              <c:strCache>
                <c:ptCount val="1"/>
                <c:pt idx="0">
                  <c:v>Encaminhamento de outros órgãos (Processo SEI, Memorando, Ofício, etc.)</c:v>
                </c:pt>
              </c:strCache>
            </c:strRef>
          </c:tx>
          <c:cat>
            <c:numRef>
              <c:f>Canais_atendimento!$B$4:$M$4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Canais_atendimento!$B$9:$M$9</c:f>
              <c:numCache>
                <c:formatCode>General</c:formatCode>
                <c:ptCount val="12"/>
                <c:pt idx="7" formatCode="0">
                  <c:v>395</c:v>
                </c:pt>
                <c:pt idx="8" formatCode="0">
                  <c:v>280</c:v>
                </c:pt>
                <c:pt idx="9" formatCode="0">
                  <c:v>175</c:v>
                </c:pt>
                <c:pt idx="10" formatCode="0">
                  <c:v>249</c:v>
                </c:pt>
                <c:pt idx="11" formatCode="0">
                  <c:v>158</c:v>
                </c:pt>
              </c:numCache>
            </c:numRef>
          </c:val>
          <c:smooth val="0"/>
          <c:extLst>
            <c:ext xmlns:c16="http://schemas.microsoft.com/office/drawing/2014/chart" uri="{C3380CC4-5D6E-409C-BE32-E72D297353CC}">
              <c16:uniqueId val="{00000006-D925-46E7-846B-02D1E1296D89}"/>
            </c:ext>
          </c:extLst>
        </c:ser>
        <c:ser>
          <c:idx val="5"/>
          <c:order val="5"/>
          <c:tx>
            <c:strRef>
              <c:f>Canais_atendimento!$A$10</c:f>
              <c:strCache>
                <c:ptCount val="1"/>
                <c:pt idx="0">
                  <c:v>Portal</c:v>
                </c:pt>
              </c:strCache>
            </c:strRef>
          </c:tx>
          <c:cat>
            <c:numRef>
              <c:f>Canais_atendimento!$B$4:$M$4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Canais_atendimento!$B$10:$M$10</c:f>
              <c:numCache>
                <c:formatCode>General</c:formatCode>
                <c:ptCount val="12"/>
                <c:pt idx="7" formatCode="0">
                  <c:v>2057</c:v>
                </c:pt>
                <c:pt idx="8" formatCode="0">
                  <c:v>2192</c:v>
                </c:pt>
                <c:pt idx="9" formatCode="0">
                  <c:v>2373</c:v>
                </c:pt>
                <c:pt idx="10" formatCode="0">
                  <c:v>2283</c:v>
                </c:pt>
                <c:pt idx="11" formatCode="0">
                  <c:v>2038</c:v>
                </c:pt>
              </c:numCache>
            </c:numRef>
          </c:val>
          <c:smooth val="0"/>
          <c:extLst>
            <c:ext xmlns:c16="http://schemas.microsoft.com/office/drawing/2014/chart" uri="{C3380CC4-5D6E-409C-BE32-E72D297353CC}">
              <c16:uniqueId val="{00000007-D925-46E7-846B-02D1E1296D89}"/>
            </c:ext>
          </c:extLst>
        </c:ser>
        <c:ser>
          <c:idx val="6"/>
          <c:order val="6"/>
          <c:tx>
            <c:strRef>
              <c:f>Canais_atendimento!$A$11</c:f>
              <c:strCache>
                <c:ptCount val="1"/>
                <c:pt idx="0">
                  <c:v>Presencial</c:v>
                </c:pt>
              </c:strCache>
            </c:strRef>
          </c:tx>
          <c:marker>
            <c:symbol val="none"/>
          </c:marker>
          <c:cat>
            <c:numRef>
              <c:f>Canais_atendimento!$B$4:$M$4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Canais_atendimento!$B$11:$M$11</c:f>
              <c:numCache>
                <c:formatCode>General</c:formatCode>
                <c:ptCount val="12"/>
                <c:pt idx="7" formatCode="0">
                  <c:v>217</c:v>
                </c:pt>
                <c:pt idx="8" formatCode="0">
                  <c:v>239</c:v>
                </c:pt>
                <c:pt idx="9" formatCode="0">
                  <c:v>203</c:v>
                </c:pt>
                <c:pt idx="10" formatCode="0">
                  <c:v>202</c:v>
                </c:pt>
                <c:pt idx="11" formatCode="0">
                  <c:v>248</c:v>
                </c:pt>
              </c:numCache>
            </c:numRef>
          </c:val>
          <c:smooth val="0"/>
          <c:extLst>
            <c:ext xmlns:c16="http://schemas.microsoft.com/office/drawing/2014/chart" uri="{C3380CC4-5D6E-409C-BE32-E72D297353CC}">
              <c16:uniqueId val="{00000002-468F-43C5-A862-281E81693827}"/>
            </c:ext>
          </c:extLst>
        </c:ser>
        <c:dLbls>
          <c:showLegendKey val="0"/>
          <c:showVal val="0"/>
          <c:showCatName val="0"/>
          <c:showSerName val="0"/>
          <c:showPercent val="0"/>
          <c:showBubbleSize val="0"/>
        </c:dLbls>
        <c:smooth val="0"/>
        <c:axId val="1812052735"/>
        <c:axId val="1812048159"/>
      </c:lineChart>
      <c:valAx>
        <c:axId val="1812048159"/>
        <c:scaling>
          <c:orientation val="minMax"/>
          <c:max val="3000"/>
          <c:min val="0"/>
        </c:scaling>
        <c:delete val="0"/>
        <c:axPos val="l"/>
        <c:majorGridlines/>
        <c:numFmt formatCode="General" sourceLinked="1"/>
        <c:majorTickMark val="none"/>
        <c:minorTickMark val="none"/>
        <c:tickLblPos val="nextTo"/>
        <c:crossAx val="1812052735"/>
        <c:crosses val="autoZero"/>
        <c:crossBetween val="between"/>
        <c:majorUnit val="250"/>
      </c:valAx>
      <c:dateAx>
        <c:axId val="1812052735"/>
        <c:scaling>
          <c:orientation val="minMax"/>
          <c:min val="45292"/>
        </c:scaling>
        <c:delete val="0"/>
        <c:axPos val="b"/>
        <c:majorGridlines/>
        <c:numFmt formatCode="mmm/yy" sourceLinked="0"/>
        <c:majorTickMark val="none"/>
        <c:minorTickMark val="none"/>
        <c:tickLblPos val="nextTo"/>
        <c:txPr>
          <a:bodyPr rot="-2100000"/>
          <a:lstStyle/>
          <a:p>
            <a:pPr>
              <a:defRPr/>
            </a:pPr>
            <a:endParaRPr lang="pt-BR"/>
          </a:p>
        </c:txPr>
        <c:crossAx val="1812048159"/>
        <c:crosses val="autoZero"/>
        <c:auto val="1"/>
        <c:lblOffset val="100"/>
        <c:baseTimeUnit val="months"/>
        <c:majorUnit val="1"/>
      </c:dateAx>
    </c:plotArea>
    <c:legend>
      <c:legendPos val="r"/>
      <c:layout>
        <c:manualLayout>
          <c:xMode val="edge"/>
          <c:yMode val="edge"/>
          <c:x val="0.64527629233511585"/>
          <c:y val="0.15834962620714318"/>
          <c:w val="0.35472370766488409"/>
          <c:h val="0.75444125812622465"/>
        </c:manualLayout>
      </c:layout>
      <c:overlay val="0"/>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plotArea>
      <c:layout>
        <c:manualLayout>
          <c:layoutTarget val="inner"/>
          <c:xMode val="edge"/>
          <c:yMode val="edge"/>
          <c:x val="8.9140623014059756E-2"/>
          <c:y val="0.17578888124804026"/>
          <c:w val="0.51191764668555206"/>
          <c:h val="0.75780697408131137"/>
        </c:manualLayout>
      </c:layout>
      <c:barChart>
        <c:barDir val="col"/>
        <c:grouping val="stacked"/>
        <c:varyColors val="0"/>
        <c:ser>
          <c:idx val="0"/>
          <c:order val="0"/>
          <c:tx>
            <c:strRef>
              <c:f>Canais_atendimento!$A$5</c:f>
              <c:strCache>
                <c:ptCount val="1"/>
                <c:pt idx="0">
                  <c:v>Carta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Canais_atendimento!$Q$4</c:f>
              <c:strCache>
                <c:ptCount val="1"/>
                <c:pt idx="0">
                  <c:v>% Canais de entrada MAI/24</c:v>
                </c:pt>
              </c:strCache>
            </c:strRef>
          </c:cat>
          <c:val>
            <c:numRef>
              <c:f>Canais_atendimento!$Q$5</c:f>
              <c:numCache>
                <c:formatCode>0.0</c:formatCode>
                <c:ptCount val="1"/>
                <c:pt idx="0">
                  <c:v>8.4160915670762504E-2</c:v>
                </c:pt>
              </c:numCache>
            </c:numRef>
          </c:val>
          <c:extLst>
            <c:ext xmlns:c16="http://schemas.microsoft.com/office/drawing/2014/chart" uri="{C3380CC4-5D6E-409C-BE32-E72D297353CC}">
              <c16:uniqueId val="{00000000-4B70-4874-BBA0-FA01D7554CDF}"/>
            </c:ext>
          </c:extLst>
        </c:ser>
        <c:ser>
          <c:idx val="1"/>
          <c:order val="1"/>
          <c:tx>
            <c:strRef>
              <c:f>Canais_atendimento!$A$6</c:f>
              <c:strCache>
                <c:ptCount val="1"/>
                <c:pt idx="0">
                  <c:v>Central SP156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Canais_atendimento!$Q$4</c:f>
              <c:strCache>
                <c:ptCount val="1"/>
                <c:pt idx="0">
                  <c:v>% Canais de entrada MAI/24</c:v>
                </c:pt>
              </c:strCache>
            </c:strRef>
          </c:cat>
          <c:val>
            <c:numRef>
              <c:f>Canais_atendimento!$Q$6</c:f>
              <c:numCache>
                <c:formatCode>0.0</c:formatCode>
                <c:ptCount val="1"/>
                <c:pt idx="0">
                  <c:v>26.174044773607136</c:v>
                </c:pt>
              </c:numCache>
            </c:numRef>
          </c:val>
          <c:extLst>
            <c:ext xmlns:c16="http://schemas.microsoft.com/office/drawing/2014/chart" uri="{C3380CC4-5D6E-409C-BE32-E72D297353CC}">
              <c16:uniqueId val="{00000001-4B70-4874-BBA0-FA01D7554CDF}"/>
            </c:ext>
          </c:extLst>
        </c:ser>
        <c:ser>
          <c:idx val="2"/>
          <c:order val="2"/>
          <c:tx>
            <c:strRef>
              <c:f>Canais_atendimento!$A$7</c:f>
              <c:strCache>
                <c:ptCount val="1"/>
                <c:pt idx="0">
                  <c:v>Zap Denúncia*</c:v>
                </c:pt>
              </c:strCache>
            </c:strRef>
          </c:tx>
          <c:invertIfNegative val="0"/>
          <c:dPt>
            <c:idx val="0"/>
            <c:invertIfNegative val="0"/>
            <c:bubble3D val="0"/>
            <c:extLst>
              <c:ext xmlns:c16="http://schemas.microsoft.com/office/drawing/2014/chart" uri="{C3380CC4-5D6E-409C-BE32-E72D297353CC}">
                <c16:uniqueId val="{00000000-8BCB-4800-B171-8ACA39861A4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Canais_atendimento!$Q$4</c:f>
              <c:strCache>
                <c:ptCount val="1"/>
                <c:pt idx="0">
                  <c:v>% Canais de entrada MAI/24</c:v>
                </c:pt>
              </c:strCache>
            </c:strRef>
          </c:cat>
          <c:val>
            <c:numRef>
              <c:f>Canais_atendimento!$Q$7</c:f>
              <c:numCache>
                <c:formatCode>0.0</c:formatCode>
                <c:ptCount val="1"/>
                <c:pt idx="0">
                  <c:v>5.8407675475509171</c:v>
                </c:pt>
              </c:numCache>
            </c:numRef>
          </c:val>
          <c:extLst>
            <c:ext xmlns:c16="http://schemas.microsoft.com/office/drawing/2014/chart" uri="{C3380CC4-5D6E-409C-BE32-E72D297353CC}">
              <c16:uniqueId val="{00000003-4B70-4874-BBA0-FA01D7554CDF}"/>
            </c:ext>
          </c:extLst>
        </c:ser>
        <c:ser>
          <c:idx val="3"/>
          <c:order val="3"/>
          <c:tx>
            <c:strRef>
              <c:f>Canais_atendimento!$A$8</c:f>
              <c:strCache>
                <c:ptCount val="1"/>
                <c:pt idx="0">
                  <c:v>E-mail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Canais_atendimento!$Q$4</c:f>
              <c:strCache>
                <c:ptCount val="1"/>
                <c:pt idx="0">
                  <c:v>% Canais de entrada MAI/24</c:v>
                </c:pt>
              </c:strCache>
            </c:strRef>
          </c:cat>
          <c:val>
            <c:numRef>
              <c:f>Canais_atendimento!$Q$8</c:f>
              <c:numCache>
                <c:formatCode>0.0</c:formatCode>
                <c:ptCount val="1"/>
                <c:pt idx="0">
                  <c:v>22.975929978118163</c:v>
                </c:pt>
              </c:numCache>
            </c:numRef>
          </c:val>
          <c:extLst>
            <c:ext xmlns:c16="http://schemas.microsoft.com/office/drawing/2014/chart" uri="{C3380CC4-5D6E-409C-BE32-E72D297353CC}">
              <c16:uniqueId val="{00000004-4B70-4874-BBA0-FA01D7554CDF}"/>
            </c:ext>
          </c:extLst>
        </c:ser>
        <c:ser>
          <c:idx val="4"/>
          <c:order val="4"/>
          <c:tx>
            <c:strRef>
              <c:f>Canais_atendimento!$A$9</c:f>
              <c:strCache>
                <c:ptCount val="1"/>
                <c:pt idx="0">
                  <c:v>Encaminhamento de outros órgãos (Processo SEI, Memorando, Ofício, etc.)</c:v>
                </c:pt>
              </c:strCache>
            </c:strRef>
          </c:tx>
          <c:invertIfNegative val="0"/>
          <c:dPt>
            <c:idx val="0"/>
            <c:invertIfNegative val="0"/>
            <c:bubble3D val="0"/>
            <c:extLst>
              <c:ext xmlns:c16="http://schemas.microsoft.com/office/drawing/2014/chart" uri="{C3380CC4-5D6E-409C-BE32-E72D297353CC}">
                <c16:uniqueId val="{00000001-8BCB-4800-B171-8ACA39861A4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Canais_atendimento!$Q$4</c:f>
              <c:strCache>
                <c:ptCount val="1"/>
                <c:pt idx="0">
                  <c:v>% Canais de entrada MAI/24</c:v>
                </c:pt>
              </c:strCache>
            </c:strRef>
          </c:cat>
          <c:val>
            <c:numRef>
              <c:f>Canais_atendimento!$Q$9</c:f>
              <c:numCache>
                <c:formatCode>0.0</c:formatCode>
                <c:ptCount val="1"/>
                <c:pt idx="0">
                  <c:v>6.6487123379902373</c:v>
                </c:pt>
              </c:numCache>
            </c:numRef>
          </c:val>
          <c:extLst>
            <c:ext xmlns:c16="http://schemas.microsoft.com/office/drawing/2014/chart" uri="{C3380CC4-5D6E-409C-BE32-E72D297353CC}">
              <c16:uniqueId val="{00000006-4B70-4874-BBA0-FA01D7554CDF}"/>
            </c:ext>
          </c:extLst>
        </c:ser>
        <c:ser>
          <c:idx val="5"/>
          <c:order val="5"/>
          <c:tx>
            <c:strRef>
              <c:f>Canais_atendimento!$A$10</c:f>
              <c:strCache>
                <c:ptCount val="1"/>
                <c:pt idx="0">
                  <c:v>Portal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Canais_atendimento!$Q$4</c:f>
              <c:strCache>
                <c:ptCount val="1"/>
                <c:pt idx="0">
                  <c:v>% Canais de entrada MAI/24</c:v>
                </c:pt>
              </c:strCache>
            </c:strRef>
          </c:cat>
          <c:val>
            <c:numRef>
              <c:f>Canais_atendimento!$Q$10</c:f>
              <c:numCache>
                <c:formatCode>0.0</c:formatCode>
                <c:ptCount val="1"/>
                <c:pt idx="0">
                  <c:v>34.623800706951691</c:v>
                </c:pt>
              </c:numCache>
            </c:numRef>
          </c:val>
          <c:extLst>
            <c:ext xmlns:c16="http://schemas.microsoft.com/office/drawing/2014/chart" uri="{C3380CC4-5D6E-409C-BE32-E72D297353CC}">
              <c16:uniqueId val="{00000007-4B70-4874-BBA0-FA01D7554CDF}"/>
            </c:ext>
          </c:extLst>
        </c:ser>
        <c:ser>
          <c:idx val="6"/>
          <c:order val="6"/>
          <c:tx>
            <c:strRef>
              <c:f>Canais_atendimento!$A$11</c:f>
              <c:strCache>
                <c:ptCount val="1"/>
                <c:pt idx="0">
                  <c:v>Presencial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Canais_atendimento!$Q$4</c:f>
              <c:strCache>
                <c:ptCount val="1"/>
                <c:pt idx="0">
                  <c:v>% Canais de entrada MAI/24</c:v>
                </c:pt>
              </c:strCache>
            </c:strRef>
          </c:cat>
          <c:val>
            <c:numRef>
              <c:f>Canais_atendimento!$Q$11</c:f>
              <c:numCache>
                <c:formatCode>0.0</c:formatCode>
                <c:ptCount val="1"/>
                <c:pt idx="0">
                  <c:v>3.6525837401110923</c:v>
                </c:pt>
              </c:numCache>
            </c:numRef>
          </c:val>
          <c:extLst>
            <c:ext xmlns:c16="http://schemas.microsoft.com/office/drawing/2014/chart" uri="{C3380CC4-5D6E-409C-BE32-E72D297353CC}">
              <c16:uniqueId val="{00000002-7787-48A7-81EC-FA28B83C9C5F}"/>
            </c:ext>
          </c:extLst>
        </c:ser>
        <c:dLbls>
          <c:showLegendKey val="0"/>
          <c:showVal val="0"/>
          <c:showCatName val="0"/>
          <c:showSerName val="0"/>
          <c:showPercent val="0"/>
          <c:showBubbleSize val="0"/>
        </c:dLbls>
        <c:gapWidth val="150"/>
        <c:overlap val="100"/>
        <c:axId val="1812051487"/>
        <c:axId val="1812049823"/>
      </c:barChart>
      <c:valAx>
        <c:axId val="1812049823"/>
        <c:scaling>
          <c:orientation val="minMax"/>
          <c:max val="100"/>
        </c:scaling>
        <c:delete val="0"/>
        <c:axPos val="l"/>
        <c:majorGridlines/>
        <c:numFmt formatCode="0.0" sourceLinked="1"/>
        <c:majorTickMark val="out"/>
        <c:minorTickMark val="none"/>
        <c:tickLblPos val="nextTo"/>
        <c:crossAx val="1812051487"/>
        <c:crosses val="autoZero"/>
        <c:crossBetween val="between"/>
        <c:majorUnit val="10"/>
      </c:valAx>
      <c:catAx>
        <c:axId val="1812051487"/>
        <c:scaling>
          <c:orientation val="minMax"/>
        </c:scaling>
        <c:delete val="0"/>
        <c:axPos val="b"/>
        <c:numFmt formatCode="General" sourceLinked="1"/>
        <c:majorTickMark val="out"/>
        <c:minorTickMark val="none"/>
        <c:tickLblPos val="nextTo"/>
        <c:crossAx val="1812049823"/>
        <c:crosses val="autoZero"/>
        <c:auto val="1"/>
        <c:lblAlgn val="ctr"/>
        <c:lblOffset val="100"/>
        <c:noMultiLvlLbl val="0"/>
      </c:catAx>
    </c:plotArea>
    <c:legend>
      <c:legendPos val="r"/>
      <c:layout>
        <c:manualLayout>
          <c:xMode val="edge"/>
          <c:yMode val="edge"/>
          <c:x val="0.59453698883303208"/>
          <c:y val="0.16246699281996654"/>
          <c:w val="0.40546301116696798"/>
          <c:h val="0.80783735950977398"/>
        </c:manualLayout>
      </c:layout>
      <c:overlay val="0"/>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pt-BR" sz="1050" b="1" i="0" baseline="0">
                <a:effectLst/>
              </a:rPr>
              <a:t>10 assuntos mais solicitados - Média/2024</a:t>
            </a:r>
            <a:endParaRPr lang="pt-BR" sz="1050">
              <a:effectLst/>
            </a:endParaRPr>
          </a:p>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endParaRPr lang="pt-BR"/>
          </a:p>
        </c:rich>
      </c:tx>
      <c:layout>
        <c:manualLayout>
          <c:xMode val="edge"/>
          <c:yMode val="edge"/>
          <c:x val="0.28234167183266851"/>
          <c:y val="2.4267566574079125E-2"/>
        </c:manualLayout>
      </c:layout>
      <c:overlay val="0"/>
    </c:title>
    <c:autoTitleDeleted val="0"/>
    <c:plotArea>
      <c:layout>
        <c:manualLayout>
          <c:xMode val="edge"/>
          <c:yMode val="edge"/>
          <c:x val="7.5743007371603305E-2"/>
          <c:y val="0.11856738380143428"/>
          <c:w val="0.9182334138925704"/>
          <c:h val="0.87144894289788577"/>
        </c:manualLayout>
      </c:layout>
      <c:barChart>
        <c:barDir val="bar"/>
        <c:grouping val="clustered"/>
        <c:varyColors val="1"/>
        <c:ser>
          <c:idx val="0"/>
          <c:order val="0"/>
          <c:invertIfNegative val="0"/>
          <c:dPt>
            <c:idx val="1"/>
            <c:invertIfNegative val="0"/>
            <c:bubble3D val="0"/>
            <c:extLst>
              <c:ext xmlns:c16="http://schemas.microsoft.com/office/drawing/2014/chart" uri="{C3380CC4-5D6E-409C-BE32-E72D297353CC}">
                <c16:uniqueId val="{00000000-AA92-48C6-A1E4-B5FF1EFB694F}"/>
              </c:ext>
            </c:extLst>
          </c:dPt>
          <c:dPt>
            <c:idx val="2"/>
            <c:invertIfNegative val="0"/>
            <c:bubble3D val="0"/>
            <c:extLst>
              <c:ext xmlns:c16="http://schemas.microsoft.com/office/drawing/2014/chart" uri="{C3380CC4-5D6E-409C-BE32-E72D297353CC}">
                <c16:uniqueId val="{00000001-AA92-48C6-A1E4-B5FF1EFB694F}"/>
              </c:ext>
            </c:extLst>
          </c:dPt>
          <c:dPt>
            <c:idx val="3"/>
            <c:invertIfNegative val="0"/>
            <c:bubble3D val="0"/>
            <c:extLst>
              <c:ext xmlns:c16="http://schemas.microsoft.com/office/drawing/2014/chart" uri="{C3380CC4-5D6E-409C-BE32-E72D297353CC}">
                <c16:uniqueId val="{00000002-AA92-48C6-A1E4-B5FF1EFB694F}"/>
              </c:ext>
            </c:extLst>
          </c:dPt>
          <c:dPt>
            <c:idx val="4"/>
            <c:invertIfNegative val="0"/>
            <c:bubble3D val="0"/>
            <c:extLst>
              <c:ext xmlns:c16="http://schemas.microsoft.com/office/drawing/2014/chart" uri="{C3380CC4-5D6E-409C-BE32-E72D297353CC}">
                <c16:uniqueId val="{00000003-AA92-48C6-A1E4-B5FF1EFB694F}"/>
              </c:ext>
            </c:extLst>
          </c:dPt>
          <c:dPt>
            <c:idx val="5"/>
            <c:invertIfNegative val="0"/>
            <c:bubble3D val="0"/>
            <c:extLst>
              <c:ext xmlns:c16="http://schemas.microsoft.com/office/drawing/2014/chart" uri="{C3380CC4-5D6E-409C-BE32-E72D297353CC}">
                <c16:uniqueId val="{00000004-AA92-48C6-A1E4-B5FF1EFB694F}"/>
              </c:ext>
            </c:extLst>
          </c:dPt>
          <c:dPt>
            <c:idx val="6"/>
            <c:invertIfNegative val="0"/>
            <c:bubble3D val="0"/>
            <c:extLst>
              <c:ext xmlns:c16="http://schemas.microsoft.com/office/drawing/2014/chart" uri="{C3380CC4-5D6E-409C-BE32-E72D297353CC}">
                <c16:uniqueId val="{00000005-AA92-48C6-A1E4-B5FF1EFB694F}"/>
              </c:ext>
            </c:extLst>
          </c:dPt>
          <c:dPt>
            <c:idx val="7"/>
            <c:invertIfNegative val="0"/>
            <c:bubble3D val="0"/>
            <c:extLst>
              <c:ext xmlns:c16="http://schemas.microsoft.com/office/drawing/2014/chart" uri="{C3380CC4-5D6E-409C-BE32-E72D297353CC}">
                <c16:uniqueId val="{00000006-AA92-48C6-A1E4-B5FF1EFB694F}"/>
              </c:ext>
            </c:extLst>
          </c:dPt>
          <c:dPt>
            <c:idx val="8"/>
            <c:invertIfNegative val="0"/>
            <c:bubble3D val="0"/>
            <c:extLst>
              <c:ext xmlns:c16="http://schemas.microsoft.com/office/drawing/2014/chart" uri="{C3380CC4-5D6E-409C-BE32-E72D297353CC}">
                <c16:uniqueId val="{00000007-AA92-48C6-A1E4-B5FF1EFB694F}"/>
              </c:ext>
            </c:extLst>
          </c:dPt>
          <c:dPt>
            <c:idx val="9"/>
            <c:invertIfNegative val="0"/>
            <c:bubble3D val="0"/>
            <c:extLst>
              <c:ext xmlns:c16="http://schemas.microsoft.com/office/drawing/2014/chart" uri="{C3380CC4-5D6E-409C-BE32-E72D297353CC}">
                <c16:uniqueId val="{00000008-AA92-48C6-A1E4-B5FF1EFB694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'10+_Assuntos_2024'!$A$7:$A$16</c:f>
              <c:strCache>
                <c:ptCount val="10"/>
                <c:pt idx="0">
                  <c:v>Cadastro Único (CadÚnico)</c:v>
                </c:pt>
                <c:pt idx="1">
                  <c:v>Buraco e Pavimentação</c:v>
                </c:pt>
                <c:pt idx="2">
                  <c:v>Árvore</c:v>
                </c:pt>
                <c:pt idx="3">
                  <c:v>Órgão externo</c:v>
                </c:pt>
                <c:pt idx="4">
                  <c:v>Qualidade de atendimento</c:v>
                </c:pt>
                <c:pt idx="5">
                  <c:v>Poluição sonora - PSIU</c:v>
                </c:pt>
                <c:pt idx="6">
                  <c:v>Processo Administrativo</c:v>
                </c:pt>
                <c:pt idx="7">
                  <c:v>Sinalização e Circulação de veículos e Pedestres</c:v>
                </c:pt>
                <c:pt idx="8">
                  <c:v>Estabelecimentos comerciais, indústrias e serviços</c:v>
                </c:pt>
                <c:pt idx="9">
                  <c:v>Capinação e roçada de áreas verdes</c:v>
                </c:pt>
              </c:strCache>
            </c:strRef>
          </c:cat>
          <c:val>
            <c:numRef>
              <c:f>'10+_Assuntos_2024'!$O$7:$O$16</c:f>
              <c:numCache>
                <c:formatCode>0</c:formatCode>
                <c:ptCount val="10"/>
                <c:pt idx="0">
                  <c:v>748.6</c:v>
                </c:pt>
                <c:pt idx="1">
                  <c:v>358.6</c:v>
                </c:pt>
                <c:pt idx="2">
                  <c:v>304.39999999999998</c:v>
                </c:pt>
                <c:pt idx="3">
                  <c:v>262.39999999999998</c:v>
                </c:pt>
                <c:pt idx="4">
                  <c:v>217.8</c:v>
                </c:pt>
                <c:pt idx="5">
                  <c:v>191.6</c:v>
                </c:pt>
                <c:pt idx="6">
                  <c:v>182.8</c:v>
                </c:pt>
                <c:pt idx="7">
                  <c:v>157.19999999999999</c:v>
                </c:pt>
                <c:pt idx="8">
                  <c:v>154.19999999999999</c:v>
                </c:pt>
                <c:pt idx="9">
                  <c:v>143.4</c:v>
                </c:pt>
              </c:numCache>
            </c:numRef>
          </c:val>
          <c:extLst>
            <c:ext xmlns:c16="http://schemas.microsoft.com/office/drawing/2014/chart" uri="{C3380CC4-5D6E-409C-BE32-E72D297353CC}">
              <c16:uniqueId val="{00000012-06C4-40E2-9D44-657DCCF0D825}"/>
            </c:ext>
          </c:extLst>
        </c:ser>
        <c:dLbls>
          <c:showLegendKey val="0"/>
          <c:showVal val="0"/>
          <c:showCatName val="0"/>
          <c:showSerName val="0"/>
          <c:showPercent val="0"/>
          <c:showBubbleSize val="0"/>
        </c:dLbls>
        <c:gapWidth val="318"/>
        <c:axId val="1812053151"/>
        <c:axId val="1812050655"/>
      </c:barChart>
      <c:valAx>
        <c:axId val="1812050655"/>
        <c:scaling>
          <c:orientation val="minMax"/>
          <c:min val="0"/>
        </c:scaling>
        <c:delete val="0"/>
        <c:axPos val="b"/>
        <c:majorGridlines>
          <c:spPr>
            <a:ln>
              <a:solidFill>
                <a:schemeClr val="bg1">
                  <a:lumMod val="65000"/>
                  <a:alpha val="70000"/>
                </a:schemeClr>
              </a:solidFill>
            </a:ln>
          </c:spPr>
        </c:majorGridlines>
        <c:numFmt formatCode="0" sourceLinked="1"/>
        <c:majorTickMark val="out"/>
        <c:minorTickMark val="none"/>
        <c:tickLblPos val="nextTo"/>
        <c:crossAx val="1812053151"/>
        <c:crosses val="autoZero"/>
        <c:crossBetween val="between"/>
      </c:valAx>
      <c:catAx>
        <c:axId val="1812053151"/>
        <c:scaling>
          <c:orientation val="minMax"/>
        </c:scaling>
        <c:delete val="0"/>
        <c:axPos val="l"/>
        <c:numFmt formatCode="mmm/yy" sourceLinked="0"/>
        <c:majorTickMark val="out"/>
        <c:minorTickMark val="none"/>
        <c:tickLblPos val="nextTo"/>
        <c:crossAx val="1812050655"/>
        <c:crosses val="autoZero"/>
        <c:auto val="1"/>
        <c:lblAlgn val="ctr"/>
        <c:lblOffset val="100"/>
        <c:noMultiLvlLbl val="0"/>
      </c:catAx>
    </c:plotArea>
    <c:plotVisOnly val="1"/>
    <c:dispBlanksAs val="gap"/>
    <c:showDLblsOverMax val="0"/>
  </c:chart>
  <c:spPr>
    <a:ln>
      <a:solidFill>
        <a:schemeClr val="tx1"/>
      </a:solidFill>
    </a:ln>
  </c:sp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8.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bg1"/>
    </cs:fontRef>
    <cs:defRPr sz="900" kern="1200"/>
    <cs:bodyPr lIns="38100" tIns="19050" rIns="38100" bIns="19050">
      <a:spAutoFit/>
    </cs:bodyPr>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defRPr sz="900"/>
  </cs:dataTable>
  <cs:downBar>
    <cs:lnRef idx="0"/>
    <cs:fillRef idx="0"/>
    <cs:effectRef idx="0"/>
    <cs:fontRef idx="minor">
      <a:schemeClr val="tx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lumOff val="10000"/>
          </a:schemeClr>
        </a:solidFill>
        <a:round/>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drawing16.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5" Type="http://schemas.openxmlformats.org/officeDocument/2006/relationships/chart" Target="../charts/chart31.xml"/><Relationship Id="rId4" Type="http://schemas.openxmlformats.org/officeDocument/2006/relationships/chart" Target="../charts/chart30.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oneCellAnchor>
    <xdr:from>
      <xdr:col>0</xdr:col>
      <xdr:colOff>19050</xdr:colOff>
      <xdr:row>0</xdr:row>
      <xdr:rowOff>38100</xdr:rowOff>
    </xdr:from>
    <xdr:ext cx="9877425" cy="12858750"/>
    <xdr:sp macro="" textlink="">
      <xdr:nvSpPr>
        <xdr:cNvPr id="2" name="CaixaDeTexto 1"/>
        <xdr:cNvSpPr txBox="1"/>
      </xdr:nvSpPr>
      <xdr:spPr>
        <a:xfrm>
          <a:off x="19050" y="38100"/>
          <a:ext cx="9877425" cy="128587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pt-BR" sz="1100" b="1">
              <a:solidFill>
                <a:schemeClr val="tx1"/>
              </a:solidFill>
              <a:effectLst/>
              <a:latin typeface="Arial" panose="020B0604020202020204" pitchFamily="34" charset="0"/>
              <a:ea typeface="+mn-ea"/>
              <a:cs typeface="Arial" panose="020B0604020202020204" pitchFamily="34" charset="0"/>
            </a:rPr>
            <a:t>Ouvidoria Geral do Município</a:t>
          </a:r>
          <a:endParaRPr lang="pt-BR" sz="1100">
            <a:solidFill>
              <a:schemeClr val="tx1"/>
            </a:solidFill>
            <a:effectLst/>
            <a:latin typeface="Arial" panose="020B0604020202020204" pitchFamily="34" charset="0"/>
            <a:ea typeface="+mn-ea"/>
            <a:cs typeface="Arial" panose="020B0604020202020204" pitchFamily="34" charset="0"/>
          </a:endParaRPr>
        </a:p>
        <a:p>
          <a:pPr algn="ctr"/>
          <a:endParaRPr lang="pt-BR" sz="1100" b="1">
            <a:solidFill>
              <a:schemeClr val="tx1"/>
            </a:solidFill>
            <a:effectLst/>
            <a:latin typeface="Arial" panose="020B0604020202020204" pitchFamily="34" charset="0"/>
            <a:ea typeface="+mn-ea"/>
            <a:cs typeface="Arial" panose="020B0604020202020204" pitchFamily="34" charset="0"/>
          </a:endParaRPr>
        </a:p>
        <a:p>
          <a:pPr algn="ctr"/>
          <a:r>
            <a:rPr lang="pt-BR" sz="850" b="1">
              <a:solidFill>
                <a:schemeClr val="tx1"/>
              </a:solidFill>
              <a:effectLst/>
              <a:latin typeface="Arial" panose="020B0604020202020204" pitchFamily="34" charset="0"/>
              <a:ea typeface="+mn-ea"/>
              <a:cs typeface="Arial" panose="020B0604020202020204" pitchFamily="34" charset="0"/>
            </a:rPr>
            <a:t>Relatório de MAIO/2024</a:t>
          </a:r>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r>
            <a:rPr lang="pt-BR" sz="1100" b="1">
              <a:solidFill>
                <a:schemeClr val="tx1"/>
              </a:solidFill>
              <a:effectLst/>
              <a:latin typeface="+mn-lt"/>
              <a:ea typeface="+mn-ea"/>
              <a:cs typeface="+mn-cs"/>
            </a:rPr>
            <a:t>        </a:t>
          </a:r>
          <a:r>
            <a:rPr lang="pt-BR" sz="850">
              <a:solidFill>
                <a:schemeClr val="tx1"/>
              </a:solidFill>
              <a:effectLst/>
              <a:latin typeface="Arial" panose="020B0604020202020204" pitchFamily="34" charset="0"/>
              <a:ea typeface="+mn-ea"/>
              <a:cs typeface="Arial" panose="020B0604020202020204" pitchFamily="34" charset="0"/>
            </a:rPr>
            <a:t>A Controladoria Geral do Município de São Paulo, por meio da Ouvidoria Geral, registrou no mês de maio 5.941 protocolos formalizados em atendimentos presenciais, por telefone na Central SP 156 (opção5), formulário eletrônico (Portal SP 156), e-mails e carta.</a:t>
          </a:r>
        </a:p>
        <a:p>
          <a:endParaRPr lang="pt-BR" sz="850">
            <a:solidFill>
              <a:schemeClr val="tx1"/>
            </a:solidFill>
            <a:effectLst/>
            <a:latin typeface="Arial" panose="020B0604020202020204" pitchFamily="34" charset="0"/>
            <a:ea typeface="+mn-ea"/>
            <a:cs typeface="Arial" panose="020B0604020202020204" pitchFamily="34" charset="0"/>
          </a:endParaRPr>
        </a:p>
        <a:p>
          <a:r>
            <a:rPr lang="pt-BR" sz="1100" b="1">
              <a:solidFill>
                <a:schemeClr val="tx1"/>
              </a:solidFill>
              <a:effectLst/>
              <a:latin typeface="+mn-lt"/>
              <a:ea typeface="+mn-ea"/>
              <a:cs typeface="+mn-cs"/>
            </a:rPr>
            <a:t>        </a:t>
          </a:r>
          <a:r>
            <a:rPr lang="pt-BR" sz="850">
              <a:solidFill>
                <a:schemeClr val="tx1"/>
              </a:solidFill>
              <a:effectLst/>
              <a:latin typeface="Arial" panose="020B0604020202020204" pitchFamily="34" charset="0"/>
              <a:ea typeface="+mn-ea"/>
              <a:cs typeface="Arial" panose="020B0604020202020204" pitchFamily="34" charset="0"/>
            </a:rPr>
            <a:t>Do total registrado constata-se em 01 de junho, que 65% (sessenta e cinco por cento) foram finalizadas com a orientação e resposta aos cidadãos (ãs), 26% (vinte e seis por cento) estão em andamento (aguardando complemento de informações do cidadão ou com processo autuado), 8% (oito por cento) estão no prazo de análise e 1% (um por cento) foi cancelado. </a:t>
          </a: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r>
            <a:rPr lang="pt-BR" sz="1100" b="1">
              <a:solidFill>
                <a:schemeClr val="tx1"/>
              </a:solidFill>
              <a:effectLst/>
              <a:latin typeface="+mn-lt"/>
              <a:ea typeface="+mn-ea"/>
              <a:cs typeface="+mn-cs"/>
            </a:rPr>
            <a:t>        </a:t>
          </a:r>
          <a:r>
            <a:rPr lang="pt-BR" sz="850">
              <a:solidFill>
                <a:schemeClr val="tx1"/>
              </a:solidFill>
              <a:effectLst/>
              <a:latin typeface="Arial" panose="020B0604020202020204" pitchFamily="34" charset="0"/>
              <a:ea typeface="+mn-ea"/>
              <a:cs typeface="Arial" panose="020B0604020202020204" pitchFamily="34" charset="0"/>
            </a:rPr>
            <a:t>O presente relatório inclui a estatística das 10 maiores variações no quesito assunto e unidade.         </a:t>
          </a: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r>
            <a:rPr lang="pt-BR" sz="850">
              <a:solidFill>
                <a:schemeClr val="tx1"/>
              </a:solidFill>
              <a:effectLst/>
              <a:latin typeface="Arial" panose="020B0604020202020204" pitchFamily="34" charset="0"/>
              <a:ea typeface="+mn-ea"/>
              <a:cs typeface="Arial" panose="020B0604020202020204" pitchFamily="34" charset="0"/>
            </a:rPr>
            <a:t>                                                       </a:t>
          </a:r>
        </a:p>
        <a:p>
          <a:r>
            <a:rPr lang="pt-BR" sz="1100" b="1">
              <a:solidFill>
                <a:schemeClr val="tx1"/>
              </a:solidFill>
              <a:effectLst/>
              <a:latin typeface="+mn-lt"/>
              <a:ea typeface="+mn-ea"/>
              <a:cs typeface="+mn-cs"/>
            </a:rPr>
            <a:t>        </a:t>
          </a:r>
          <a:r>
            <a:rPr lang="pt-BR" sz="850">
              <a:solidFill>
                <a:schemeClr val="tx1"/>
              </a:solidFill>
              <a:effectLst/>
              <a:latin typeface="Arial" panose="020B0604020202020204" pitchFamily="34" charset="0"/>
              <a:ea typeface="+mn-ea"/>
              <a:cs typeface="Arial" panose="020B0604020202020204" pitchFamily="34" charset="0"/>
            </a:rPr>
            <a:t>A maior variação em maio/24 entre os dez assuntos mais demandados, foi </a:t>
          </a:r>
          <a:r>
            <a:rPr lang="pt-BR" sz="850" b="1">
              <a:solidFill>
                <a:schemeClr val="tx1"/>
              </a:solidFill>
              <a:effectLst/>
              <a:latin typeface="Arial" panose="020B0604020202020204" pitchFamily="34" charset="0"/>
              <a:ea typeface="+mn-ea"/>
              <a:cs typeface="Arial" panose="020B0604020202020204" pitchFamily="34" charset="0"/>
            </a:rPr>
            <a:t>Qualidade de atendimento,</a:t>
          </a:r>
          <a:r>
            <a:rPr lang="pt-BR" sz="850">
              <a:solidFill>
                <a:schemeClr val="tx1"/>
              </a:solidFill>
              <a:effectLst/>
              <a:latin typeface="Arial" panose="020B0604020202020204" pitchFamily="34" charset="0"/>
              <a:ea typeface="+mn-ea"/>
              <a:cs typeface="Arial" panose="020B0604020202020204" pitchFamily="34" charset="0"/>
            </a:rPr>
            <a:t> com 7,14% (sete vírgula quatorze por cento) de aumento.</a:t>
          </a:r>
        </a:p>
        <a:p>
          <a:endParaRPr lang="pt-BR" sz="850">
            <a:solidFill>
              <a:schemeClr val="tx1"/>
            </a:solidFill>
            <a:effectLst/>
            <a:latin typeface="Arial" panose="020B0604020202020204" pitchFamily="34" charset="0"/>
            <a:ea typeface="+mn-ea"/>
            <a:cs typeface="Arial" panose="020B0604020202020204" pitchFamily="34" charset="0"/>
          </a:endParaRPr>
        </a:p>
        <a:p>
          <a:r>
            <a:rPr lang="pt-BR" sz="1100" b="1">
              <a:solidFill>
                <a:schemeClr val="tx1"/>
              </a:solidFill>
              <a:effectLst/>
              <a:latin typeface="+mn-lt"/>
              <a:ea typeface="+mn-ea"/>
              <a:cs typeface="+mn-cs"/>
            </a:rPr>
            <a:t>        </a:t>
          </a:r>
          <a:r>
            <a:rPr lang="pt-BR" sz="850">
              <a:solidFill>
                <a:schemeClr val="tx1"/>
              </a:solidFill>
              <a:effectLst/>
              <a:latin typeface="Arial" panose="020B0604020202020204" pitchFamily="34" charset="0"/>
              <a:ea typeface="+mn-ea"/>
              <a:cs typeface="Arial" panose="020B0604020202020204" pitchFamily="34" charset="0"/>
            </a:rPr>
            <a:t>Para efeito desse relatório entende-se como “</a:t>
          </a:r>
          <a:r>
            <a:rPr lang="pt-BR" sz="850" b="1">
              <a:solidFill>
                <a:schemeClr val="tx1"/>
              </a:solidFill>
              <a:effectLst/>
              <a:latin typeface="Arial" panose="020B0604020202020204" pitchFamily="34" charset="0"/>
              <a:ea typeface="+mn-ea"/>
              <a:cs typeface="Arial" panose="020B0604020202020204" pitchFamily="34" charset="0"/>
            </a:rPr>
            <a:t>Qualidade de atendimento”, </a:t>
          </a:r>
          <a:r>
            <a:rPr lang="pt-BR" sz="850">
              <a:solidFill>
                <a:schemeClr val="tx1"/>
              </a:solidFill>
              <a:effectLst/>
              <a:latin typeface="Arial" panose="020B0604020202020204" pitchFamily="34" charset="0"/>
              <a:ea typeface="+mn-ea"/>
              <a:cs typeface="Arial" panose="020B0604020202020204" pitchFamily="34" charset="0"/>
            </a:rPr>
            <a:t>a reclamação na qual ocorreu falta de acesso ao atendimento eletrônico, informação incompleta em tutorial, trato pessoal, demora na apreciação de processo, burocracia e procedimentos excessivos, entre outros fatores, ou seja, são situações que ferem os direitos do usuário do serviço público municipal.</a:t>
          </a:r>
          <a:r>
            <a:rPr lang="pt-BR" sz="850" b="1">
              <a:solidFill>
                <a:schemeClr val="tx1"/>
              </a:solidFill>
              <a:effectLst/>
              <a:latin typeface="Arial" panose="020B0604020202020204" pitchFamily="34" charset="0"/>
              <a:ea typeface="+mn-ea"/>
              <a:cs typeface="Arial" panose="020B0604020202020204" pitchFamily="34" charset="0"/>
            </a:rPr>
            <a:t>	</a:t>
          </a:r>
        </a:p>
        <a:p>
          <a:endParaRPr lang="pt-BR" sz="850">
            <a:solidFill>
              <a:schemeClr val="tx1"/>
            </a:solidFill>
            <a:effectLst/>
            <a:latin typeface="Arial" panose="020B0604020202020204" pitchFamily="34" charset="0"/>
            <a:ea typeface="+mn-ea"/>
            <a:cs typeface="Arial" panose="020B0604020202020204" pitchFamily="34" charset="0"/>
          </a:endParaRPr>
        </a:p>
        <a:p>
          <a:r>
            <a:rPr lang="pt-BR" sz="1100" b="1">
              <a:solidFill>
                <a:schemeClr val="tx1"/>
              </a:solidFill>
              <a:effectLst/>
              <a:latin typeface="+mn-lt"/>
              <a:ea typeface="+mn-ea"/>
              <a:cs typeface="+mn-cs"/>
            </a:rPr>
            <a:t>        </a:t>
          </a:r>
          <a:r>
            <a:rPr lang="pt-BR" sz="850">
              <a:solidFill>
                <a:schemeClr val="tx1"/>
              </a:solidFill>
              <a:effectLst/>
              <a:latin typeface="Arial" panose="020B0604020202020204" pitchFamily="34" charset="0"/>
              <a:ea typeface="+mn-ea"/>
              <a:cs typeface="Arial" panose="020B0604020202020204" pitchFamily="34" charset="0"/>
            </a:rPr>
            <a:t>Os gráficos abaixo demonstram as 10 Subprefeituras mais solicitadas de maio de 2024 e os 10 assuntos mais demandados entre essas Subprefeituras. </a:t>
          </a:r>
          <a:r>
            <a:rPr lang="pt-BR" sz="1100">
              <a:solidFill>
                <a:schemeClr val="tx1"/>
              </a:solidFill>
              <a:effectLst/>
              <a:latin typeface="+mn-lt"/>
              <a:ea typeface="+mn-ea"/>
              <a:cs typeface="+mn-cs"/>
            </a:rPr>
            <a:t>	</a:t>
          </a: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r>
            <a:rPr lang="pt-BR" sz="1100" b="1">
              <a:solidFill>
                <a:schemeClr val="tx1"/>
              </a:solidFill>
              <a:effectLst/>
              <a:latin typeface="+mn-lt"/>
              <a:ea typeface="+mn-ea"/>
              <a:cs typeface="+mn-cs"/>
            </a:rPr>
            <a:t>        </a:t>
          </a:r>
          <a:r>
            <a:rPr lang="pt-BR" sz="850">
              <a:solidFill>
                <a:schemeClr val="tx1"/>
              </a:solidFill>
              <a:effectLst/>
              <a:latin typeface="Arial" panose="020B0604020202020204" pitchFamily="34" charset="0"/>
              <a:ea typeface="+mn-ea"/>
              <a:cs typeface="Arial" panose="020B0604020202020204" pitchFamily="34" charset="0"/>
            </a:rPr>
            <a:t>A manifestação categorizada como denúncia foi incluída no total de registros (aba atendimento e aba protocolos), contudo o processamento se efetiva por órgãos de apuração como as Corregedorias ou PGM/PROCED, razão pela qual as demais estatísticas contemplam somente os serviços oferecidos pela municipalidade.</a:t>
          </a:r>
        </a:p>
        <a:p>
          <a:r>
            <a:rPr lang="pt-BR" sz="850">
              <a:solidFill>
                <a:schemeClr val="tx1"/>
              </a:solidFill>
              <a:effectLst/>
              <a:latin typeface="Arial" panose="020B0604020202020204" pitchFamily="34" charset="0"/>
              <a:ea typeface="+mn-ea"/>
              <a:cs typeface="Arial" panose="020B0604020202020204" pitchFamily="34" charset="0"/>
            </a:rPr>
            <a:t>O relatório é extraído da base de dados do sistema SIGRC sob gestão da SMIT – Secretaria Municipal de Inovação e Tecnologia.</a:t>
          </a:r>
        </a:p>
        <a:p>
          <a:endParaRPr lang="pt-BR" sz="850">
            <a:solidFill>
              <a:schemeClr val="tx1"/>
            </a:solidFill>
            <a:effectLst/>
            <a:latin typeface="Arial" panose="020B0604020202020204" pitchFamily="34" charset="0"/>
            <a:ea typeface="+mn-ea"/>
            <a:cs typeface="Arial" panose="020B0604020202020204" pitchFamily="34" charset="0"/>
          </a:endParaRPr>
        </a:p>
        <a:p>
          <a:r>
            <a:rPr lang="pt-BR" sz="850" b="1">
              <a:solidFill>
                <a:schemeClr val="tx1"/>
              </a:solidFill>
              <a:effectLst/>
              <a:latin typeface="Arial" panose="020B0604020202020204" pitchFamily="34" charset="0"/>
              <a:ea typeface="+mn-ea"/>
              <a:cs typeface="Arial" panose="020B0604020202020204" pitchFamily="34" charset="0"/>
            </a:rPr>
            <a:t>        Denúncias</a:t>
          </a:r>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r>
            <a:rPr lang="pt-BR" sz="850">
              <a:solidFill>
                <a:schemeClr val="tx1"/>
              </a:solidFill>
              <a:effectLst/>
              <a:latin typeface="Arial" panose="020B0604020202020204" pitchFamily="34" charset="0"/>
              <a:ea typeface="+mn-ea"/>
              <a:cs typeface="Arial" panose="020B0604020202020204" pitchFamily="34" charset="0"/>
            </a:rPr>
            <a:t>        A Ouvidoria Geral recebe as denúncias classificadas em seis naturezas: a) conduta inadequada de servidor público, b) desconformidade legal, c) contratação e/ou gestão de serviço público, d) assédio moral, e) assédio sexual e f) zelo com verbas, materiais e bens públicos. O cidadão muitas vezes registra sua manifestação utilizando a expressão “denúncia” quando, na verdade, trata-se de um descumprimento da prestação do serviço. Assim, foram registradas, em maio/24, via canais de atendimento da Ouvidoria do Município de São Paulo </a:t>
          </a:r>
          <a:r>
            <a:rPr lang="pt-BR" sz="850" b="1">
              <a:solidFill>
                <a:schemeClr val="tx1"/>
              </a:solidFill>
              <a:effectLst/>
              <a:latin typeface="Arial" panose="020B0604020202020204" pitchFamily="34" charset="0"/>
              <a:ea typeface="+mn-ea"/>
              <a:cs typeface="Arial" panose="020B0604020202020204" pitchFamily="34" charset="0"/>
            </a:rPr>
            <a:t>341 </a:t>
          </a:r>
          <a:r>
            <a:rPr lang="pt-BR" sz="850">
              <a:solidFill>
                <a:schemeClr val="tx1"/>
              </a:solidFill>
              <a:effectLst/>
              <a:latin typeface="Arial" panose="020B0604020202020204" pitchFamily="34" charset="0"/>
              <a:ea typeface="+mn-ea"/>
              <a:cs typeface="Arial" panose="020B0604020202020204" pitchFamily="34" charset="0"/>
            </a:rPr>
            <a:t>manifestações, sendo encaminhadas </a:t>
          </a:r>
          <a:r>
            <a:rPr lang="pt-BR" sz="850" b="1">
              <a:solidFill>
                <a:schemeClr val="tx1"/>
              </a:solidFill>
              <a:effectLst/>
              <a:latin typeface="Arial" panose="020B0604020202020204" pitchFamily="34" charset="0"/>
              <a:ea typeface="+mn-ea"/>
              <a:cs typeface="Arial" panose="020B0604020202020204" pitchFamily="34" charset="0"/>
            </a:rPr>
            <a:t>176 </a:t>
          </a:r>
          <a:r>
            <a:rPr lang="pt-BR" sz="850">
              <a:solidFill>
                <a:schemeClr val="tx1"/>
              </a:solidFill>
              <a:effectLst/>
              <a:latin typeface="Arial" panose="020B0604020202020204" pitchFamily="34" charset="0"/>
              <a:ea typeface="+mn-ea"/>
              <a:cs typeface="Arial" panose="020B0604020202020204" pitchFamily="34" charset="0"/>
            </a:rPr>
            <a:t>como denúncia, as quais podem ser apuradas pela Corregedoria da Controladoria Geral do Município.</a:t>
          </a:r>
        </a:p>
        <a:p>
          <a:endParaRPr lang="pt-BR" sz="850" b="1">
            <a:solidFill>
              <a:schemeClr val="tx1"/>
            </a:solidFill>
            <a:effectLst/>
            <a:latin typeface="Arial" panose="020B0604020202020204" pitchFamily="34" charset="0"/>
            <a:ea typeface="+mn-ea"/>
            <a:cs typeface="Arial" panose="020B0604020202020204" pitchFamily="34" charset="0"/>
          </a:endParaRPr>
        </a:p>
        <a:p>
          <a:r>
            <a:rPr lang="pt-BR" sz="850" b="1">
              <a:solidFill>
                <a:schemeClr val="tx1"/>
              </a:solidFill>
              <a:effectLst/>
              <a:latin typeface="Arial" panose="020B0604020202020204" pitchFamily="34" charset="0"/>
              <a:ea typeface="+mn-ea"/>
              <a:cs typeface="Arial" panose="020B0604020202020204" pitchFamily="34" charset="0"/>
            </a:rPr>
            <a:t>        Pedidos de informação e-Sic</a:t>
          </a:r>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r>
            <a:rPr lang="pt-BR" sz="850">
              <a:solidFill>
                <a:schemeClr val="tx1"/>
              </a:solidFill>
              <a:effectLst/>
              <a:latin typeface="Arial" panose="020B0604020202020204" pitchFamily="34" charset="0"/>
              <a:ea typeface="+mn-ea"/>
              <a:cs typeface="Arial" panose="020B0604020202020204" pitchFamily="34" charset="0"/>
            </a:rPr>
            <a:t>        No mês de maio/24 entraram </a:t>
          </a:r>
          <a:r>
            <a:rPr lang="pt-BR" sz="850" b="1">
              <a:solidFill>
                <a:schemeClr val="tx1"/>
              </a:solidFill>
              <a:effectLst/>
              <a:latin typeface="Arial" panose="020B0604020202020204" pitchFamily="34" charset="0"/>
              <a:ea typeface="+mn-ea"/>
              <a:cs typeface="Arial" panose="020B0604020202020204" pitchFamily="34" charset="0"/>
            </a:rPr>
            <a:t>556 </a:t>
          </a:r>
          <a:r>
            <a:rPr lang="pt-BR" sz="850">
              <a:solidFill>
                <a:schemeClr val="tx1"/>
              </a:solidFill>
              <a:effectLst/>
              <a:latin typeface="Arial" panose="020B0604020202020204" pitchFamily="34" charset="0"/>
              <a:ea typeface="+mn-ea"/>
              <a:cs typeface="Arial" panose="020B0604020202020204" pitchFamily="34" charset="0"/>
            </a:rPr>
            <a:t>pedidos de acesso à informação. Em comparação com o mês anterior houve uma diminuição de 36,96% (trinta e seis virgula noventa e seis por cento), considerando que em</a:t>
          </a:r>
          <a:r>
            <a:rPr lang="pt-BR" sz="850" baseline="0">
              <a:solidFill>
                <a:schemeClr val="tx1"/>
              </a:solidFill>
              <a:effectLst/>
              <a:latin typeface="Arial" panose="020B0604020202020204" pitchFamily="34" charset="0"/>
              <a:ea typeface="+mn-ea"/>
              <a:cs typeface="Arial" panose="020B0604020202020204" pitchFamily="34" charset="0"/>
            </a:rPr>
            <a:t> abril</a:t>
          </a:r>
          <a:r>
            <a:rPr lang="pt-BR" sz="850">
              <a:solidFill>
                <a:schemeClr val="tx1"/>
              </a:solidFill>
              <a:effectLst/>
              <a:latin typeface="Arial" panose="020B0604020202020204" pitchFamily="34" charset="0"/>
              <a:ea typeface="+mn-ea"/>
              <a:cs typeface="Arial" panose="020B0604020202020204" pitchFamily="34" charset="0"/>
            </a:rPr>
            <a:t>/2024 foram registrados 882</a:t>
          </a:r>
          <a:r>
            <a:rPr lang="pt-BR" sz="850" b="1">
              <a:solidFill>
                <a:schemeClr val="tx1"/>
              </a:solidFill>
              <a:effectLst/>
              <a:latin typeface="Arial" panose="020B0604020202020204" pitchFamily="34" charset="0"/>
              <a:ea typeface="+mn-ea"/>
              <a:cs typeface="Arial" panose="020B0604020202020204" pitchFamily="34" charset="0"/>
            </a:rPr>
            <a:t> </a:t>
          </a:r>
          <a:r>
            <a:rPr lang="pt-BR" sz="850">
              <a:solidFill>
                <a:schemeClr val="tx1"/>
              </a:solidFill>
              <a:effectLst/>
              <a:latin typeface="Arial" panose="020B0604020202020204" pitchFamily="34" charset="0"/>
              <a:ea typeface="+mn-ea"/>
              <a:cs typeface="Arial" panose="020B0604020202020204" pitchFamily="34" charset="0"/>
            </a:rPr>
            <a:t>pedidos de informação.</a:t>
          </a: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xdr:txBody>
    </xdr:sp>
    <xdr:clientData/>
  </xdr:oneCellAnchor>
  <xdr:twoCellAnchor editAs="oneCell">
    <xdr:from>
      <xdr:col>4</xdr:col>
      <xdr:colOff>571500</xdr:colOff>
      <xdr:row>7</xdr:row>
      <xdr:rowOff>171449</xdr:rowOff>
    </xdr:from>
    <xdr:to>
      <xdr:col>12</xdr:col>
      <xdr:colOff>19049</xdr:colOff>
      <xdr:row>20</xdr:row>
      <xdr:rowOff>28574</xdr:rowOff>
    </xdr:to>
    <xdr:pic>
      <xdr:nvPicPr>
        <xdr:cNvPr id="3" name="Imagem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9900" y="1504949"/>
          <a:ext cx="4324349" cy="2333625"/>
        </a:xfrm>
        <a:prstGeom prst="rect">
          <a:avLst/>
        </a:prstGeom>
        <a:noFill/>
      </xdr:spPr>
    </xdr:pic>
    <xdr:clientData/>
  </xdr:twoCellAnchor>
  <xdr:twoCellAnchor editAs="oneCell">
    <xdr:from>
      <xdr:col>0</xdr:col>
      <xdr:colOff>228600</xdr:colOff>
      <xdr:row>23</xdr:row>
      <xdr:rowOff>19050</xdr:rowOff>
    </xdr:from>
    <xdr:to>
      <xdr:col>7</xdr:col>
      <xdr:colOff>480060</xdr:colOff>
      <xdr:row>35</xdr:row>
      <xdr:rowOff>149860</xdr:rowOff>
    </xdr:to>
    <xdr:pic>
      <xdr:nvPicPr>
        <xdr:cNvPr id="4" name="Imagem 3"/>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4400550"/>
          <a:ext cx="4518660" cy="2416810"/>
        </a:xfrm>
        <a:prstGeom prst="rect">
          <a:avLst/>
        </a:prstGeom>
        <a:noFill/>
        <a:ln>
          <a:solidFill>
            <a:schemeClr val="tx1"/>
          </a:solidFill>
        </a:ln>
      </xdr:spPr>
    </xdr:pic>
    <xdr:clientData/>
  </xdr:twoCellAnchor>
  <xdr:twoCellAnchor editAs="oneCell">
    <xdr:from>
      <xdr:col>8</xdr:col>
      <xdr:colOff>38100</xdr:colOff>
      <xdr:row>23</xdr:row>
      <xdr:rowOff>19050</xdr:rowOff>
    </xdr:from>
    <xdr:to>
      <xdr:col>15</xdr:col>
      <xdr:colOff>480060</xdr:colOff>
      <xdr:row>35</xdr:row>
      <xdr:rowOff>161925</xdr:rowOff>
    </xdr:to>
    <xdr:pic>
      <xdr:nvPicPr>
        <xdr:cNvPr id="5" name="Imagem 4"/>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14900" y="4400550"/>
          <a:ext cx="4709160" cy="2428875"/>
        </a:xfrm>
        <a:prstGeom prst="rect">
          <a:avLst/>
        </a:prstGeom>
        <a:noFill/>
        <a:ln>
          <a:solidFill>
            <a:schemeClr val="tx1"/>
          </a:solidFill>
        </a:ln>
      </xdr:spPr>
    </xdr:pic>
    <xdr:clientData/>
  </xdr:twoCellAnchor>
  <xdr:twoCellAnchor editAs="oneCell">
    <xdr:from>
      <xdr:col>0</xdr:col>
      <xdr:colOff>190500</xdr:colOff>
      <xdr:row>43</xdr:row>
      <xdr:rowOff>161925</xdr:rowOff>
    </xdr:from>
    <xdr:to>
      <xdr:col>7</xdr:col>
      <xdr:colOff>447675</xdr:colOff>
      <xdr:row>56</xdr:row>
      <xdr:rowOff>103629</xdr:rowOff>
    </xdr:to>
    <xdr:pic>
      <xdr:nvPicPr>
        <xdr:cNvPr id="7" name="Imagem 6"/>
        <xdr:cNvPicPr>
          <a:picLocks noChangeAspect="1"/>
        </xdr:cNvPicPr>
      </xdr:nvPicPr>
      <xdr:blipFill>
        <a:blip xmlns:r="http://schemas.openxmlformats.org/officeDocument/2006/relationships" r:embed="rId4"/>
        <a:stretch>
          <a:fillRect/>
        </a:stretch>
      </xdr:blipFill>
      <xdr:spPr>
        <a:xfrm>
          <a:off x="190500" y="8353425"/>
          <a:ext cx="4524375" cy="2418204"/>
        </a:xfrm>
        <a:prstGeom prst="rect">
          <a:avLst/>
        </a:prstGeom>
        <a:ln>
          <a:solidFill>
            <a:sysClr val="windowText" lastClr="000000"/>
          </a:solidFill>
        </a:ln>
      </xdr:spPr>
    </xdr:pic>
    <xdr:clientData/>
  </xdr:twoCellAnchor>
  <xdr:twoCellAnchor editAs="oneCell">
    <xdr:from>
      <xdr:col>7</xdr:col>
      <xdr:colOff>590551</xdr:colOff>
      <xdr:row>43</xdr:row>
      <xdr:rowOff>161925</xdr:rowOff>
    </xdr:from>
    <xdr:to>
      <xdr:col>15</xdr:col>
      <xdr:colOff>528039</xdr:colOff>
      <xdr:row>56</xdr:row>
      <xdr:rowOff>104775</xdr:rowOff>
    </xdr:to>
    <xdr:pic>
      <xdr:nvPicPr>
        <xdr:cNvPr id="10" name="Imagem 9"/>
        <xdr:cNvPicPr>
          <a:picLocks noChangeAspect="1"/>
        </xdr:cNvPicPr>
      </xdr:nvPicPr>
      <xdr:blipFill>
        <a:blip xmlns:r="http://schemas.openxmlformats.org/officeDocument/2006/relationships" r:embed="rId5"/>
        <a:stretch>
          <a:fillRect/>
        </a:stretch>
      </xdr:blipFill>
      <xdr:spPr>
        <a:xfrm>
          <a:off x="4857751" y="8353425"/>
          <a:ext cx="4814288" cy="2419350"/>
        </a:xfrm>
        <a:prstGeom prst="rect">
          <a:avLst/>
        </a:prstGeom>
        <a:ln>
          <a:solidFill>
            <a:sysClr val="windowText" lastClr="000000"/>
          </a:solidFill>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7</xdr:col>
      <xdr:colOff>0</xdr:colOff>
      <xdr:row>0</xdr:row>
      <xdr:rowOff>19046</xdr:rowOff>
    </xdr:from>
    <xdr:ext cx="7038978" cy="3171825"/>
    <xdr:graphicFrame macro="">
      <xdr:nvGraphicFramePr>
        <xdr:cNvPr id="2" name="Gráfico 2">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0</xdr:col>
      <xdr:colOff>19053</xdr:colOff>
      <xdr:row>17</xdr:row>
      <xdr:rowOff>19050</xdr:rowOff>
    </xdr:from>
    <xdr:ext cx="7296147" cy="3505196"/>
    <xdr:graphicFrame macro="">
      <xdr:nvGraphicFramePr>
        <xdr:cNvPr id="3" name="Gráfico 5">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2</xdr:col>
      <xdr:colOff>152403</xdr:colOff>
      <xdr:row>2</xdr:row>
      <xdr:rowOff>19046</xdr:rowOff>
    </xdr:from>
    <xdr:ext cx="5244037" cy="3499912"/>
    <xdr:grpSp>
      <xdr:nvGrpSpPr>
        <xdr:cNvPr id="2" name="Gráfico 3">
          <a:extLst>
            <a:ext uri="{FF2B5EF4-FFF2-40B4-BE49-F238E27FC236}">
              <a16:creationId xmlns:a16="http://schemas.microsoft.com/office/drawing/2014/main" id="{00000000-0008-0000-0C00-000002000000}"/>
            </a:ext>
          </a:extLst>
        </xdr:cNvPr>
        <xdr:cNvGrpSpPr/>
      </xdr:nvGrpSpPr>
      <xdr:grpSpPr>
        <a:xfrm>
          <a:off x="4581528" y="400046"/>
          <a:ext cx="5244037" cy="3499912"/>
          <a:chOff x="4543428" y="400046"/>
          <a:chExt cx="5244037" cy="3499912"/>
        </a:xfrm>
      </xdr:grpSpPr>
      <xdr:graphicFrame macro="">
        <xdr:nvGraphicFramePr>
          <xdr:cNvPr id="3" name="Gráfico 2">
            <a:extLst>
              <a:ext uri="{FF2B5EF4-FFF2-40B4-BE49-F238E27FC236}">
                <a16:creationId xmlns:a16="http://schemas.microsoft.com/office/drawing/2014/main" id="{00000000-0008-0000-0C00-000003000000}"/>
              </a:ext>
            </a:extLst>
          </xdr:cNvPr>
          <xdr:cNvGraphicFramePr/>
        </xdr:nvGraphicFramePr>
        <xdr:xfrm>
          <a:off x="4552818" y="441030"/>
          <a:ext cx="5234647" cy="345892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2">
            <a:extLst>
              <a:ext uri="{FF2B5EF4-FFF2-40B4-BE49-F238E27FC236}">
                <a16:creationId xmlns:a16="http://schemas.microsoft.com/office/drawing/2014/main" id="{00000000-0008-0000-0C00-000004000000}"/>
              </a:ext>
            </a:extLst>
          </xdr:cNvPr>
          <xdr:cNvSpPr txBox="1"/>
        </xdr:nvSpPr>
        <xdr:spPr>
          <a:xfrm>
            <a:off x="4543428" y="400046"/>
            <a:ext cx="4822216" cy="475533"/>
          </a:xfrm>
          <a:prstGeom prst="rect">
            <a:avLst/>
          </a:prstGeom>
          <a:noFill/>
          <a:ln cap="flat">
            <a:noFill/>
          </a:ln>
        </xdr:spPr>
        <xdr:txBody>
          <a:bodyPr vert="horz" wrap="none" lIns="91440" tIns="45720" rIns="91440" bIns="45720" anchor="t" anchorCtr="0" compatLnSpc="0">
            <a:noAutofit/>
          </a:bodyPr>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10 unidades mais demandadas do mês de maio em</a:t>
            </a:r>
            <a:endParaRPr lang="pt-BR" sz="1400" b="0" i="0" u="none" strike="noStrike" kern="0" cap="none" spc="0" baseline="0">
              <a:solidFill>
                <a:srgbClr val="000000"/>
              </a:solidFill>
              <a:uFillTx/>
              <a:latin typeface="Calibri"/>
            </a:endParaRPr>
          </a:p>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  comparação com o total de entrada do mês MAIO/24</a:t>
            </a:r>
            <a:endParaRPr lang="pt-BR" sz="1400" b="0" i="0" u="none" strike="noStrike" kern="0" cap="none" spc="0" baseline="0">
              <a:solidFill>
                <a:srgbClr val="000000"/>
              </a:solidFill>
              <a:uFillTx/>
              <a:latin typeface="Calibri"/>
            </a:endParaRPr>
          </a:p>
          <a:p>
            <a:pPr marL="0" marR="0" lvl="0" indent="0" defTabSz="914400" rtl="0" fontAlgn="auto" hangingPunct="1">
              <a:lnSpc>
                <a:spcPts val="12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grpSp>
    <xdr:clientData/>
  </xdr:oneCellAnchor>
  <xdr:oneCellAnchor>
    <xdr:from>
      <xdr:col>11</xdr:col>
      <xdr:colOff>190496</xdr:colOff>
      <xdr:row>2</xdr:row>
      <xdr:rowOff>76196</xdr:rowOff>
    </xdr:from>
    <xdr:ext cx="4824941" cy="3433233"/>
    <xdr:graphicFrame macro="">
      <xdr:nvGraphicFramePr>
        <xdr:cNvPr id="5" name="Gráfico 1">
          <a:extLst>
            <a:ext uri="{FF2B5EF4-FFF2-40B4-BE49-F238E27FC236}">
              <a16:creationId xmlns:a16="http://schemas.microsoft.com/office/drawing/2014/main" id="{00000000-0008-0000-0C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16</xdr:col>
      <xdr:colOff>76196</xdr:colOff>
      <xdr:row>0</xdr:row>
      <xdr:rowOff>0</xdr:rowOff>
    </xdr:from>
    <xdr:ext cx="6791321" cy="4133846"/>
    <xdr:grpSp>
      <xdr:nvGrpSpPr>
        <xdr:cNvPr id="2" name="Gráfico 7">
          <a:extLst>
            <a:ext uri="{FF2B5EF4-FFF2-40B4-BE49-F238E27FC236}">
              <a16:creationId xmlns:a16="http://schemas.microsoft.com/office/drawing/2014/main" id="{00000000-0008-0000-0D00-000002000000}"/>
            </a:ext>
          </a:extLst>
        </xdr:cNvPr>
        <xdr:cNvGrpSpPr/>
      </xdr:nvGrpSpPr>
      <xdr:grpSpPr>
        <a:xfrm>
          <a:off x="8934446" y="0"/>
          <a:ext cx="6791321" cy="4133846"/>
          <a:chOff x="8839196" y="0"/>
          <a:chExt cx="6791321" cy="4133846"/>
        </a:xfrm>
      </xdr:grpSpPr>
      <xdr:graphicFrame macro="">
        <xdr:nvGraphicFramePr>
          <xdr:cNvPr id="3" name="Gráfico 2">
            <a:extLst>
              <a:ext uri="{FF2B5EF4-FFF2-40B4-BE49-F238E27FC236}">
                <a16:creationId xmlns:a16="http://schemas.microsoft.com/office/drawing/2014/main" id="{00000000-0008-0000-0D00-000003000000}"/>
              </a:ext>
            </a:extLst>
          </xdr:cNvPr>
          <xdr:cNvGraphicFramePr/>
        </xdr:nvGraphicFramePr>
        <xdr:xfrm>
          <a:off x="8839196" y="0"/>
          <a:ext cx="6791321" cy="4133846"/>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19">
            <a:extLst>
              <a:ext uri="{FF2B5EF4-FFF2-40B4-BE49-F238E27FC236}">
                <a16:creationId xmlns:a16="http://schemas.microsoft.com/office/drawing/2014/main" id="{00000000-0008-0000-0D00-000004000000}"/>
              </a:ext>
            </a:extLst>
          </xdr:cNvPr>
          <xdr:cNvSpPr txBox="1"/>
        </xdr:nvSpPr>
        <xdr:spPr>
          <a:xfrm>
            <a:off x="15297146" y="123828"/>
            <a:ext cx="295278" cy="323853"/>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a:t>
            </a:r>
          </a:p>
        </xdr:txBody>
      </xdr:sp>
      <xdr:sp macro="" textlink="">
        <xdr:nvSpPr>
          <xdr:cNvPr id="5" name="CaixaDeTexto 20">
            <a:extLst>
              <a:ext uri="{FF2B5EF4-FFF2-40B4-BE49-F238E27FC236}">
                <a16:creationId xmlns:a16="http://schemas.microsoft.com/office/drawing/2014/main" id="{00000000-0008-0000-0D00-000005000000}"/>
              </a:ext>
            </a:extLst>
          </xdr:cNvPr>
          <xdr:cNvSpPr/>
        </xdr:nvSpPr>
        <xdr:spPr>
          <a:xfrm>
            <a:off x="8839196" y="266364"/>
            <a:ext cx="914400" cy="983519"/>
          </a:xfrm>
          <a:prstGeom prst="rect">
            <a:avLst/>
          </a:prstGeom>
          <a:noFill/>
          <a:ln cap="flat">
            <a:noFill/>
            <a:prstDash val="solid"/>
          </a:ln>
        </xdr:spPr>
        <xdr:txBody>
          <a:bodyPr lIns="0" tIns="0" rIns="0" bIns="0"/>
          <a:lstStyle/>
          <a:p>
            <a:endParaRPr lang="pt-BR"/>
          </a:p>
        </xdr:txBody>
      </xdr:sp>
      <xdr:sp macro="" textlink="">
        <xdr:nvSpPr>
          <xdr:cNvPr id="6" name="CaixaDeTexto 21">
            <a:extLst>
              <a:ext uri="{FF2B5EF4-FFF2-40B4-BE49-F238E27FC236}">
                <a16:creationId xmlns:a16="http://schemas.microsoft.com/office/drawing/2014/main" id="{00000000-0008-0000-0D00-000006000000}"/>
              </a:ext>
            </a:extLst>
          </xdr:cNvPr>
          <xdr:cNvSpPr txBox="1"/>
        </xdr:nvSpPr>
        <xdr:spPr>
          <a:xfrm>
            <a:off x="8848725" y="180978"/>
            <a:ext cx="914400" cy="276221"/>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900" b="1" i="0" u="none" strike="noStrike" kern="0" cap="none" spc="0" baseline="0">
                <a:solidFill>
                  <a:srgbClr val="000000"/>
                </a:solidFill>
                <a:uFillTx/>
                <a:latin typeface="Calibri"/>
              </a:rPr>
              <a:t>Quantidade</a:t>
            </a:r>
          </a:p>
        </xdr:txBody>
      </xdr:sp>
    </xdr:grpSp>
    <xdr:clientData/>
  </xdr:oneCellAnchor>
</xdr:wsDr>
</file>

<file path=xl/drawings/drawing13.xml><?xml version="1.0" encoding="utf-8"?>
<xdr:wsDr xmlns:xdr="http://schemas.openxmlformats.org/drawingml/2006/spreadsheetDrawing" xmlns:a="http://schemas.openxmlformats.org/drawingml/2006/main">
  <xdr:oneCellAnchor>
    <xdr:from>
      <xdr:col>11</xdr:col>
      <xdr:colOff>231772</xdr:colOff>
      <xdr:row>17</xdr:row>
      <xdr:rowOff>74084</xdr:rowOff>
    </xdr:from>
    <xdr:ext cx="5348819" cy="3153833"/>
    <xdr:grpSp>
      <xdr:nvGrpSpPr>
        <xdr:cNvPr id="2" name="Gráfico 2">
          <a:extLst>
            <a:ext uri="{FF2B5EF4-FFF2-40B4-BE49-F238E27FC236}">
              <a16:creationId xmlns:a16="http://schemas.microsoft.com/office/drawing/2014/main" id="{00000000-0008-0000-0E00-000002000000}"/>
            </a:ext>
          </a:extLst>
        </xdr:cNvPr>
        <xdr:cNvGrpSpPr/>
      </xdr:nvGrpSpPr>
      <xdr:grpSpPr>
        <a:xfrm>
          <a:off x="6401855" y="3831167"/>
          <a:ext cx="5348819" cy="3153833"/>
          <a:chOff x="9363071" y="0"/>
          <a:chExt cx="5348819" cy="3679829"/>
        </a:xfrm>
      </xdr:grpSpPr>
      <xdr:graphicFrame macro="">
        <xdr:nvGraphicFramePr>
          <xdr:cNvPr id="3" name="Gráfico 2">
            <a:extLst>
              <a:ext uri="{FF2B5EF4-FFF2-40B4-BE49-F238E27FC236}">
                <a16:creationId xmlns:a16="http://schemas.microsoft.com/office/drawing/2014/main" id="{00000000-0008-0000-0E00-000003000000}"/>
              </a:ext>
            </a:extLst>
          </xdr:cNvPr>
          <xdr:cNvGraphicFramePr/>
        </xdr:nvGraphicFramePr>
        <xdr:xfrm>
          <a:off x="9363071" y="0"/>
          <a:ext cx="5348819" cy="367982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2">
            <a:extLst>
              <a:ext uri="{FF2B5EF4-FFF2-40B4-BE49-F238E27FC236}">
                <a16:creationId xmlns:a16="http://schemas.microsoft.com/office/drawing/2014/main" id="{00000000-0008-0000-0E00-000004000000}"/>
              </a:ext>
            </a:extLst>
          </xdr:cNvPr>
          <xdr:cNvSpPr txBox="1"/>
        </xdr:nvSpPr>
        <xdr:spPr>
          <a:xfrm>
            <a:off x="9784848" y="86017"/>
            <a:ext cx="4888702" cy="258061"/>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600" b="1" i="0" u="none" strike="noStrike" kern="0" cap="none" spc="0" baseline="0">
                <a:solidFill>
                  <a:srgbClr val="000000"/>
                </a:solidFill>
                <a:uFillTx/>
                <a:latin typeface="Calibri"/>
              </a:rPr>
              <a:t>Média das 10 subprefeituras mais demandadas em 2024</a:t>
            </a:r>
            <a:endParaRPr lang="pt-BR" sz="16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grpSp>
    <xdr:clientData/>
  </xdr:oneCellAnchor>
  <xdr:twoCellAnchor editAs="oneCell">
    <xdr:from>
      <xdr:col>0</xdr:col>
      <xdr:colOff>84666</xdr:colOff>
      <xdr:row>17</xdr:row>
      <xdr:rowOff>74085</xdr:rowOff>
    </xdr:from>
    <xdr:to>
      <xdr:col>11</xdr:col>
      <xdr:colOff>201084</xdr:colOff>
      <xdr:row>33</xdr:row>
      <xdr:rowOff>179917</xdr:rowOff>
    </xdr:to>
    <xdr:graphicFrame macro="">
      <xdr:nvGraphicFramePr>
        <xdr:cNvPr id="7" name="Gráfico 6">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2</xdr:col>
      <xdr:colOff>476246</xdr:colOff>
      <xdr:row>2</xdr:row>
      <xdr:rowOff>95246</xdr:rowOff>
    </xdr:from>
    <xdr:ext cx="5105404" cy="3433233"/>
    <xdr:graphicFrame macro="">
      <xdr:nvGraphicFramePr>
        <xdr:cNvPr id="5" name="Gráfico 1">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twoCellAnchor editAs="oneCell">
    <xdr:from>
      <xdr:col>0</xdr:col>
      <xdr:colOff>352425</xdr:colOff>
      <xdr:row>6</xdr:row>
      <xdr:rowOff>85725</xdr:rowOff>
    </xdr:from>
    <xdr:to>
      <xdr:col>6</xdr:col>
      <xdr:colOff>459544</xdr:colOff>
      <xdr:row>18</xdr:row>
      <xdr:rowOff>146888</xdr:rowOff>
    </xdr:to>
    <xdr:pic>
      <xdr:nvPicPr>
        <xdr:cNvPr id="2" name="Imagem 1"/>
        <xdr:cNvPicPr>
          <a:picLocks noChangeAspect="1"/>
        </xdr:cNvPicPr>
      </xdr:nvPicPr>
      <xdr:blipFill>
        <a:blip xmlns:r="http://schemas.openxmlformats.org/officeDocument/2006/relationships" r:embed="rId1"/>
        <a:stretch>
          <a:fillRect/>
        </a:stretch>
      </xdr:blipFill>
      <xdr:spPr>
        <a:xfrm>
          <a:off x="352425" y="1247775"/>
          <a:ext cx="5060119" cy="2347163"/>
        </a:xfrm>
        <a:prstGeom prst="rect">
          <a:avLst/>
        </a:prstGeom>
        <a:ln>
          <a:solidFill>
            <a:schemeClr val="tx1"/>
          </a:solidFill>
        </a:ln>
      </xdr:spPr>
    </xdr:pic>
    <xdr:clientData/>
  </xdr:twoCellAnchor>
  <xdr:twoCellAnchor editAs="oneCell">
    <xdr:from>
      <xdr:col>0</xdr:col>
      <xdr:colOff>342900</xdr:colOff>
      <xdr:row>19</xdr:row>
      <xdr:rowOff>0</xdr:rowOff>
    </xdr:from>
    <xdr:to>
      <xdr:col>6</xdr:col>
      <xdr:colOff>450019</xdr:colOff>
      <xdr:row>31</xdr:row>
      <xdr:rowOff>61163</xdr:rowOff>
    </xdr:to>
    <xdr:pic>
      <xdr:nvPicPr>
        <xdr:cNvPr id="6" name="Imagem 5"/>
        <xdr:cNvPicPr>
          <a:picLocks noChangeAspect="1"/>
        </xdr:cNvPicPr>
      </xdr:nvPicPr>
      <xdr:blipFill>
        <a:blip xmlns:r="http://schemas.openxmlformats.org/officeDocument/2006/relationships" r:embed="rId2"/>
        <a:stretch>
          <a:fillRect/>
        </a:stretch>
      </xdr:blipFill>
      <xdr:spPr>
        <a:xfrm>
          <a:off x="342900" y="3638550"/>
          <a:ext cx="5060119" cy="2347163"/>
        </a:xfrm>
        <a:prstGeom prst="rect">
          <a:avLst/>
        </a:prstGeom>
        <a:ln>
          <a:solidFill>
            <a:schemeClr val="tx1"/>
          </a:solidFill>
        </a:ln>
      </xdr:spPr>
    </xdr:pic>
    <xdr:clientData/>
  </xdr:twoCellAnchor>
  <xdr:twoCellAnchor editAs="oneCell">
    <xdr:from>
      <xdr:col>0</xdr:col>
      <xdr:colOff>342900</xdr:colOff>
      <xdr:row>31</xdr:row>
      <xdr:rowOff>104775</xdr:rowOff>
    </xdr:from>
    <xdr:to>
      <xdr:col>6</xdr:col>
      <xdr:colOff>450019</xdr:colOff>
      <xdr:row>43</xdr:row>
      <xdr:rowOff>159842</xdr:rowOff>
    </xdr:to>
    <xdr:pic>
      <xdr:nvPicPr>
        <xdr:cNvPr id="8" name="Imagem 7"/>
        <xdr:cNvPicPr>
          <a:picLocks noChangeAspect="1"/>
        </xdr:cNvPicPr>
      </xdr:nvPicPr>
      <xdr:blipFill>
        <a:blip xmlns:r="http://schemas.openxmlformats.org/officeDocument/2006/relationships" r:embed="rId3"/>
        <a:stretch>
          <a:fillRect/>
        </a:stretch>
      </xdr:blipFill>
      <xdr:spPr>
        <a:xfrm>
          <a:off x="342900" y="6029325"/>
          <a:ext cx="5060119" cy="2341067"/>
        </a:xfrm>
        <a:prstGeom prst="rect">
          <a:avLst/>
        </a:prstGeom>
        <a:ln>
          <a:solidFill>
            <a:schemeClr val="tx1"/>
          </a:solidFill>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10584</xdr:colOff>
      <xdr:row>1</xdr:row>
      <xdr:rowOff>194733</xdr:rowOff>
    </xdr:from>
    <xdr:to>
      <xdr:col>17</xdr:col>
      <xdr:colOff>433917</xdr:colOff>
      <xdr:row>62</xdr:row>
      <xdr:rowOff>10584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582084</xdr:colOff>
      <xdr:row>2</xdr:row>
      <xdr:rowOff>4233</xdr:rowOff>
    </xdr:from>
    <xdr:to>
      <xdr:col>26</xdr:col>
      <xdr:colOff>105834</xdr:colOff>
      <xdr:row>17</xdr:row>
      <xdr:rowOff>105833</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17</xdr:col>
      <xdr:colOff>9528</xdr:colOff>
      <xdr:row>0</xdr:row>
      <xdr:rowOff>0</xdr:rowOff>
    </xdr:from>
    <xdr:ext cx="4563532" cy="2235195"/>
    <xdr:graphicFrame macro="">
      <xdr:nvGraphicFramePr>
        <xdr:cNvPr id="2" name="Gráfico 2">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17</xdr:col>
      <xdr:colOff>28575</xdr:colOff>
      <xdr:row>8</xdr:row>
      <xdr:rowOff>285750</xdr:rowOff>
    </xdr:from>
    <xdr:ext cx="4582579" cy="2022479"/>
    <xdr:graphicFrame macro="">
      <xdr:nvGraphicFramePr>
        <xdr:cNvPr id="3" name="Gráfico 3">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17</xdr:col>
      <xdr:colOff>28571</xdr:colOff>
      <xdr:row>19</xdr:row>
      <xdr:rowOff>9521</xdr:rowOff>
    </xdr:from>
    <xdr:ext cx="4591054" cy="2106082"/>
    <xdr:graphicFrame macro="">
      <xdr:nvGraphicFramePr>
        <xdr:cNvPr id="7" name="Gráfico 7">
          <a:extLst>
            <a:ext uri="{FF2B5EF4-FFF2-40B4-BE49-F238E27FC236}">
              <a16:creationId xmlns:a16="http://schemas.microsoft.com/office/drawing/2014/main" id="{00000000-0008-0000-1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8</xdr:col>
      <xdr:colOff>152403</xdr:colOff>
      <xdr:row>30</xdr:row>
      <xdr:rowOff>85725</xdr:rowOff>
    </xdr:from>
    <xdr:ext cx="6801910" cy="6120344"/>
    <xdr:graphicFrame macro="">
      <xdr:nvGraphicFramePr>
        <xdr:cNvPr id="8" name="Gráfico 2">
          <a:extLst>
            <a:ext uri="{FF2B5EF4-FFF2-40B4-BE49-F238E27FC236}">
              <a16:creationId xmlns:a16="http://schemas.microsoft.com/office/drawing/2014/main" id="{00000000-0008-0000-1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xdr:from>
      <xdr:col>7</xdr:col>
      <xdr:colOff>114300</xdr:colOff>
      <xdr:row>15</xdr:row>
      <xdr:rowOff>85725</xdr:rowOff>
    </xdr:from>
    <xdr:to>
      <xdr:col>16</xdr:col>
      <xdr:colOff>533400</xdr:colOff>
      <xdr:row>29</xdr:row>
      <xdr:rowOff>133350</xdr:rowOff>
    </xdr:to>
    <xdr:graphicFrame macro="">
      <xdr:nvGraphicFramePr>
        <xdr:cNvPr id="10" name="Gráfico 1">
          <a:extLst>
            <a:ext uri="{FF2B5EF4-FFF2-40B4-BE49-F238E27FC236}">
              <a16:creationId xmlns:a16="http://schemas.microsoft.com/office/drawing/2014/main" id="{00000000-0008-0000-1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0.14271</cdr:x>
      <cdr:y>0</cdr:y>
    </cdr:from>
    <cdr:to>
      <cdr:x>0.87812</cdr:x>
      <cdr:y>0.20833</cdr:y>
    </cdr:to>
    <cdr:sp macro="" textlink="">
      <cdr:nvSpPr>
        <cdr:cNvPr id="2" name="CaixaDeTexto 1"/>
        <cdr:cNvSpPr txBox="1"/>
      </cdr:nvSpPr>
      <cdr:spPr>
        <a:xfrm xmlns:a="http://schemas.openxmlformats.org/drawingml/2006/main">
          <a:off x="652462" y="0"/>
          <a:ext cx="3362325" cy="571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rtl="0">
            <a:lnSpc>
              <a:spcPts val="1300"/>
            </a:lnSpc>
          </a:pPr>
          <a:r>
            <a:rPr lang="en-US" sz="1200" b="1" i="0" baseline="0">
              <a:effectLst/>
              <a:latin typeface="+mn-lt"/>
              <a:ea typeface="+mn-ea"/>
              <a:cs typeface="+mn-cs"/>
            </a:rPr>
            <a:t>Protocolos inicialmente registrados como denúncias</a:t>
          </a:r>
          <a:endParaRPr lang="pt-BR" sz="1200">
            <a:effectLst/>
          </a:endParaRPr>
        </a:p>
        <a:p xmlns:a="http://schemas.openxmlformats.org/drawingml/2006/main">
          <a:pPr algn="ctr" rtl="0">
            <a:lnSpc>
              <a:spcPts val="1300"/>
            </a:lnSpc>
          </a:pPr>
          <a:r>
            <a:rPr lang="en-US" sz="1200" b="1" i="0" baseline="0">
              <a:effectLst/>
              <a:latin typeface="+mn-lt"/>
              <a:ea typeface="+mn-ea"/>
              <a:cs typeface="+mn-cs"/>
            </a:rPr>
            <a:t>% deferidas, indeferidas, canceladas e reclassificadas - </a:t>
          </a:r>
          <a:r>
            <a:rPr lang="pt-BR" sz="1200" b="1" i="0" baseline="0">
              <a:effectLst/>
              <a:latin typeface="+mn-lt"/>
              <a:ea typeface="+mn-ea"/>
              <a:cs typeface="+mn-cs"/>
            </a:rPr>
            <a:t>2024</a:t>
          </a:r>
          <a:endParaRPr lang="pt-BR" sz="1200">
            <a:effectLst/>
          </a:endParaRPr>
        </a:p>
        <a:p xmlns:a="http://schemas.openxmlformats.org/drawingml/2006/main">
          <a:pPr>
            <a:lnSpc>
              <a:spcPts val="1200"/>
            </a:lnSpc>
          </a:pPr>
          <a:endParaRPr lang="pt-BR" sz="1100"/>
        </a:p>
      </cdr:txBody>
    </cdr:sp>
  </cdr:relSizeAnchor>
</c:userShapes>
</file>

<file path=xl/drawings/drawing19.xml><?xml version="1.0" encoding="utf-8"?>
<xdr:wsDr xmlns:xdr="http://schemas.openxmlformats.org/drawingml/2006/spreadsheetDrawing" xmlns:a="http://schemas.openxmlformats.org/drawingml/2006/main">
  <xdr:oneCellAnchor>
    <xdr:from>
      <xdr:col>3</xdr:col>
      <xdr:colOff>123821</xdr:colOff>
      <xdr:row>2</xdr:row>
      <xdr:rowOff>123828</xdr:rowOff>
    </xdr:from>
    <xdr:ext cx="4457700" cy="2981328"/>
    <xdr:grpSp>
      <xdr:nvGrpSpPr>
        <xdr:cNvPr id="4" name="Gráfico 1">
          <a:extLst>
            <a:ext uri="{FF2B5EF4-FFF2-40B4-BE49-F238E27FC236}">
              <a16:creationId xmlns:a16="http://schemas.microsoft.com/office/drawing/2014/main" id="{00000000-0008-0000-1200-000004000000}"/>
            </a:ext>
          </a:extLst>
        </xdr:cNvPr>
        <xdr:cNvGrpSpPr/>
      </xdr:nvGrpSpPr>
      <xdr:grpSpPr>
        <a:xfrm>
          <a:off x="2895596" y="504828"/>
          <a:ext cx="4457700" cy="2981328"/>
          <a:chOff x="2895596" y="504828"/>
          <a:chExt cx="4457700" cy="2981328"/>
        </a:xfrm>
      </xdr:grpSpPr>
      <xdr:graphicFrame macro="">
        <xdr:nvGraphicFramePr>
          <xdr:cNvPr id="5" name="Gráfico 4">
            <a:extLst>
              <a:ext uri="{FF2B5EF4-FFF2-40B4-BE49-F238E27FC236}">
                <a16:creationId xmlns:a16="http://schemas.microsoft.com/office/drawing/2014/main" id="{00000000-0008-0000-1200-000005000000}"/>
              </a:ext>
            </a:extLst>
          </xdr:cNvPr>
          <xdr:cNvGraphicFramePr/>
        </xdr:nvGraphicFramePr>
        <xdr:xfrm>
          <a:off x="2895596" y="504828"/>
          <a:ext cx="4457700" cy="298132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CaixaDeTexto 2">
            <a:extLst>
              <a:ext uri="{FF2B5EF4-FFF2-40B4-BE49-F238E27FC236}">
                <a16:creationId xmlns:a16="http://schemas.microsoft.com/office/drawing/2014/main" id="{00000000-0008-0000-1200-000006000000}"/>
              </a:ext>
            </a:extLst>
          </xdr:cNvPr>
          <xdr:cNvSpPr txBox="1"/>
        </xdr:nvSpPr>
        <xdr:spPr>
          <a:xfrm>
            <a:off x="5814303" y="759973"/>
            <a:ext cx="580351" cy="222436"/>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000" b="1" i="0" u="none" strike="noStrike" kern="0" cap="none" spc="0" baseline="0">
                <a:solidFill>
                  <a:srgbClr val="000000"/>
                </a:solidFill>
                <a:uFillTx/>
                <a:latin typeface="Calibri"/>
              </a:rPr>
              <a:t>Variação</a:t>
            </a:r>
          </a:p>
        </xdr:txBody>
      </xdr:sp>
    </xdr:grpSp>
    <xdr:clientData/>
  </xdr:oneCellAnchor>
  <xdr:oneCellAnchor>
    <xdr:from>
      <xdr:col>21</xdr:col>
      <xdr:colOff>266703</xdr:colOff>
      <xdr:row>0</xdr:row>
      <xdr:rowOff>47621</xdr:rowOff>
    </xdr:from>
    <xdr:ext cx="5448296" cy="3629025"/>
    <xdr:graphicFrame macro="">
      <xdr:nvGraphicFramePr>
        <xdr:cNvPr id="3" name="Gráfico 8">
          <a:extLst>
            <a:ext uri="{FF2B5EF4-FFF2-40B4-BE49-F238E27FC236}">
              <a16:creationId xmlns:a16="http://schemas.microsoft.com/office/drawing/2014/main" id="{00000000-0008-0000-1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13</xdr:col>
      <xdr:colOff>114300</xdr:colOff>
      <xdr:row>0</xdr:row>
      <xdr:rowOff>38103</xdr:rowOff>
    </xdr:from>
    <xdr:ext cx="4829175" cy="3686175"/>
    <xdr:graphicFrame macro="">
      <xdr:nvGraphicFramePr>
        <xdr:cNvPr id="2" name="Gráfico 7">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11</xdr:col>
      <xdr:colOff>272710</xdr:colOff>
      <xdr:row>0</xdr:row>
      <xdr:rowOff>76196</xdr:rowOff>
    </xdr:from>
    <xdr:ext cx="3670639" cy="3095628"/>
    <xdr:grpSp>
      <xdr:nvGrpSpPr>
        <xdr:cNvPr id="2" name="Gráfico 1">
          <a:extLst>
            <a:ext uri="{FF2B5EF4-FFF2-40B4-BE49-F238E27FC236}">
              <a16:creationId xmlns:a16="http://schemas.microsoft.com/office/drawing/2014/main" id="{00000000-0008-0000-0100-000002000000}"/>
            </a:ext>
          </a:extLst>
        </xdr:cNvPr>
        <xdr:cNvGrpSpPr/>
      </xdr:nvGrpSpPr>
      <xdr:grpSpPr>
        <a:xfrm>
          <a:off x="7154523" y="76196"/>
          <a:ext cx="3670639" cy="3095628"/>
          <a:chOff x="7178335" y="76196"/>
          <a:chExt cx="3670639" cy="3095628"/>
        </a:xfrm>
      </xdr:grpSpPr>
      <xdr:grpSp>
        <xdr:nvGrpSpPr>
          <xdr:cNvPr id="3" name="Gráfico 3">
            <a:extLst>
              <a:ext uri="{FF2B5EF4-FFF2-40B4-BE49-F238E27FC236}">
                <a16:creationId xmlns:a16="http://schemas.microsoft.com/office/drawing/2014/main" id="{00000000-0008-0000-0100-000003000000}"/>
              </a:ext>
            </a:extLst>
          </xdr:cNvPr>
          <xdr:cNvGrpSpPr/>
        </xdr:nvGrpSpPr>
        <xdr:grpSpPr>
          <a:xfrm>
            <a:off x="7178335" y="76196"/>
            <a:ext cx="3670639" cy="3095628"/>
            <a:chOff x="7178335" y="76196"/>
            <a:chExt cx="3670639" cy="3095628"/>
          </a:xfrm>
        </xdr:grpSpPr>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7178335" y="76196"/>
            <a:ext cx="3670639" cy="309562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CaixaDeTexto 4">
              <a:extLst>
                <a:ext uri="{FF2B5EF4-FFF2-40B4-BE49-F238E27FC236}">
                  <a16:creationId xmlns:a16="http://schemas.microsoft.com/office/drawing/2014/main" id="{00000000-0008-0000-0100-000005000000}"/>
                </a:ext>
              </a:extLst>
            </xdr:cNvPr>
            <xdr:cNvSpPr txBox="1"/>
          </xdr:nvSpPr>
          <xdr:spPr>
            <a:xfrm>
              <a:off x="7264517" y="355793"/>
              <a:ext cx="689603" cy="958656"/>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sp macro="" textlink="">
          <xdr:nvSpPr>
            <xdr:cNvPr id="6" name="CaixaDeTexto 5">
              <a:extLst>
                <a:ext uri="{FF2B5EF4-FFF2-40B4-BE49-F238E27FC236}">
                  <a16:creationId xmlns:a16="http://schemas.microsoft.com/office/drawing/2014/main" id="{00000000-0008-0000-0100-000006000000}"/>
                </a:ext>
              </a:extLst>
            </xdr:cNvPr>
            <xdr:cNvSpPr txBox="1"/>
          </xdr:nvSpPr>
          <xdr:spPr>
            <a:xfrm>
              <a:off x="8662626" y="1144682"/>
              <a:ext cx="685086" cy="958656"/>
            </a:xfrm>
            <a:prstGeom prst="rect">
              <a:avLst/>
            </a:prstGeom>
            <a:noFill/>
            <a:ln cap="flat">
              <a:noFill/>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sp macro="" textlink="">
          <xdr:nvSpPr>
            <xdr:cNvPr id="7" name="CaixaDeTexto 6">
              <a:extLst>
                <a:ext uri="{FF2B5EF4-FFF2-40B4-BE49-F238E27FC236}">
                  <a16:creationId xmlns:a16="http://schemas.microsoft.com/office/drawing/2014/main" id="{00000000-0008-0000-0100-000007000000}"/>
                </a:ext>
              </a:extLst>
            </xdr:cNvPr>
            <xdr:cNvSpPr txBox="1"/>
          </xdr:nvSpPr>
          <xdr:spPr>
            <a:xfrm>
              <a:off x="7415384" y="255931"/>
              <a:ext cx="208309" cy="289599"/>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a:t>
              </a:r>
            </a:p>
          </xdr:txBody>
        </xdr:sp>
      </xdr:grpSp>
      <xdr:sp macro="" textlink="">
        <xdr:nvSpPr>
          <xdr:cNvPr id="8" name="CaixaDeTexto 19">
            <a:extLst>
              <a:ext uri="{FF2B5EF4-FFF2-40B4-BE49-F238E27FC236}">
                <a16:creationId xmlns:a16="http://schemas.microsoft.com/office/drawing/2014/main" id="{00000000-0008-0000-0100-000008000000}"/>
              </a:ext>
            </a:extLst>
          </xdr:cNvPr>
          <xdr:cNvSpPr txBox="1"/>
        </xdr:nvSpPr>
        <xdr:spPr>
          <a:xfrm>
            <a:off x="7258050" y="2924171"/>
            <a:ext cx="981078" cy="209553"/>
          </a:xfrm>
          <a:prstGeom prst="rect">
            <a:avLst/>
          </a:prstGeom>
          <a:solidFill>
            <a:sysClr val="window" lastClr="FFFFFF"/>
          </a:solid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800" b="1" i="0" u="none" strike="noStrike" kern="0" cap="none" spc="0" baseline="0">
                <a:solidFill>
                  <a:srgbClr val="000000"/>
                </a:solidFill>
                <a:uFillTx/>
                <a:latin typeface="Calibri"/>
              </a:rPr>
              <a:t>*Escala Logaritimica</a:t>
            </a:r>
          </a:p>
        </xdr:txBody>
      </xdr:sp>
    </xdr:grpSp>
    <xdr:clientData/>
  </xdr:oneCellAnchor>
  <xdr:oneCellAnchor>
    <xdr:from>
      <xdr:col>19</xdr:col>
      <xdr:colOff>47621</xdr:colOff>
      <xdr:row>0</xdr:row>
      <xdr:rowOff>57150</xdr:rowOff>
    </xdr:from>
    <xdr:ext cx="4048121" cy="3098006"/>
    <xdr:graphicFrame macro="">
      <xdr:nvGraphicFramePr>
        <xdr:cNvPr id="9" name="Gráfico 2">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3</xdr:col>
      <xdr:colOff>76196</xdr:colOff>
      <xdr:row>2</xdr:row>
      <xdr:rowOff>38103</xdr:rowOff>
    </xdr:from>
    <xdr:ext cx="4638678" cy="2752728"/>
    <xdr:graphicFrame macro="">
      <xdr:nvGraphicFramePr>
        <xdr:cNvPr id="10" name="Gráfico 7">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152400</xdr:colOff>
          <xdr:row>0</xdr:row>
          <xdr:rowOff>0</xdr:rowOff>
        </xdr:from>
        <xdr:to>
          <xdr:col>9</xdr:col>
          <xdr:colOff>304800</xdr:colOff>
          <xdr:row>35</xdr:row>
          <xdr:rowOff>9525</xdr:rowOff>
        </xdr:to>
        <xdr:sp macro="" textlink="">
          <xdr:nvSpPr>
            <xdr:cNvPr id="15362" name="Object 1" hidden="1">
              <a:extLst>
                <a:ext uri="{63B3BB69-23CF-44E3-9099-C40C66FF867C}">
                  <a14:compatExt spid="_x0000_s15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xdr:twoCellAnchor>
    <xdr:from>
      <xdr:col>4</xdr:col>
      <xdr:colOff>28575</xdr:colOff>
      <xdr:row>0</xdr:row>
      <xdr:rowOff>28575</xdr:rowOff>
    </xdr:from>
    <xdr:to>
      <xdr:col>11</xdr:col>
      <xdr:colOff>333375</xdr:colOff>
      <xdr:row>13</xdr:row>
      <xdr:rowOff>180975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57150</xdr:colOff>
      <xdr:row>0</xdr:row>
      <xdr:rowOff>28575</xdr:rowOff>
    </xdr:from>
    <xdr:to>
      <xdr:col>19</xdr:col>
      <xdr:colOff>285750</xdr:colOff>
      <xdr:row>14</xdr:row>
      <xdr:rowOff>9525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57150</xdr:colOff>
      <xdr:row>14</xdr:row>
      <xdr:rowOff>104774</xdr:rowOff>
    </xdr:from>
    <xdr:to>
      <xdr:col>15</xdr:col>
      <xdr:colOff>590549</xdr:colOff>
      <xdr:row>30</xdr:row>
      <xdr:rowOff>57150</xdr:rowOff>
    </xdr:to>
    <mc:AlternateContent xmlns:mc="http://schemas.openxmlformats.org/markup-compatibility/2006">
      <mc:Choice xmlns:cx="http://schemas.microsoft.com/office/drawing/2014/chartex" Requires="cx">
        <xdr:graphicFrame macro="">
          <xdr:nvGraphicFramePr>
            <xdr:cNvPr id="4" name="Gráfico 3"/>
            <xdr:cNvGraphicFramePr/>
          </xdr:nvGraphicFramePr>
          <xdr:xfrm>
            <a:off x="0" y="0"/>
            <a:ext cx="0" cy="0"/>
          </xdr:xfrm>
          <a:graphic>
            <a:graphicData uri="http://schemas.microsoft.com/office/drawing/2014/chartex">
              <c:chart xmlns:c="http://schemas.openxmlformats.org/drawingml/2006/chart" xmlns:r="http://schemas.openxmlformats.org/officeDocument/2006/relationships" r:id="rId3"/>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pt-BR" sz="1100"/>
                <a:t>Este gráfico não está disponível na sua versão de Excel.
Editar esta forma ou salvar esta pasta de trabalho em um formato de arquivo diferente quebrará o gráfico permanentemente.</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257174</xdr:colOff>
      <xdr:row>2</xdr:row>
      <xdr:rowOff>190499</xdr:rowOff>
    </xdr:from>
    <xdr:to>
      <xdr:col>9</xdr:col>
      <xdr:colOff>66674</xdr:colOff>
      <xdr:row>21</xdr:row>
      <xdr:rowOff>123824</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22</xdr:row>
      <xdr:rowOff>142875</xdr:rowOff>
    </xdr:from>
    <xdr:to>
      <xdr:col>9</xdr:col>
      <xdr:colOff>28575</xdr:colOff>
      <xdr:row>40</xdr:row>
      <xdr:rowOff>19050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304800</xdr:colOff>
      <xdr:row>43</xdr:row>
      <xdr:rowOff>28574</xdr:rowOff>
    </xdr:from>
    <xdr:to>
      <xdr:col>9</xdr:col>
      <xdr:colOff>142874</xdr:colOff>
      <xdr:row>57</xdr:row>
      <xdr:rowOff>76199</xdr:rowOff>
    </xdr:to>
    <xdr:sp macro="" textlink="">
      <xdr:nvSpPr>
        <xdr:cNvPr id="5" name="CaixaDeTexto 4"/>
        <xdr:cNvSpPr txBox="1"/>
      </xdr:nvSpPr>
      <xdr:spPr>
        <a:xfrm>
          <a:off x="304800" y="8410574"/>
          <a:ext cx="5848349" cy="2714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b="1" i="0">
              <a:solidFill>
                <a:schemeClr val="dk1"/>
              </a:solidFill>
              <a:effectLst/>
              <a:latin typeface="+mn-lt"/>
              <a:ea typeface="+mn-ea"/>
              <a:cs typeface="+mn-cs"/>
            </a:rPr>
            <a:t>Secretaria Municipal de Inovação e Tecnologia - SMIT</a:t>
          </a:r>
          <a:endParaRPr lang="pt-BR" sz="1100" b="1"/>
        </a:p>
        <a:p>
          <a:pPr algn="ctr"/>
          <a:endParaRPr lang="pt-BR" sz="1100" b="1"/>
        </a:p>
        <a:p>
          <a:pPr algn="ctr"/>
          <a:r>
            <a:rPr lang="pt-BR" sz="1100" b="1"/>
            <a:t>Sugestão do munícipe:</a:t>
          </a:r>
        </a:p>
        <a:p>
          <a:pPr algn="ctr"/>
          <a:endParaRPr lang="pt-BR" sz="1100" b="1"/>
        </a:p>
        <a:p>
          <a:pPr algn="l"/>
          <a:r>
            <a:rPr lang="pt-BR" sz="1100" b="0" i="0">
              <a:solidFill>
                <a:schemeClr val="dk1"/>
              </a:solidFill>
              <a:effectLst/>
              <a:latin typeface="+mn-lt"/>
              <a:ea typeface="+mn-ea"/>
              <a:cs typeface="+mn-cs"/>
            </a:rPr>
            <a:t> O munícipe entra em contato com esta ouvidoria para sugerir que no Portal 156, seja possível realizar solicitações anônimas em mais opções, cita como exemplo: “Solicitar fiscalização de estabelecimento com venda de bebida alcoólica entre 1h e 5h da manhã”, </a:t>
          </a:r>
          <a:r>
            <a:rPr lang="pt-BR" sz="1100" b="0" i="1">
              <a:solidFill>
                <a:schemeClr val="dk1"/>
              </a:solidFill>
              <a:effectLst/>
              <a:latin typeface="+mn-lt"/>
              <a:ea typeface="+mn-ea"/>
              <a:cs typeface="+mn-cs"/>
            </a:rPr>
            <a:t>https://sp156.prefeitura.sp.gov.br/portal/servicos/informacao?servico=3270</a:t>
          </a:r>
          <a:r>
            <a:rPr lang="pt-BR" sz="1100" b="0" i="0">
              <a:solidFill>
                <a:schemeClr val="dk1"/>
              </a:solidFill>
              <a:effectLst/>
              <a:latin typeface="+mn-lt"/>
              <a:ea typeface="+mn-ea"/>
              <a:cs typeface="+mn-cs"/>
            </a:rPr>
            <a:t>, onde é necessário estar logado no Portal para realizar a solicitação. </a:t>
          </a:r>
        </a:p>
        <a:p>
          <a:pPr algn="l"/>
          <a:endParaRPr lang="pt-BR" sz="1100" b="0" i="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pt-BR" sz="1100" b="1" i="0">
              <a:solidFill>
                <a:schemeClr val="dk1"/>
              </a:solidFill>
              <a:effectLst/>
              <a:latin typeface="+mn-lt"/>
              <a:ea typeface="+mn-ea"/>
              <a:cs typeface="+mn-cs"/>
            </a:rPr>
            <a:t>Resposta do Órgão:</a:t>
          </a:r>
          <a:endParaRPr lang="pt-BR" b="1">
            <a:effectLst/>
          </a:endParaRPr>
        </a:p>
        <a:p>
          <a:pPr algn="l"/>
          <a:endParaRPr lang="pt-BR" sz="1100" b="0" i="0">
            <a:solidFill>
              <a:schemeClr val="dk1"/>
            </a:solidFill>
            <a:effectLst/>
            <a:latin typeface="+mn-lt"/>
            <a:ea typeface="+mn-ea"/>
            <a:cs typeface="+mn-cs"/>
          </a:endParaRPr>
        </a:p>
        <a:p>
          <a:pPr algn="l"/>
          <a:r>
            <a:rPr lang="pt-BR" sz="1100" b="0" i="0">
              <a:solidFill>
                <a:schemeClr val="dk1"/>
              </a:solidFill>
              <a:effectLst/>
              <a:latin typeface="+mn-lt"/>
              <a:ea typeface="+mn-ea"/>
              <a:cs typeface="+mn-cs"/>
            </a:rPr>
            <a:t>Aguardando resposta do órgão</a:t>
          </a:r>
        </a:p>
        <a:p>
          <a:pPr algn="ctr"/>
          <a:endParaRPr lang="pt-BR" sz="1100"/>
        </a:p>
      </xdr:txBody>
    </xdr:sp>
    <xdr:clientData/>
  </xdr:twoCellAnchor>
  <xdr:twoCellAnchor>
    <xdr:from>
      <xdr:col>9</xdr:col>
      <xdr:colOff>133349</xdr:colOff>
      <xdr:row>43</xdr:row>
      <xdr:rowOff>28575</xdr:rowOff>
    </xdr:from>
    <xdr:to>
      <xdr:col>18</xdr:col>
      <xdr:colOff>409574</xdr:colOff>
      <xdr:row>57</xdr:row>
      <xdr:rowOff>76200</xdr:rowOff>
    </xdr:to>
    <xdr:sp macro="" textlink="">
      <xdr:nvSpPr>
        <xdr:cNvPr id="6" name="CaixaDeTexto 5"/>
        <xdr:cNvSpPr txBox="1"/>
      </xdr:nvSpPr>
      <xdr:spPr>
        <a:xfrm>
          <a:off x="6143624" y="8410575"/>
          <a:ext cx="5762625" cy="2714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b="1" i="0">
              <a:solidFill>
                <a:schemeClr val="dk1"/>
              </a:solidFill>
              <a:effectLst/>
              <a:latin typeface="+mn-lt"/>
              <a:ea typeface="+mn-ea"/>
              <a:cs typeface="+mn-cs"/>
            </a:rPr>
            <a:t>Secretaria Municipal de Saúde</a:t>
          </a:r>
        </a:p>
        <a:p>
          <a:pPr algn="ctr"/>
          <a:endParaRPr lang="pt-BR" sz="1100"/>
        </a:p>
        <a:p>
          <a:pPr marL="0" marR="0" lvl="0" indent="0" algn="ctr" defTabSz="914400" eaLnBrk="1" fontAlgn="auto" latinLnBrk="0" hangingPunct="1">
            <a:lnSpc>
              <a:spcPct val="100000"/>
            </a:lnSpc>
            <a:spcBef>
              <a:spcPts val="0"/>
            </a:spcBef>
            <a:spcAft>
              <a:spcPts val="0"/>
            </a:spcAft>
            <a:buClrTx/>
            <a:buSzTx/>
            <a:buFontTx/>
            <a:buNone/>
            <a:tabLst/>
            <a:defRPr/>
          </a:pPr>
          <a:r>
            <a:rPr lang="pt-BR" sz="1100" b="1">
              <a:solidFill>
                <a:schemeClr val="dk1"/>
              </a:solidFill>
              <a:effectLst/>
              <a:latin typeface="+mn-lt"/>
              <a:ea typeface="+mn-ea"/>
              <a:cs typeface="+mn-cs"/>
            </a:rPr>
            <a:t>Sugestão do munícipe:</a:t>
          </a:r>
        </a:p>
        <a:p>
          <a:pPr marL="0" marR="0" lvl="0" indent="0" algn="ctr" defTabSz="914400" eaLnBrk="1" fontAlgn="auto" latinLnBrk="0" hangingPunct="1">
            <a:lnSpc>
              <a:spcPct val="100000"/>
            </a:lnSpc>
            <a:spcBef>
              <a:spcPts val="0"/>
            </a:spcBef>
            <a:spcAft>
              <a:spcPts val="0"/>
            </a:spcAft>
            <a:buClrTx/>
            <a:buSzTx/>
            <a:buFontTx/>
            <a:buNone/>
            <a:tabLst/>
            <a:defRPr/>
          </a:pPr>
          <a:endParaRPr lang="pt-BR" sz="1100" b="1"/>
        </a:p>
        <a:p>
          <a:r>
            <a:rPr lang="pt-BR" sz="1100" b="0" i="0">
              <a:solidFill>
                <a:schemeClr val="dk1"/>
              </a:solidFill>
              <a:effectLst/>
              <a:latin typeface="+mn-lt"/>
              <a:ea typeface="+mn-ea"/>
              <a:cs typeface="+mn-cs"/>
            </a:rPr>
            <a:t>Sugere que seja realizado um mutirão de castração e vacinação na R. Boaventura Pereira, 460/490 - Parque Anhanguera (São Domingos), São Paulo - SP, 05158-240. Informa que no local, existem muitos moradores que possuem animais desassistidos. </a:t>
          </a:r>
        </a:p>
        <a:p>
          <a:endParaRPr lang="pt-BR" sz="1100" b="0" i="0">
            <a:solidFill>
              <a:schemeClr val="dk1"/>
            </a:solidFill>
            <a:effectLst/>
            <a:latin typeface="+mn-lt"/>
            <a:ea typeface="+mn-ea"/>
            <a:cs typeface="+mn-cs"/>
          </a:endParaRPr>
        </a:p>
        <a:p>
          <a:pPr algn="ctr"/>
          <a:r>
            <a:rPr lang="pt-BR" sz="1100" b="1" i="0">
              <a:solidFill>
                <a:schemeClr val="dk1"/>
              </a:solidFill>
              <a:effectLst/>
              <a:latin typeface="+mn-lt"/>
              <a:ea typeface="+mn-ea"/>
              <a:cs typeface="+mn-cs"/>
            </a:rPr>
            <a:t>Resposta do Órgão:</a:t>
          </a:r>
        </a:p>
        <a:p>
          <a:pPr algn="ctr"/>
          <a:endParaRPr lang="pt-BR" sz="1100" b="1" i="0">
            <a:solidFill>
              <a:schemeClr val="dk1"/>
            </a:solidFill>
            <a:effectLst/>
            <a:latin typeface="+mn-lt"/>
            <a:ea typeface="+mn-ea"/>
            <a:cs typeface="+mn-cs"/>
          </a:endParaRPr>
        </a:p>
        <a:p>
          <a:r>
            <a:rPr lang="pt-BR" sz="1100" b="0" i="0">
              <a:solidFill>
                <a:schemeClr val="dk1"/>
              </a:solidFill>
              <a:effectLst/>
              <a:latin typeface="+mn-lt"/>
              <a:ea typeface="+mn-ea"/>
              <a:cs typeface="+mn-cs"/>
            </a:rPr>
            <a:t>Informamos ciência da necessidade de castração na região e esperamos encontrar local com infraestrutura necessária e compatível com as exigências do Conselho Regional de Medicina Veterinária do Estado de SP para as atividades. Desta forma, tentaremos viabilizar mutirão de castração em julho próximo.</a:t>
          </a:r>
        </a:p>
        <a:p>
          <a:endParaRPr lang="pt-BR" sz="1100"/>
        </a:p>
      </xdr:txBody>
    </xdr:sp>
    <xdr:clientData/>
  </xdr:twoCellAnchor>
  <xdr:oneCellAnchor>
    <xdr:from>
      <xdr:col>0</xdr:col>
      <xdr:colOff>304800</xdr:colOff>
      <xdr:row>41</xdr:row>
      <xdr:rowOff>28575</xdr:rowOff>
    </xdr:from>
    <xdr:ext cx="11601450" cy="378860"/>
    <xdr:sp macro="" textlink="">
      <xdr:nvSpPr>
        <xdr:cNvPr id="7" name="CaixaDeTexto 6"/>
        <xdr:cNvSpPr txBox="1"/>
      </xdr:nvSpPr>
      <xdr:spPr>
        <a:xfrm>
          <a:off x="304800" y="7839075"/>
          <a:ext cx="11601450" cy="378860"/>
        </a:xfrm>
        <a:prstGeom prst="rect">
          <a:avLst/>
        </a:prstGeom>
        <a:solidFill>
          <a:sysClr val="window" lastClr="FFFFFF"/>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pt-BR" sz="2000" b="1">
              <a:solidFill>
                <a:schemeClr val="tx1"/>
              </a:solidFill>
            </a:rPr>
            <a:t>Melhores Sugestões</a:t>
          </a:r>
          <a:r>
            <a:rPr lang="pt-BR" sz="2000" b="1" baseline="0">
              <a:solidFill>
                <a:schemeClr val="tx1"/>
              </a:solidFill>
            </a:rPr>
            <a:t> - maio de 2024 </a:t>
          </a:r>
          <a:endParaRPr lang="pt-BR" sz="2000" b="1">
            <a:solidFill>
              <a:schemeClr val="tx1"/>
            </a:solidFill>
          </a:endParaRPr>
        </a:p>
      </xdr:txBody>
    </xdr:sp>
    <xdr:clientData/>
  </xdr:oneCellAnchor>
  <xdr:twoCellAnchor editAs="oneCell">
    <xdr:from>
      <xdr:col>9</xdr:col>
      <xdr:colOff>304801</xdr:colOff>
      <xdr:row>22</xdr:row>
      <xdr:rowOff>171450</xdr:rowOff>
    </xdr:from>
    <xdr:to>
      <xdr:col>18</xdr:col>
      <xdr:colOff>476251</xdr:colOff>
      <xdr:row>40</xdr:row>
      <xdr:rowOff>28575</xdr:rowOff>
    </xdr:to>
    <xdr:pic>
      <xdr:nvPicPr>
        <xdr:cNvPr id="4" name="Imagem 3"/>
        <xdr:cNvPicPr>
          <a:picLocks noChangeAspect="1"/>
        </xdr:cNvPicPr>
      </xdr:nvPicPr>
      <xdr:blipFill>
        <a:blip xmlns:r="http://schemas.openxmlformats.org/officeDocument/2006/relationships" r:embed="rId3"/>
        <a:stretch>
          <a:fillRect/>
        </a:stretch>
      </xdr:blipFill>
      <xdr:spPr>
        <a:xfrm>
          <a:off x="6315076" y="4552950"/>
          <a:ext cx="5657850" cy="3286125"/>
        </a:xfrm>
        <a:prstGeom prst="rect">
          <a:avLst/>
        </a:prstGeom>
        <a:ln>
          <a:solidFill>
            <a:sysClr val="windowText" lastClr="000000"/>
          </a:solidFill>
        </a:ln>
      </xdr:spPr>
    </xdr:pic>
    <xdr:clientData/>
  </xdr:twoCellAnchor>
  <xdr:twoCellAnchor editAs="oneCell">
    <xdr:from>
      <xdr:col>9</xdr:col>
      <xdr:colOff>276225</xdr:colOff>
      <xdr:row>3</xdr:row>
      <xdr:rowOff>1</xdr:rowOff>
    </xdr:from>
    <xdr:to>
      <xdr:col>18</xdr:col>
      <xdr:colOff>466725</xdr:colOff>
      <xdr:row>21</xdr:row>
      <xdr:rowOff>91511</xdr:rowOff>
    </xdr:to>
    <xdr:pic>
      <xdr:nvPicPr>
        <xdr:cNvPr id="9" name="Imagem 8"/>
        <xdr:cNvPicPr>
          <a:picLocks noChangeAspect="1"/>
        </xdr:cNvPicPr>
      </xdr:nvPicPr>
      <xdr:blipFill>
        <a:blip xmlns:r="http://schemas.openxmlformats.org/officeDocument/2006/relationships" r:embed="rId4"/>
        <a:stretch>
          <a:fillRect/>
        </a:stretch>
      </xdr:blipFill>
      <xdr:spPr>
        <a:xfrm>
          <a:off x="6286500" y="571501"/>
          <a:ext cx="5676900" cy="3711010"/>
        </a:xfrm>
        <a:prstGeom prst="rect">
          <a:avLst/>
        </a:prstGeom>
        <a:ln>
          <a:solidFill>
            <a:sysClr val="windowText" lastClr="000000"/>
          </a:solidFill>
        </a:ln>
      </xdr:spPr>
    </xdr:pic>
    <xdr:clientData/>
  </xdr:twoCellAnchor>
  <xdr:twoCellAnchor>
    <xdr:from>
      <xdr:col>0</xdr:col>
      <xdr:colOff>285749</xdr:colOff>
      <xdr:row>59</xdr:row>
      <xdr:rowOff>180976</xdr:rowOff>
    </xdr:from>
    <xdr:to>
      <xdr:col>18</xdr:col>
      <xdr:colOff>419099</xdr:colOff>
      <xdr:row>70</xdr:row>
      <xdr:rowOff>95250</xdr:rowOff>
    </xdr:to>
    <xdr:sp macro="" textlink="">
      <xdr:nvSpPr>
        <xdr:cNvPr id="10" name="CaixaDeTexto 9"/>
        <xdr:cNvSpPr txBox="1"/>
      </xdr:nvSpPr>
      <xdr:spPr>
        <a:xfrm>
          <a:off x="285749" y="11610976"/>
          <a:ext cx="11630025" cy="20097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b="1" i="0">
              <a:solidFill>
                <a:schemeClr val="dk1"/>
              </a:solidFill>
              <a:effectLst/>
              <a:latin typeface="+mn-lt"/>
              <a:ea typeface="+mn-ea"/>
              <a:cs typeface="+mn-cs"/>
            </a:rPr>
            <a:t>São Paulo Transportes - SPTRANS</a:t>
          </a:r>
        </a:p>
        <a:p>
          <a:pPr algn="ctr"/>
          <a:endParaRPr lang="pt-BR" sz="1100" b="1"/>
        </a:p>
        <a:p>
          <a:pPr algn="ctr"/>
          <a:r>
            <a:rPr lang="pt-BR" sz="1100" b="1"/>
            <a:t>Elogio do munícipe:</a:t>
          </a:r>
        </a:p>
        <a:p>
          <a:pPr algn="ctr"/>
          <a:endParaRPr lang="pt-BR" sz="1100" b="1"/>
        </a:p>
        <a:p>
          <a:pPr algn="l"/>
          <a:r>
            <a:rPr lang="pt-BR" sz="1100" b="0" i="0">
              <a:solidFill>
                <a:schemeClr val="dk1"/>
              </a:solidFill>
              <a:effectLst/>
              <a:latin typeface="+mn-lt"/>
              <a:ea typeface="+mn-ea"/>
              <a:cs typeface="+mn-cs"/>
            </a:rPr>
            <a:t>O munícipe entra em contato com esta ouvidoria para elogiar o motorista da linha 3789-10 - Cidade Tiradentes / Metrô Itaquera, veículo de prefixo 47242, relatando que o mesmo é muito educado na prestação de seus serviços.</a:t>
          </a:r>
          <a:endParaRPr lang="pt-BR" sz="1100" b="1"/>
        </a:p>
        <a:p>
          <a:pPr algn="l"/>
          <a:endParaRPr lang="pt-BR" sz="1100" b="0" i="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pt-BR" sz="1100" b="1" i="0">
              <a:solidFill>
                <a:schemeClr val="dk1"/>
              </a:solidFill>
              <a:effectLst/>
              <a:latin typeface="+mn-lt"/>
              <a:ea typeface="+mn-ea"/>
              <a:cs typeface="+mn-cs"/>
            </a:rPr>
            <a:t>Resposta do Órgão:</a:t>
          </a:r>
          <a:endParaRPr lang="pt-BR" b="1">
            <a:effectLst/>
          </a:endParaRPr>
        </a:p>
        <a:p>
          <a:pPr algn="l"/>
          <a:endParaRPr lang="pt-BR" sz="1100" b="0" i="0">
            <a:solidFill>
              <a:schemeClr val="dk1"/>
            </a:solidFill>
            <a:effectLst/>
            <a:latin typeface="+mn-lt"/>
            <a:ea typeface="+mn-ea"/>
            <a:cs typeface="+mn-cs"/>
          </a:endParaRPr>
        </a:p>
        <a:p>
          <a:pPr algn="l"/>
          <a:r>
            <a:rPr lang="pt-BR" sz="1100" b="0" i="0">
              <a:solidFill>
                <a:schemeClr val="dk1"/>
              </a:solidFill>
              <a:effectLst/>
              <a:latin typeface="+mn-lt"/>
              <a:ea typeface="+mn-ea"/>
              <a:cs typeface="+mn-cs"/>
            </a:rPr>
            <a:t>Em atendimento ao documento nº 104420378, encaminhamos o expediente em referência, esclarecendo que a operadora responsável foi notificada através da Carta SOP/RLE 566/2024 (doc. 104667560), a fim de identificar e dar ciência ao operador sobre o elogio.</a:t>
          </a:r>
          <a:endParaRPr lang="pt-BR" sz="1100"/>
        </a:p>
      </xdr:txBody>
    </xdr:sp>
    <xdr:clientData/>
  </xdr:twoCellAnchor>
  <xdr:oneCellAnchor>
    <xdr:from>
      <xdr:col>0</xdr:col>
      <xdr:colOff>285749</xdr:colOff>
      <xdr:row>57</xdr:row>
      <xdr:rowOff>180975</xdr:rowOff>
    </xdr:from>
    <xdr:ext cx="11630025" cy="378860"/>
    <xdr:sp macro="" textlink="">
      <xdr:nvSpPr>
        <xdr:cNvPr id="11" name="CaixaDeTexto 10"/>
        <xdr:cNvSpPr txBox="1"/>
      </xdr:nvSpPr>
      <xdr:spPr>
        <a:xfrm>
          <a:off x="285749" y="11229975"/>
          <a:ext cx="11630025" cy="378860"/>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pt-BR" sz="2000" b="1">
              <a:solidFill>
                <a:schemeClr val="tx1"/>
              </a:solidFill>
            </a:rPr>
            <a:t>Destaque em Elogio -</a:t>
          </a:r>
          <a:r>
            <a:rPr lang="pt-BR" sz="2000" b="1" baseline="0">
              <a:solidFill>
                <a:schemeClr val="tx1"/>
              </a:solidFill>
            </a:rPr>
            <a:t> maio de 2024 </a:t>
          </a:r>
          <a:endParaRPr lang="pt-BR" sz="2000" b="1">
            <a:solidFill>
              <a:schemeClr val="tx1"/>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28575</xdr:colOff>
      <xdr:row>12</xdr:row>
      <xdr:rowOff>57150</xdr:rowOff>
    </xdr:from>
    <xdr:ext cx="5286375" cy="4248146"/>
    <xdr:graphicFrame macro="">
      <xdr:nvGraphicFramePr>
        <xdr:cNvPr id="2" name="Gráfico 2">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438153</xdr:colOff>
      <xdr:row>12</xdr:row>
      <xdr:rowOff>48981</xdr:rowOff>
    </xdr:from>
    <xdr:ext cx="5343525" cy="4267203"/>
    <xdr:graphicFrame macro="">
      <xdr:nvGraphicFramePr>
        <xdr:cNvPr id="3" name="Gráfico 3">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13</xdr:col>
      <xdr:colOff>197986</xdr:colOff>
      <xdr:row>12</xdr:row>
      <xdr:rowOff>54091</xdr:rowOff>
    </xdr:from>
    <xdr:ext cx="5326513" cy="4276721"/>
    <xdr:grpSp>
      <xdr:nvGrpSpPr>
        <xdr:cNvPr id="4" name="Gráfico 4">
          <a:extLst>
            <a:ext uri="{FF2B5EF4-FFF2-40B4-BE49-F238E27FC236}">
              <a16:creationId xmlns:a16="http://schemas.microsoft.com/office/drawing/2014/main" id="{00000000-0008-0000-0200-000004000000}"/>
            </a:ext>
          </a:extLst>
        </xdr:cNvPr>
        <xdr:cNvGrpSpPr/>
      </xdr:nvGrpSpPr>
      <xdr:grpSpPr>
        <a:xfrm>
          <a:off x="10806455" y="2911591"/>
          <a:ext cx="5326513" cy="4276721"/>
          <a:chOff x="10925178" y="2619378"/>
          <a:chExt cx="4838703" cy="4276721"/>
        </a:xfrm>
      </xdr:grpSpPr>
      <xdr:graphicFrame macro="">
        <xdr:nvGraphicFramePr>
          <xdr:cNvPr id="5" name="Gráfico 5">
            <a:extLst>
              <a:ext uri="{FF2B5EF4-FFF2-40B4-BE49-F238E27FC236}">
                <a16:creationId xmlns:a16="http://schemas.microsoft.com/office/drawing/2014/main" id="{00000000-0008-0000-0200-000005000000}"/>
              </a:ext>
            </a:extLst>
          </xdr:cNvPr>
          <xdr:cNvGraphicFramePr/>
        </xdr:nvGraphicFramePr>
        <xdr:xfrm>
          <a:off x="10925178" y="2619378"/>
          <a:ext cx="4838703" cy="4276721"/>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6" name="CaixaDeTexto 3">
            <a:extLst>
              <a:ext uri="{FF2B5EF4-FFF2-40B4-BE49-F238E27FC236}">
                <a16:creationId xmlns:a16="http://schemas.microsoft.com/office/drawing/2014/main" id="{00000000-0008-0000-0200-000006000000}"/>
              </a:ext>
            </a:extLst>
          </xdr:cNvPr>
          <xdr:cNvSpPr/>
        </xdr:nvSpPr>
        <xdr:spPr>
          <a:xfrm>
            <a:off x="12383079" y="2674754"/>
            <a:ext cx="1887047" cy="292123"/>
          </a:xfrm>
          <a:prstGeom prst="rect">
            <a:avLst/>
          </a:prstGeom>
          <a:noFill/>
          <a:ln cap="flat">
            <a:noFill/>
            <a:prstDash val="solid"/>
          </a:ln>
        </xdr:spPr>
        <xdr:txBody>
          <a:bodyPr lIns="0" tIns="0" rIns="0" bIns="0"/>
          <a:lstStyle/>
          <a:p>
            <a:endParaRPr lang="pt-BR"/>
          </a:p>
        </xdr:txBody>
      </xdr:sp>
      <xdr:sp macro="" textlink="">
        <xdr:nvSpPr>
          <xdr:cNvPr id="7" name="CaixaDeTexto 4">
            <a:extLst>
              <a:ext uri="{FF2B5EF4-FFF2-40B4-BE49-F238E27FC236}">
                <a16:creationId xmlns:a16="http://schemas.microsoft.com/office/drawing/2014/main" id="{00000000-0008-0000-0200-000007000000}"/>
              </a:ext>
            </a:extLst>
          </xdr:cNvPr>
          <xdr:cNvSpPr txBox="1"/>
        </xdr:nvSpPr>
        <xdr:spPr>
          <a:xfrm>
            <a:off x="11753494" y="2912272"/>
            <a:ext cx="3486149" cy="285750"/>
          </a:xfrm>
          <a:prstGeom prst="rect">
            <a:avLst/>
          </a:prstGeom>
          <a:noFill/>
          <a:ln cap="flat">
            <a:noFill/>
          </a:ln>
        </xdr:spPr>
        <xdr:txBody>
          <a:bodyPr vert="horz" wrap="none" lIns="91440" tIns="45720" rIns="91440" bIns="45720" anchor="t" anchorCtr="0" compatLnSpc="0">
            <a:noAutofit/>
          </a:bodyPr>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200" b="1" i="0" u="none" strike="noStrike" kern="0" cap="none" spc="0" baseline="0">
                <a:solidFill>
                  <a:srgbClr val="000000"/>
                </a:solidFill>
                <a:uFillTx/>
                <a:latin typeface="Arial" pitchFamily="34"/>
                <a:cs typeface="Arial" pitchFamily="34"/>
              </a:rPr>
              <a:t>Canais de entrada % - MAIO/2024</a:t>
            </a:r>
          </a:p>
        </xdr:txBody>
      </xdr:sp>
    </xdr:grp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66673</xdr:colOff>
      <xdr:row>17</xdr:row>
      <xdr:rowOff>107947</xdr:rowOff>
    </xdr:from>
    <xdr:ext cx="5532970" cy="3663953"/>
    <xdr:graphicFrame macro="">
      <xdr:nvGraphicFramePr>
        <xdr:cNvPr id="2" name="Gráfico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0</xdr:col>
      <xdr:colOff>47626</xdr:colOff>
      <xdr:row>17</xdr:row>
      <xdr:rowOff>103189</xdr:rowOff>
    </xdr:from>
    <xdr:to>
      <xdr:col>9</xdr:col>
      <xdr:colOff>35719</xdr:colOff>
      <xdr:row>25</xdr:row>
      <xdr:rowOff>26460</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7</xdr:col>
      <xdr:colOff>9528</xdr:colOff>
      <xdr:row>0</xdr:row>
      <xdr:rowOff>19046</xdr:rowOff>
    </xdr:from>
    <xdr:ext cx="6076946" cy="3276596"/>
    <xdr:graphicFrame macro="">
      <xdr:nvGraphicFramePr>
        <xdr:cNvPr id="2" name="Gráfico 2">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0</xdr:col>
      <xdr:colOff>47625</xdr:colOff>
      <xdr:row>17</xdr:row>
      <xdr:rowOff>90488</xdr:rowOff>
    </xdr:from>
    <xdr:to>
      <xdr:col>8</xdr:col>
      <xdr:colOff>476250</xdr:colOff>
      <xdr:row>36</xdr:row>
      <xdr:rowOff>83344</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2</xdr:col>
      <xdr:colOff>106891</xdr:colOff>
      <xdr:row>2</xdr:row>
      <xdr:rowOff>47621</xdr:rowOff>
    </xdr:from>
    <xdr:ext cx="5867403" cy="4600575"/>
    <xdr:grpSp>
      <xdr:nvGrpSpPr>
        <xdr:cNvPr id="2" name="Gráfico 7">
          <a:extLst>
            <a:ext uri="{FF2B5EF4-FFF2-40B4-BE49-F238E27FC236}">
              <a16:creationId xmlns:a16="http://schemas.microsoft.com/office/drawing/2014/main" id="{00000000-0008-0000-0700-000002000000}"/>
            </a:ext>
          </a:extLst>
        </xdr:cNvPr>
        <xdr:cNvGrpSpPr/>
      </xdr:nvGrpSpPr>
      <xdr:grpSpPr>
        <a:xfrm>
          <a:off x="3702579" y="428621"/>
          <a:ext cx="5867403" cy="4600575"/>
          <a:chOff x="3686175" y="428621"/>
          <a:chExt cx="5867403" cy="4600575"/>
        </a:xfrm>
      </xdr:grpSpPr>
      <xdr:graphicFrame macro="">
        <xdr:nvGraphicFramePr>
          <xdr:cNvPr id="3" name="Gráfico 2">
            <a:extLst>
              <a:ext uri="{FF2B5EF4-FFF2-40B4-BE49-F238E27FC236}">
                <a16:creationId xmlns:a16="http://schemas.microsoft.com/office/drawing/2014/main" id="{00000000-0008-0000-0700-000003000000}"/>
              </a:ext>
            </a:extLst>
          </xdr:cNvPr>
          <xdr:cNvGraphicFramePr/>
        </xdr:nvGraphicFramePr>
        <xdr:xfrm>
          <a:off x="3686175" y="428621"/>
          <a:ext cx="5867403" cy="460057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2">
            <a:extLst>
              <a:ext uri="{FF2B5EF4-FFF2-40B4-BE49-F238E27FC236}">
                <a16:creationId xmlns:a16="http://schemas.microsoft.com/office/drawing/2014/main" id="{00000000-0008-0000-0700-000004000000}"/>
              </a:ext>
            </a:extLst>
          </xdr:cNvPr>
          <xdr:cNvSpPr txBox="1"/>
        </xdr:nvSpPr>
        <xdr:spPr>
          <a:xfrm>
            <a:off x="3705221" y="457196"/>
            <a:ext cx="5800725" cy="647696"/>
          </a:xfrm>
          <a:prstGeom prst="rect">
            <a:avLst/>
          </a:prstGeom>
          <a:solidFill>
            <a:sysClr val="window" lastClr="FFFFFF"/>
          </a:solidFill>
          <a:ln cap="flat">
            <a:noFill/>
          </a:ln>
        </xdr:spPr>
        <xdr:txBody>
          <a:bodyPr vert="horz" wrap="none" lIns="91440" tIns="45720" rIns="91440" bIns="45720" anchor="t" anchorCtr="1" compatLnSpc="0">
            <a:noAutofit/>
          </a:bodyPr>
          <a:lstStyle/>
          <a:p>
            <a:pPr marL="0" marR="0" lvl="0" indent="0" algn="ctr" defTabSz="914400" rtl="0" fontAlgn="auto" hangingPunct="1">
              <a:lnSpc>
                <a:spcPts val="15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10 assuntos mais solicitados do mês de maio em</a:t>
            </a:r>
          </a:p>
          <a:p>
            <a:pPr marL="0" marR="0" lvl="0" indent="0" algn="ctr" defTabSz="914400" rtl="0" fontAlgn="auto" hangingPunct="1">
              <a:lnSpc>
                <a:spcPts val="15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  comparação com o total de entrada do mês MAIO/24</a:t>
            </a:r>
          </a:p>
          <a:p>
            <a:pPr marL="0" marR="0" lvl="0" indent="0" algn="ctr" defTabSz="914400" rtl="0" fontAlgn="auto" hangingPunct="1">
              <a:lnSpc>
                <a:spcPts val="1500"/>
              </a:lnSpc>
              <a:spcBef>
                <a:spcPts val="0"/>
              </a:spcBef>
              <a:spcAft>
                <a:spcPts val="0"/>
              </a:spcAft>
              <a:buNone/>
              <a:tabLst/>
              <a:defRPr sz="1800" b="0" i="0" u="none" strike="noStrike" kern="0" cap="none" spc="0" baseline="0">
                <a:solidFill>
                  <a:srgbClr val="000000"/>
                </a:solidFill>
                <a:uFillTx/>
              </a:defRPr>
            </a:pPr>
            <a:endParaRPr lang="pt-BR" sz="1400" b="1" i="0" u="none" strike="noStrike" kern="0" cap="none" spc="0" baseline="0">
              <a:solidFill>
                <a:srgbClr val="000000"/>
              </a:solidFill>
              <a:uFillTx/>
              <a:latin typeface="Calibri"/>
            </a:endParaRPr>
          </a:p>
        </xdr:txBody>
      </xdr:sp>
    </xdr:grpSp>
    <xdr:clientData/>
  </xdr:oneCellAnchor>
  <xdr:oneCellAnchor>
    <xdr:from>
      <xdr:col>9</xdr:col>
      <xdr:colOff>1745452</xdr:colOff>
      <xdr:row>2</xdr:row>
      <xdr:rowOff>47621</xdr:rowOff>
    </xdr:from>
    <xdr:ext cx="5962646" cy="4595816"/>
    <xdr:graphicFrame macro="">
      <xdr:nvGraphicFramePr>
        <xdr:cNvPr id="5" name="Gráfico 5">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9</xdr:col>
      <xdr:colOff>444498</xdr:colOff>
      <xdr:row>17</xdr:row>
      <xdr:rowOff>64294</xdr:rowOff>
    </xdr:from>
    <xdr:ext cx="6496843" cy="3925623"/>
    <xdr:graphicFrame macro="">
      <xdr:nvGraphicFramePr>
        <xdr:cNvPr id="3" name="Gráfico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editAs="oneCell">
    <xdr:from>
      <xdr:col>0</xdr:col>
      <xdr:colOff>95250</xdr:colOff>
      <xdr:row>17</xdr:row>
      <xdr:rowOff>60325</xdr:rowOff>
    </xdr:from>
    <xdr:to>
      <xdr:col>9</xdr:col>
      <xdr:colOff>390525</xdr:colOff>
      <xdr:row>26</xdr:row>
      <xdr:rowOff>89958</xdr:rowOff>
    </xdr:to>
    <xdr:graphicFrame macro="">
      <xdr:nvGraphicFramePr>
        <xdr:cNvPr id="10" name="Gráfico 6">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1209678</xdr:colOff>
      <xdr:row>17</xdr:row>
      <xdr:rowOff>95250</xdr:rowOff>
    </xdr:from>
    <xdr:ext cx="5504075" cy="381003"/>
    <xdr:sp macro="" textlink="">
      <xdr:nvSpPr>
        <xdr:cNvPr id="6" name="CaixaDeTexto 2">
          <a:extLst>
            <a:ext uri="{FF2B5EF4-FFF2-40B4-BE49-F238E27FC236}">
              <a16:creationId xmlns:a16="http://schemas.microsoft.com/office/drawing/2014/main" id="{00000000-0008-0000-0900-000006000000}"/>
            </a:ext>
          </a:extLst>
        </xdr:cNvPr>
        <xdr:cNvSpPr txBox="1"/>
      </xdr:nvSpPr>
      <xdr:spPr>
        <a:xfrm>
          <a:off x="1209678" y="3819525"/>
          <a:ext cx="5504075" cy="381003"/>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400" b="1" i="0" u="none" strike="noStrike" kern="0" cap="none" spc="0" baseline="0">
              <a:solidFill>
                <a:srgbClr val="000000"/>
              </a:solidFill>
              <a:uFillTx/>
              <a:latin typeface="Calibri"/>
            </a:rPr>
            <a:t>UNIDADES - % em relação ao todo de MAI/24 (excetuando-se denúncias)</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4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clientData/>
  </xdr:oneCellAnchor>
</xdr:wsDr>
</file>

<file path=xl/drawings/drawing9.xml><?xml version="1.0" encoding="utf-8"?>
<c:userShapes xmlns:c="http://schemas.openxmlformats.org/drawingml/2006/chart">
  <cdr:relSizeAnchor xmlns:cdr="http://schemas.openxmlformats.org/drawingml/2006/chartDrawing">
    <cdr:from>
      <cdr:x>0.24225</cdr:x>
      <cdr:y>0.02329</cdr:y>
    </cdr:from>
    <cdr:to>
      <cdr:x>0.82953</cdr:x>
      <cdr:y>0.10517</cdr:y>
    </cdr:to>
    <cdr:sp macro="" textlink="">
      <cdr:nvSpPr>
        <cdr:cNvPr id="2" name="CaixaDeTexto 25">
          <a:extLst xmlns:a="http://schemas.openxmlformats.org/drawingml/2006/main">
            <a:ext uri="{FF2B5EF4-FFF2-40B4-BE49-F238E27FC236}">
              <a16:creationId xmlns:a16="http://schemas.microsoft.com/office/drawing/2014/main" id="{00000000-0008-0000-0900-000004000000}"/>
            </a:ext>
          </a:extLst>
        </cdr:cNvPr>
        <cdr:cNvSpPr txBox="1"/>
      </cdr:nvSpPr>
      <cdr:spPr>
        <a:xfrm xmlns:a="http://schemas.openxmlformats.org/drawingml/2006/main">
          <a:off x="1627716" y="93134"/>
          <a:ext cx="3945978" cy="327519"/>
        </a:xfrm>
        <a:prstGeom xmlns:a="http://schemas.openxmlformats.org/drawingml/2006/main" prst="rect">
          <a:avLst/>
        </a:prstGeom>
        <a:noFill xmlns:a="http://schemas.openxmlformats.org/drawingml/2006/main"/>
        <a:ln xmlns:a="http://schemas.openxmlformats.org/drawingml/2006/main" cap="flat">
          <a:noFill/>
        </a:ln>
      </cdr:spPr>
      <cdr:txBody>
        <a:bodyPr xmlns:a="http://schemas.openxmlformats.org/drawingml/2006/main" vert="horz" wrap="none" lIns="91440" tIns="45720" rIns="91440" bIns="45720" anchor="t" anchorCtr="0" compatLnSpc="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10 órgãos mais demandados - Média/2024</a:t>
          </a:r>
        </a:p>
      </cdr:txBody>
    </cdr:sp>
  </cdr:relSizeAnchor>
</c:userShape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18.bin"/><Relationship Id="rId5" Type="http://schemas.openxmlformats.org/officeDocument/2006/relationships/image" Target="../media/image11.emf"/><Relationship Id="rId4" Type="http://schemas.openxmlformats.org/officeDocument/2006/relationships/package" Target="../embeddings/Documento_do_Microsoft_Word.docx"/></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T7" sqref="T7"/>
    </sheetView>
  </sheetViews>
  <sheetFormatPr defaultRowHeight="15"/>
  <sheetData/>
  <pageMargins left="0.511811024" right="0.511811024" top="0.78740157499999996" bottom="0.78740157499999996" header="0.31496062000000002" footer="0.31496062000000002"/>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9"/>
  <dimension ref="A1:Y48"/>
  <sheetViews>
    <sheetView zoomScale="80" zoomScaleNormal="80" workbookViewId="0"/>
  </sheetViews>
  <sheetFormatPr defaultRowHeight="15"/>
  <cols>
    <col min="1" max="1" width="43.5703125" customWidth="1"/>
    <col min="2" max="2" width="10.42578125" customWidth="1"/>
    <col min="3" max="9" width="9.140625" customWidth="1"/>
    <col min="10" max="10" width="39.28515625" customWidth="1"/>
    <col min="11" max="11" width="9.140625" customWidth="1"/>
    <col min="12" max="12" width="9.140625" style="132" customWidth="1"/>
    <col min="13" max="13" width="8.7109375" style="132" customWidth="1"/>
    <col min="14" max="14" width="7.7109375" style="132" customWidth="1"/>
    <col min="15" max="15" width="9.7109375" style="132" customWidth="1"/>
    <col min="16" max="16" width="8.42578125" style="132" customWidth="1"/>
    <col min="17" max="17" width="9.140625" style="132" customWidth="1"/>
    <col min="18" max="18" width="9.42578125" style="132" customWidth="1"/>
    <col min="19" max="19" width="9.85546875" style="132" customWidth="1"/>
    <col min="20" max="20" width="10.28515625" style="132" customWidth="1"/>
    <col min="21" max="21" width="8" style="132" customWidth="1"/>
    <col min="22" max="22" width="9.140625" style="132" customWidth="1"/>
    <col min="23" max="23" width="9.140625" customWidth="1"/>
  </cols>
  <sheetData>
    <row r="1" spans="1:2">
      <c r="A1" s="1" t="s">
        <v>0</v>
      </c>
    </row>
    <row r="2" spans="1:2">
      <c r="A2" s="1" t="s">
        <v>1</v>
      </c>
    </row>
    <row r="3" spans="1:2">
      <c r="A3" s="1"/>
    </row>
    <row r="4" spans="1:2">
      <c r="A4" s="1" t="s">
        <v>523</v>
      </c>
    </row>
    <row r="5" spans="1:2" ht="15.75" thickBot="1"/>
    <row r="6" spans="1:2" ht="15.75" thickBot="1">
      <c r="A6" s="690" t="s">
        <v>24</v>
      </c>
      <c r="B6" s="695">
        <v>45413</v>
      </c>
    </row>
    <row r="7" spans="1:2">
      <c r="A7" s="691" t="s">
        <v>56</v>
      </c>
      <c r="B7" s="687">
        <v>752</v>
      </c>
    </row>
    <row r="8" spans="1:2">
      <c r="A8" s="692" t="s">
        <v>143</v>
      </c>
      <c r="B8" s="688">
        <v>423</v>
      </c>
    </row>
    <row r="9" spans="1:2">
      <c r="A9" s="692" t="s">
        <v>442</v>
      </c>
      <c r="B9" s="688">
        <v>341</v>
      </c>
    </row>
    <row r="10" spans="1:2">
      <c r="A10" s="693" t="s">
        <v>167</v>
      </c>
      <c r="B10" s="688">
        <v>285</v>
      </c>
    </row>
    <row r="11" spans="1:2">
      <c r="A11" s="692" t="s">
        <v>42</v>
      </c>
      <c r="B11" s="688">
        <v>271</v>
      </c>
    </row>
    <row r="12" spans="1:2">
      <c r="A12" s="692" t="s">
        <v>152</v>
      </c>
      <c r="B12" s="688">
        <v>184</v>
      </c>
    </row>
    <row r="13" spans="1:2">
      <c r="A13" s="693" t="s">
        <v>183</v>
      </c>
      <c r="B13" s="688">
        <v>166</v>
      </c>
    </row>
    <row r="14" spans="1:2">
      <c r="A14" s="693" t="s">
        <v>97</v>
      </c>
      <c r="B14" s="688">
        <v>158</v>
      </c>
    </row>
    <row r="15" spans="1:2">
      <c r="A15" s="692" t="s">
        <v>158</v>
      </c>
      <c r="B15" s="688">
        <v>155</v>
      </c>
    </row>
    <row r="16" spans="1:2" ht="15.75" thickBot="1">
      <c r="A16" s="696" t="s">
        <v>140</v>
      </c>
      <c r="B16" s="689">
        <v>141</v>
      </c>
    </row>
    <row r="17" spans="1:25" s="80" customFormat="1" ht="15.75" thickBot="1">
      <c r="A17" s="697" t="s">
        <v>5</v>
      </c>
      <c r="B17" s="694">
        <f>SUM(B7:B16)</f>
        <v>2876</v>
      </c>
      <c r="L17" s="134"/>
      <c r="M17" s="134"/>
      <c r="N17" s="134"/>
      <c r="O17" s="134"/>
      <c r="P17" s="134"/>
      <c r="Q17" s="134"/>
      <c r="R17" s="134"/>
      <c r="S17" s="134"/>
      <c r="T17" s="134"/>
      <c r="U17" s="134"/>
      <c r="V17" s="134"/>
    </row>
    <row r="18" spans="1:25" s="518" customFormat="1">
      <c r="A18" s="993"/>
      <c r="B18" s="994"/>
      <c r="C18" s="995"/>
      <c r="D18" s="995"/>
      <c r="E18" s="995"/>
      <c r="F18" s="995"/>
      <c r="G18" s="995"/>
      <c r="H18" s="995"/>
      <c r="I18" s="995"/>
      <c r="J18" s="995"/>
      <c r="K18" s="995"/>
      <c r="L18" s="995"/>
      <c r="M18" s="995"/>
    </row>
    <row r="19" spans="1:25" s="500" customFormat="1">
      <c r="A19" s="996"/>
      <c r="B19" s="563"/>
      <c r="C19" s="563"/>
      <c r="D19" s="563"/>
      <c r="E19" s="563"/>
      <c r="F19" s="563"/>
      <c r="G19" s="563"/>
      <c r="H19" s="563"/>
      <c r="I19" s="563"/>
      <c r="J19" s="563"/>
      <c r="K19" s="563"/>
      <c r="L19" s="563"/>
      <c r="M19" s="563"/>
    </row>
    <row r="20" spans="1:25" s="500" customFormat="1">
      <c r="A20" s="996"/>
      <c r="B20" s="563"/>
      <c r="C20" s="563"/>
      <c r="D20" s="563"/>
      <c r="E20" s="563"/>
      <c r="F20" s="563"/>
      <c r="G20" s="563"/>
      <c r="H20" s="563"/>
      <c r="I20" s="563"/>
      <c r="J20" s="563"/>
      <c r="K20" s="563"/>
      <c r="L20" s="563"/>
      <c r="M20" s="563"/>
    </row>
    <row r="21" spans="1:25" s="500" customFormat="1" ht="15" customHeight="1">
      <c r="A21" s="996"/>
      <c r="B21" s="563"/>
      <c r="C21" s="563"/>
      <c r="D21" s="563"/>
      <c r="E21" s="563"/>
      <c r="F21" s="563"/>
      <c r="G21" s="563"/>
      <c r="H21" s="563"/>
      <c r="I21" s="563"/>
      <c r="J21" s="563"/>
      <c r="K21" s="563"/>
      <c r="L21" s="563"/>
      <c r="M21" s="563"/>
    </row>
    <row r="22" spans="1:25" s="500" customFormat="1" ht="15" customHeight="1">
      <c r="A22" s="1014"/>
      <c r="B22" s="918"/>
      <c r="C22" s="918"/>
      <c r="D22" s="918"/>
      <c r="E22" s="918"/>
      <c r="F22" s="918"/>
      <c r="G22" s="918"/>
      <c r="H22" s="918"/>
      <c r="I22" s="918"/>
      <c r="J22" s="918"/>
      <c r="K22" s="918"/>
      <c r="L22" s="918"/>
      <c r="M22" s="918"/>
      <c r="O22" s="563"/>
      <c r="P22" s="563"/>
    </row>
    <row r="23" spans="1:25" s="500" customFormat="1" ht="66" customHeight="1">
      <c r="A23" s="919"/>
      <c r="B23" s="918"/>
      <c r="C23" s="918"/>
      <c r="D23" s="918"/>
      <c r="E23" s="918"/>
      <c r="F23" s="918"/>
      <c r="G23" s="918"/>
      <c r="H23" s="918"/>
      <c r="I23" s="918"/>
      <c r="J23" s="918"/>
      <c r="K23" s="918"/>
      <c r="L23" s="918"/>
      <c r="M23" s="918"/>
      <c r="O23" s="563"/>
      <c r="P23" s="563"/>
    </row>
    <row r="24" spans="1:25" s="500" customFormat="1">
      <c r="A24" s="918"/>
      <c r="B24" s="918" t="str">
        <f>A7</f>
        <v>Cadastro Único (CadÚnico)</v>
      </c>
      <c r="C24" s="918" t="str">
        <f>A8</f>
        <v>Órgão externo</v>
      </c>
      <c r="D24" s="918" t="str">
        <f>A9</f>
        <v>Buraco e Pavimentação</v>
      </c>
      <c r="E24" s="918" t="str">
        <f>A10</f>
        <v>Qualidade de atendimento</v>
      </c>
      <c r="F24" s="918" t="str">
        <f>A11</f>
        <v>Árvore</v>
      </c>
      <c r="G24" s="918" t="str">
        <f>A12</f>
        <v>Poluição sonora - PSIU</v>
      </c>
      <c r="H24" s="918" t="str">
        <f>A13</f>
        <v>Sinalização e Circulação de veículos e Pedestres</v>
      </c>
      <c r="I24" s="918" t="str">
        <f>A14</f>
        <v>Estabelecimentos comerciais, indústrias e serviços</v>
      </c>
      <c r="J24" s="918" t="str">
        <f>A15</f>
        <v>Processo Administrativo</v>
      </c>
      <c r="K24" s="918" t="str">
        <f>A16</f>
        <v>Ônibus</v>
      </c>
      <c r="L24" s="918" t="s">
        <v>5</v>
      </c>
      <c r="M24" s="918"/>
      <c r="N24" s="503"/>
      <c r="O24" s="565"/>
      <c r="P24" s="565"/>
      <c r="Q24" s="503"/>
      <c r="R24" s="503"/>
      <c r="S24" s="503"/>
      <c r="T24" s="504"/>
      <c r="U24" s="504"/>
      <c r="V24" s="503"/>
      <c r="W24" s="503"/>
      <c r="X24" s="503"/>
      <c r="Y24" s="503"/>
    </row>
    <row r="25" spans="1:25" s="500" customFormat="1">
      <c r="A25" s="918"/>
      <c r="B25" s="918">
        <f>B7</f>
        <v>752</v>
      </c>
      <c r="C25" s="918">
        <f>B8</f>
        <v>423</v>
      </c>
      <c r="D25" s="918">
        <f>B9</f>
        <v>341</v>
      </c>
      <c r="E25" s="918">
        <f>B10</f>
        <v>285</v>
      </c>
      <c r="F25" s="918">
        <f>B11</f>
        <v>271</v>
      </c>
      <c r="G25" s="918">
        <f>B12</f>
        <v>184</v>
      </c>
      <c r="H25" s="918">
        <f>B13</f>
        <v>166</v>
      </c>
      <c r="I25" s="918">
        <f>B14</f>
        <v>158</v>
      </c>
      <c r="J25" s="918">
        <f>B15</f>
        <v>155</v>
      </c>
      <c r="K25" s="918">
        <f>B16</f>
        <v>141</v>
      </c>
      <c r="L25" s="918"/>
      <c r="M25" s="918"/>
      <c r="N25" s="503"/>
      <c r="O25" s="565"/>
      <c r="P25" s="565"/>
      <c r="Q25" s="503"/>
      <c r="R25" s="503"/>
      <c r="S25" s="503"/>
      <c r="T25" s="504"/>
      <c r="U25" s="504"/>
      <c r="V25" s="503"/>
      <c r="W25" s="503"/>
      <c r="X25" s="503"/>
      <c r="Y25" s="503"/>
    </row>
    <row r="26" spans="1:25" s="500" customFormat="1">
      <c r="A26" s="918"/>
      <c r="B26" s="918"/>
      <c r="C26" s="918"/>
      <c r="D26" s="918"/>
      <c r="E26" s="918"/>
      <c r="F26" s="918"/>
      <c r="G26" s="918"/>
      <c r="H26" s="918"/>
      <c r="I26" s="918"/>
      <c r="J26" s="918"/>
      <c r="K26" s="918"/>
      <c r="L26" s="918">
        <f>Assuntos!I241</f>
        <v>5600</v>
      </c>
      <c r="M26" s="918"/>
      <c r="N26" s="503"/>
      <c r="O26" s="565"/>
      <c r="P26" s="565"/>
      <c r="Q26" s="503"/>
      <c r="R26" s="503"/>
      <c r="S26" s="503"/>
      <c r="T26" s="504"/>
      <c r="U26" s="504"/>
      <c r="V26" s="503"/>
      <c r="W26" s="503"/>
      <c r="X26" s="503"/>
      <c r="Y26" s="503"/>
    </row>
    <row r="27" spans="1:25" s="500" customFormat="1">
      <c r="A27" s="918"/>
      <c r="B27" s="918"/>
      <c r="C27" s="918"/>
      <c r="D27" s="918"/>
      <c r="E27" s="918"/>
      <c r="F27" s="918"/>
      <c r="G27" s="918"/>
      <c r="H27" s="918"/>
      <c r="I27" s="918"/>
      <c r="J27" s="918"/>
      <c r="K27" s="918"/>
      <c r="L27" s="918"/>
      <c r="M27" s="918"/>
      <c r="N27" s="503"/>
      <c r="O27" s="565"/>
      <c r="P27" s="565"/>
      <c r="Q27" s="503"/>
      <c r="R27" s="503"/>
      <c r="S27" s="503"/>
      <c r="T27" s="504"/>
      <c r="U27" s="504"/>
      <c r="V27" s="503"/>
      <c r="W27" s="503"/>
      <c r="X27" s="503"/>
      <c r="Y27" s="503"/>
    </row>
    <row r="28" spans="1:25" s="500" customFormat="1">
      <c r="A28" s="918"/>
      <c r="B28" s="918"/>
      <c r="C28" s="918"/>
      <c r="D28" s="918"/>
      <c r="E28" s="918"/>
      <c r="F28" s="918"/>
      <c r="G28" s="918"/>
      <c r="H28" s="918"/>
      <c r="I28" s="918"/>
      <c r="J28" s="918"/>
      <c r="K28" s="918"/>
      <c r="L28" s="918"/>
      <c r="M28" s="918"/>
      <c r="N28" s="503"/>
      <c r="O28" s="565"/>
      <c r="P28" s="565"/>
      <c r="Q28" s="503"/>
      <c r="R28" s="503"/>
      <c r="S28" s="503"/>
      <c r="T28" s="504"/>
      <c r="U28" s="504"/>
      <c r="V28" s="503"/>
      <c r="W28" s="503"/>
      <c r="X28" s="503"/>
      <c r="Y28" s="503"/>
    </row>
    <row r="29" spans="1:25" s="500" customFormat="1">
      <c r="A29" s="563"/>
      <c r="B29" s="563"/>
      <c r="C29" s="563"/>
      <c r="D29" s="563"/>
      <c r="E29" s="563"/>
      <c r="F29" s="563"/>
      <c r="G29" s="563"/>
      <c r="H29" s="563"/>
      <c r="I29" s="563"/>
      <c r="J29" s="563"/>
      <c r="K29" s="563"/>
      <c r="L29" s="563"/>
      <c r="M29" s="563"/>
      <c r="N29" s="565"/>
      <c r="O29" s="565"/>
      <c r="P29" s="565"/>
      <c r="Q29" s="503"/>
      <c r="R29" s="503"/>
      <c r="S29" s="503"/>
      <c r="T29" s="504"/>
      <c r="U29" s="504"/>
      <c r="V29" s="503"/>
      <c r="W29" s="503"/>
      <c r="X29" s="503"/>
      <c r="Y29" s="503"/>
    </row>
    <row r="30" spans="1:25" s="132" customFormat="1">
      <c r="A30" s="563"/>
      <c r="B30" s="563"/>
      <c r="C30" s="563"/>
      <c r="D30" s="563"/>
      <c r="E30" s="563"/>
      <c r="F30" s="563"/>
      <c r="G30" s="563"/>
      <c r="H30" s="563"/>
      <c r="I30" s="563"/>
      <c r="J30" s="563"/>
      <c r="K30" s="563"/>
      <c r="L30" s="563"/>
      <c r="M30" s="563"/>
      <c r="N30" s="563"/>
      <c r="O30" s="563"/>
      <c r="P30" s="563"/>
      <c r="Q30" s="136"/>
      <c r="R30" s="136"/>
    </row>
    <row r="31" spans="1:25" s="132" customFormat="1">
      <c r="A31" s="563"/>
      <c r="B31" s="563"/>
      <c r="C31" s="563"/>
      <c r="D31" s="563"/>
      <c r="E31" s="563"/>
      <c r="F31" s="563"/>
      <c r="G31" s="563"/>
      <c r="H31" s="563"/>
      <c r="I31" s="563"/>
      <c r="J31" s="563"/>
      <c r="K31" s="563"/>
      <c r="L31" s="563"/>
      <c r="M31" s="563"/>
      <c r="N31" s="563"/>
      <c r="O31" s="563"/>
      <c r="P31" s="563"/>
      <c r="Q31" s="136"/>
      <c r="R31" s="136"/>
    </row>
    <row r="32" spans="1:25" s="132" customFormat="1">
      <c r="A32" s="563"/>
      <c r="B32" s="563"/>
      <c r="C32" s="563"/>
      <c r="D32" s="563"/>
      <c r="E32" s="563"/>
      <c r="F32" s="563"/>
      <c r="G32" s="563"/>
      <c r="H32" s="563"/>
      <c r="I32" s="563"/>
      <c r="J32" s="563"/>
      <c r="K32" s="563"/>
      <c r="L32" s="563"/>
      <c r="M32" s="563"/>
      <c r="N32" s="563"/>
      <c r="O32" s="563"/>
      <c r="P32" s="563"/>
      <c r="Q32"/>
      <c r="R32"/>
    </row>
    <row r="33" spans="1:22" s="132" customFormat="1">
      <c r="A33" s="563"/>
      <c r="B33" s="563"/>
      <c r="C33" s="563"/>
      <c r="D33" s="563"/>
      <c r="E33" s="563"/>
      <c r="F33" s="563"/>
      <c r="G33" s="563"/>
      <c r="H33" s="563"/>
      <c r="I33" s="563"/>
      <c r="J33" s="563"/>
      <c r="K33" s="563"/>
      <c r="L33" s="563"/>
      <c r="M33" s="563"/>
      <c r="N33" s="563"/>
      <c r="O33" s="563"/>
      <c r="P33" s="563"/>
    </row>
    <row r="34" spans="1:22" s="132" customFormat="1">
      <c r="A34" s="563"/>
      <c r="B34" s="563"/>
      <c r="C34" s="563"/>
      <c r="D34" s="563"/>
      <c r="E34" s="563"/>
      <c r="F34" s="563"/>
      <c r="G34" s="563"/>
      <c r="H34" s="563"/>
      <c r="I34" s="563"/>
      <c r="J34" s="563"/>
      <c r="K34" s="563"/>
      <c r="L34" s="563"/>
      <c r="M34" s="563"/>
      <c r="N34" s="500"/>
      <c r="O34" s="500"/>
      <c r="P34"/>
    </row>
    <row r="35" spans="1:22" s="132" customFormat="1">
      <c r="A35" s="563"/>
      <c r="B35" s="563"/>
      <c r="C35" s="563"/>
      <c r="D35" s="563"/>
      <c r="E35" s="563"/>
      <c r="F35" s="563"/>
      <c r="G35" s="563"/>
      <c r="H35" s="563"/>
      <c r="I35" s="563"/>
      <c r="J35" s="563"/>
      <c r="K35" s="563"/>
      <c r="L35" s="563"/>
      <c r="M35" s="563"/>
      <c r="N35" s="500"/>
      <c r="O35" s="500"/>
      <c r="P35"/>
    </row>
    <row r="36" spans="1:22" s="132" customFormat="1">
      <c r="A36" s="136"/>
      <c r="B36" s="136"/>
      <c r="C36" s="136"/>
      <c r="D36" s="136"/>
      <c r="E36" s="136"/>
      <c r="F36" s="136"/>
      <c r="G36" s="136"/>
      <c r="H36" s="136"/>
      <c r="I36" s="136"/>
      <c r="J36" s="136"/>
      <c r="K36" s="136"/>
      <c r="L36"/>
      <c r="M36"/>
      <c r="N36"/>
      <c r="O36"/>
      <c r="P36"/>
    </row>
    <row r="37" spans="1:22" s="132" customFormat="1">
      <c r="A37" s="136"/>
      <c r="B37" s="136"/>
      <c r="C37" s="136"/>
      <c r="D37" s="136"/>
      <c r="E37" s="136"/>
      <c r="F37" s="136"/>
      <c r="G37" s="136"/>
      <c r="H37" s="136"/>
      <c r="I37" s="136"/>
      <c r="J37" s="136"/>
      <c r="K37" s="136"/>
      <c r="L37"/>
      <c r="M37"/>
      <c r="N37"/>
      <c r="O37"/>
      <c r="P37"/>
    </row>
    <row r="38" spans="1:22" s="132" customFormat="1">
      <c r="A38" s="136"/>
      <c r="B38" s="136"/>
      <c r="C38" s="136"/>
      <c r="D38" s="136"/>
      <c r="E38" s="136"/>
      <c r="F38" s="136"/>
      <c r="G38" s="136"/>
      <c r="H38" s="136"/>
      <c r="I38" s="136"/>
      <c r="J38" s="136"/>
      <c r="K38" s="136"/>
      <c r="L38"/>
      <c r="M38"/>
      <c r="N38"/>
      <c r="O38"/>
      <c r="P38"/>
    </row>
    <row r="39" spans="1:22" s="132" customFormat="1">
      <c r="A39"/>
      <c r="B39"/>
      <c r="C39"/>
      <c r="D39"/>
      <c r="E39"/>
      <c r="F39"/>
      <c r="G39"/>
      <c r="H39"/>
      <c r="I39"/>
      <c r="J39"/>
      <c r="K39"/>
      <c r="L39"/>
      <c r="M39"/>
      <c r="N39"/>
      <c r="O39"/>
      <c r="P39"/>
    </row>
    <row r="40" spans="1:22" s="132" customFormat="1">
      <c r="A40"/>
      <c r="B40"/>
      <c r="C40"/>
      <c r="D40"/>
      <c r="E40"/>
      <c r="F40"/>
      <c r="G40"/>
      <c r="H40"/>
      <c r="I40"/>
      <c r="J40"/>
      <c r="K40"/>
      <c r="L40"/>
      <c r="M40"/>
      <c r="N40"/>
      <c r="O40"/>
      <c r="P40"/>
    </row>
    <row r="41" spans="1:22" s="132" customFormat="1">
      <c r="A41"/>
      <c r="B41"/>
      <c r="C41"/>
      <c r="D41"/>
      <c r="E41"/>
      <c r="F41"/>
      <c r="G41"/>
      <c r="H41"/>
      <c r="I41"/>
      <c r="J41"/>
      <c r="K41"/>
      <c r="L41"/>
    </row>
    <row r="42" spans="1:22" s="132" customFormat="1">
      <c r="A42"/>
      <c r="B42"/>
      <c r="C42"/>
      <c r="D42"/>
      <c r="E42"/>
      <c r="F42"/>
      <c r="G42"/>
      <c r="H42"/>
      <c r="I42"/>
      <c r="J42"/>
      <c r="K42"/>
      <c r="L42"/>
    </row>
    <row r="43" spans="1:22" s="132" customFormat="1">
      <c r="A43"/>
      <c r="B43"/>
      <c r="C43"/>
      <c r="D43"/>
      <c r="E43"/>
      <c r="F43"/>
      <c r="G43"/>
      <c r="H43"/>
      <c r="I43"/>
      <c r="J43"/>
      <c r="K43"/>
      <c r="L43"/>
    </row>
    <row r="44" spans="1:22">
      <c r="L44"/>
      <c r="M44"/>
      <c r="N44"/>
      <c r="O44"/>
      <c r="P44"/>
      <c r="Q44"/>
      <c r="R44"/>
      <c r="S44"/>
      <c r="T44"/>
      <c r="U44"/>
      <c r="V44"/>
    </row>
    <row r="45" spans="1:22">
      <c r="L45"/>
      <c r="M45"/>
      <c r="N45"/>
      <c r="O45"/>
      <c r="P45"/>
      <c r="Q45"/>
      <c r="R45"/>
      <c r="S45"/>
      <c r="T45"/>
      <c r="U45"/>
      <c r="V45"/>
    </row>
    <row r="46" spans="1:22">
      <c r="L46"/>
      <c r="M46"/>
      <c r="N46"/>
      <c r="O46"/>
      <c r="P46"/>
      <c r="Q46"/>
      <c r="R46"/>
      <c r="S46"/>
      <c r="T46"/>
      <c r="U46"/>
      <c r="V46"/>
    </row>
    <row r="47" spans="1:22">
      <c r="L47"/>
      <c r="M47"/>
      <c r="N47"/>
      <c r="O47"/>
      <c r="P47"/>
      <c r="Q47"/>
      <c r="R47"/>
      <c r="S47"/>
      <c r="T47"/>
      <c r="U47"/>
      <c r="V47"/>
    </row>
    <row r="48" spans="1:22">
      <c r="L48"/>
      <c r="M48"/>
      <c r="N48"/>
    </row>
  </sheetData>
  <sortState ref="A8:B16">
    <sortCondition descending="1" ref="B7"/>
  </sortState>
  <pageMargins left="0.511811024" right="0.511811024" top="0.78740157500000008" bottom="0.78740157500000008" header="0.31496062000000008" footer="0.31496062000000008"/>
  <pageSetup paperSize="9" fitToWidth="0" fitToHeight="0" orientation="portrait" r:id="rId1"/>
  <ignoredErrors>
    <ignoredError sqref="B17"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0"/>
  <dimension ref="A1:P74"/>
  <sheetViews>
    <sheetView workbookViewId="0"/>
  </sheetViews>
  <sheetFormatPr defaultColWidth="5.5703125" defaultRowHeight="14.25"/>
  <cols>
    <col min="1" max="1" width="68.85546875" style="106" customWidth="1"/>
    <col min="2" max="2" width="7.5703125" style="107" bestFit="1" customWidth="1"/>
    <col min="3" max="3" width="7.7109375" style="107" bestFit="1" customWidth="1"/>
    <col min="4" max="4" width="7.140625" style="107" bestFit="1" customWidth="1"/>
    <col min="5" max="5" width="7" style="107" bestFit="1" customWidth="1"/>
    <col min="6" max="6" width="7.5703125" style="107" bestFit="1" customWidth="1"/>
    <col min="7" max="7" width="6.7109375" style="95" bestFit="1" customWidth="1"/>
    <col min="8" max="8" width="7" style="107" bestFit="1" customWidth="1"/>
    <col min="9" max="9" width="7.28515625" style="107" bestFit="1" customWidth="1"/>
    <col min="10" max="10" width="7.140625" style="107" bestFit="1" customWidth="1"/>
    <col min="11" max="11" width="7.5703125" style="107" bestFit="1" customWidth="1"/>
    <col min="12" max="12" width="7.140625" style="108" bestFit="1" customWidth="1"/>
    <col min="13" max="13" width="7.85546875" style="107" customWidth="1"/>
    <col min="14" max="14" width="9.7109375" style="107" customWidth="1"/>
    <col min="15" max="236" width="9.140625" style="9" customWidth="1"/>
    <col min="237" max="237" width="58.28515625" style="9" customWidth="1"/>
    <col min="238" max="238" width="3.7109375" style="9" bestFit="1" customWidth="1"/>
    <col min="239" max="239" width="5.5703125" style="9" bestFit="1" customWidth="1"/>
    <col min="240" max="240" width="5.5703125" style="9" customWidth="1"/>
    <col min="241" max="16384" width="5.5703125" style="9"/>
  </cols>
  <sheetData>
    <row r="1" spans="1:16" customFormat="1" ht="15">
      <c r="A1" s="1" t="s">
        <v>0</v>
      </c>
      <c r="B1" s="138"/>
      <c r="C1" s="138"/>
      <c r="D1" s="138"/>
      <c r="E1" s="138"/>
      <c r="F1" s="138"/>
      <c r="G1" s="92"/>
      <c r="H1" s="138"/>
      <c r="I1" s="138"/>
      <c r="J1" s="138"/>
      <c r="K1" s="138"/>
      <c r="L1" s="107"/>
      <c r="M1" s="108"/>
      <c r="N1" s="108"/>
      <c r="O1" s="9"/>
      <c r="P1" s="9"/>
    </row>
    <row r="2" spans="1:16" customFormat="1" ht="15">
      <c r="A2" s="139" t="s">
        <v>1</v>
      </c>
      <c r="B2" s="6"/>
      <c r="C2" s="6"/>
      <c r="D2" s="6"/>
      <c r="E2" s="6"/>
      <c r="F2" s="6"/>
      <c r="G2" s="70"/>
      <c r="H2" s="6"/>
      <c r="I2" s="6"/>
      <c r="J2" s="6"/>
      <c r="K2" s="6"/>
      <c r="L2" s="107"/>
      <c r="M2" s="108"/>
      <c r="N2" s="108"/>
      <c r="O2" s="9"/>
      <c r="P2" s="9"/>
    </row>
    <row r="3" spans="1:16" customFormat="1" ht="15.75" thickBot="1">
      <c r="A3" s="106"/>
      <c r="B3" s="107"/>
      <c r="C3" s="107"/>
      <c r="D3" s="107"/>
      <c r="E3" s="107"/>
      <c r="F3" s="107"/>
      <c r="G3" s="95"/>
      <c r="H3" s="107"/>
      <c r="I3" s="107"/>
      <c r="J3" s="107"/>
      <c r="K3" s="107"/>
      <c r="L3" s="107"/>
      <c r="M3" s="108"/>
      <c r="N3" s="108"/>
      <c r="O3" s="9"/>
      <c r="P3" s="9"/>
    </row>
    <row r="4" spans="1:16" customFormat="1" ht="15.75" thickBot="1">
      <c r="A4" s="140" t="s">
        <v>204</v>
      </c>
      <c r="B4" s="20">
        <v>45627</v>
      </c>
      <c r="C4" s="17">
        <v>45597</v>
      </c>
      <c r="D4" s="20">
        <v>45566</v>
      </c>
      <c r="E4" s="18">
        <v>45536</v>
      </c>
      <c r="F4" s="55">
        <v>45505</v>
      </c>
      <c r="G4" s="55">
        <v>45474</v>
      </c>
      <c r="H4" s="55">
        <v>45444</v>
      </c>
      <c r="I4" s="141">
        <v>45413</v>
      </c>
      <c r="J4" s="133">
        <v>45383</v>
      </c>
      <c r="K4" s="133">
        <v>45352</v>
      </c>
      <c r="L4" s="133">
        <v>45323</v>
      </c>
      <c r="M4" s="133">
        <v>45292</v>
      </c>
      <c r="N4" s="142" t="s">
        <v>5</v>
      </c>
      <c r="O4" s="143" t="s">
        <v>6</v>
      </c>
      <c r="P4" s="53" t="s">
        <v>25</v>
      </c>
    </row>
    <row r="5" spans="1:16" customFormat="1" ht="15">
      <c r="A5" s="144" t="s">
        <v>211</v>
      </c>
      <c r="B5" s="145"/>
      <c r="C5" s="27"/>
      <c r="D5" s="25"/>
      <c r="E5" s="25"/>
      <c r="F5" s="25"/>
      <c r="G5" s="25"/>
      <c r="H5" s="26"/>
      <c r="I5" s="25">
        <v>148</v>
      </c>
      <c r="J5" s="27">
        <v>147</v>
      </c>
      <c r="K5" s="27">
        <v>134</v>
      </c>
      <c r="L5" s="27">
        <v>116</v>
      </c>
      <c r="M5" s="27">
        <v>111</v>
      </c>
      <c r="N5" s="146">
        <f t="shared" ref="N5:N36" si="0">SUM(B5:M5)</f>
        <v>656</v>
      </c>
      <c r="O5" s="147">
        <f t="shared" ref="O5:O36" si="1">AVERAGE(B5:M5)</f>
        <v>131.19999999999999</v>
      </c>
      <c r="P5" s="148">
        <f t="shared" ref="P5:P36" si="2">(N5/$N$71)*100</f>
        <v>2.2937864960313297</v>
      </c>
    </row>
    <row r="6" spans="1:16" customFormat="1" ht="15">
      <c r="A6" s="149" t="s">
        <v>212</v>
      </c>
      <c r="B6" s="150"/>
      <c r="C6" s="37"/>
      <c r="D6" s="27"/>
      <c r="E6" s="27"/>
      <c r="F6" s="27"/>
      <c r="G6" s="37"/>
      <c r="H6" s="38"/>
      <c r="I6" s="37">
        <v>1</v>
      </c>
      <c r="J6" s="37">
        <v>0</v>
      </c>
      <c r="K6" s="37">
        <v>0</v>
      </c>
      <c r="L6" s="37">
        <v>0</v>
      </c>
      <c r="M6" s="37">
        <v>0</v>
      </c>
      <c r="N6" s="151">
        <f t="shared" si="0"/>
        <v>1</v>
      </c>
      <c r="O6" s="147">
        <f t="shared" si="1"/>
        <v>0.2</v>
      </c>
      <c r="P6" s="148">
        <f t="shared" si="2"/>
        <v>3.4966257561453201E-3</v>
      </c>
    </row>
    <row r="7" spans="1:16" customFormat="1" ht="15">
      <c r="A7" s="149" t="s">
        <v>213</v>
      </c>
      <c r="B7" s="152"/>
      <c r="C7" s="37"/>
      <c r="D7" s="37"/>
      <c r="E7" s="37"/>
      <c r="F7" s="37"/>
      <c r="G7" s="37"/>
      <c r="H7" s="38"/>
      <c r="I7" s="37">
        <v>257</v>
      </c>
      <c r="J7" s="37">
        <v>304</v>
      </c>
      <c r="K7" s="37">
        <v>249</v>
      </c>
      <c r="L7" s="37">
        <v>245</v>
      </c>
      <c r="M7" s="37">
        <v>328</v>
      </c>
      <c r="N7" s="151">
        <f t="shared" si="0"/>
        <v>1383</v>
      </c>
      <c r="O7" s="147">
        <f t="shared" si="1"/>
        <v>276.60000000000002</v>
      </c>
      <c r="P7" s="148">
        <f t="shared" si="2"/>
        <v>4.835833420748977</v>
      </c>
    </row>
    <row r="8" spans="1:16" customFormat="1" ht="15">
      <c r="A8" s="149" t="s">
        <v>214</v>
      </c>
      <c r="B8" s="152"/>
      <c r="C8" s="37"/>
      <c r="D8" s="37"/>
      <c r="E8" s="37"/>
      <c r="F8" s="37"/>
      <c r="G8" s="37"/>
      <c r="H8" s="38"/>
      <c r="I8" s="37">
        <v>11</v>
      </c>
      <c r="J8" s="37">
        <v>10</v>
      </c>
      <c r="K8" s="37">
        <v>19</v>
      </c>
      <c r="L8" s="37">
        <v>8</v>
      </c>
      <c r="M8" s="37">
        <v>11</v>
      </c>
      <c r="N8" s="151">
        <f t="shared" si="0"/>
        <v>59</v>
      </c>
      <c r="O8" s="147">
        <f t="shared" si="1"/>
        <v>11.8</v>
      </c>
      <c r="P8" s="148">
        <f t="shared" si="2"/>
        <v>0.20630091961257388</v>
      </c>
    </row>
    <row r="9" spans="1:16" customFormat="1" ht="15">
      <c r="A9" s="149" t="s">
        <v>215</v>
      </c>
      <c r="B9" s="152"/>
      <c r="C9" s="37"/>
      <c r="D9" s="37"/>
      <c r="E9" s="37"/>
      <c r="F9" s="37"/>
      <c r="G9" s="37"/>
      <c r="H9" s="38"/>
      <c r="I9" s="37">
        <v>37</v>
      </c>
      <c r="J9" s="37">
        <v>44</v>
      </c>
      <c r="K9" s="37">
        <v>44</v>
      </c>
      <c r="L9" s="37">
        <v>38</v>
      </c>
      <c r="M9" s="37">
        <v>52</v>
      </c>
      <c r="N9" s="151">
        <f t="shared" si="0"/>
        <v>215</v>
      </c>
      <c r="O9" s="147">
        <f t="shared" si="1"/>
        <v>43</v>
      </c>
      <c r="P9" s="148">
        <f t="shared" si="2"/>
        <v>0.75177453757124379</v>
      </c>
    </row>
    <row r="10" spans="1:16" customFormat="1" ht="15">
      <c r="A10" s="149" t="s">
        <v>216</v>
      </c>
      <c r="B10" s="152"/>
      <c r="C10" s="37"/>
      <c r="D10" s="37"/>
      <c r="E10" s="37"/>
      <c r="F10" s="37"/>
      <c r="G10" s="37"/>
      <c r="H10" s="38"/>
      <c r="I10" s="37">
        <v>0</v>
      </c>
      <c r="J10" s="37">
        <v>2</v>
      </c>
      <c r="K10" s="37">
        <v>1</v>
      </c>
      <c r="L10" s="37">
        <v>3</v>
      </c>
      <c r="M10" s="37">
        <v>1</v>
      </c>
      <c r="N10" s="151">
        <f t="shared" si="0"/>
        <v>7</v>
      </c>
      <c r="O10" s="147">
        <f t="shared" si="1"/>
        <v>1.4</v>
      </c>
      <c r="P10" s="148">
        <f t="shared" si="2"/>
        <v>2.4476380293017238E-2</v>
      </c>
    </row>
    <row r="11" spans="1:16" customFormat="1" ht="15">
      <c r="A11" s="149" t="s">
        <v>143</v>
      </c>
      <c r="B11" s="152"/>
      <c r="C11" s="37"/>
      <c r="D11" s="37"/>
      <c r="E11" s="37"/>
      <c r="F11" s="37"/>
      <c r="G11" s="37"/>
      <c r="H11" s="38"/>
      <c r="I11" s="37">
        <v>423</v>
      </c>
      <c r="J11" s="37">
        <v>314</v>
      </c>
      <c r="K11" s="37">
        <v>147</v>
      </c>
      <c r="L11" s="37">
        <v>252</v>
      </c>
      <c r="M11" s="37">
        <v>175</v>
      </c>
      <c r="N11" s="151">
        <f t="shared" si="0"/>
        <v>1311</v>
      </c>
      <c r="O11" s="147">
        <f t="shared" si="1"/>
        <v>262.2</v>
      </c>
      <c r="P11" s="148">
        <f t="shared" si="2"/>
        <v>4.5840763663065145</v>
      </c>
    </row>
    <row r="12" spans="1:16" customFormat="1" ht="15">
      <c r="A12" s="149" t="s">
        <v>217</v>
      </c>
      <c r="B12" s="152"/>
      <c r="C12" s="37"/>
      <c r="D12" s="37"/>
      <c r="E12" s="37"/>
      <c r="F12" s="37"/>
      <c r="G12" s="37"/>
      <c r="H12" s="37"/>
      <c r="I12" s="37">
        <v>61</v>
      </c>
      <c r="J12" s="37">
        <v>52</v>
      </c>
      <c r="K12" s="37">
        <v>27</v>
      </c>
      <c r="L12" s="37">
        <v>35</v>
      </c>
      <c r="M12" s="37">
        <v>49</v>
      </c>
      <c r="N12" s="151">
        <f t="shared" si="0"/>
        <v>224</v>
      </c>
      <c r="O12" s="147">
        <f t="shared" si="1"/>
        <v>44.8</v>
      </c>
      <c r="P12" s="148">
        <f t="shared" si="2"/>
        <v>0.78324416937655161</v>
      </c>
    </row>
    <row r="13" spans="1:16" customFormat="1" ht="15">
      <c r="A13" s="149" t="s">
        <v>218</v>
      </c>
      <c r="B13" s="152"/>
      <c r="C13" s="37"/>
      <c r="D13" s="37"/>
      <c r="E13" s="37"/>
      <c r="F13" s="37"/>
      <c r="G13" s="37"/>
      <c r="H13" s="37"/>
      <c r="I13" s="37">
        <v>0</v>
      </c>
      <c r="J13" s="37">
        <v>0</v>
      </c>
      <c r="K13" s="37">
        <v>0</v>
      </c>
      <c r="L13" s="37">
        <v>0</v>
      </c>
      <c r="M13" s="37">
        <v>0</v>
      </c>
      <c r="N13" s="151">
        <f t="shared" si="0"/>
        <v>0</v>
      </c>
      <c r="O13" s="147">
        <f t="shared" si="1"/>
        <v>0</v>
      </c>
      <c r="P13" s="148">
        <f t="shared" si="2"/>
        <v>0</v>
      </c>
    </row>
    <row r="14" spans="1:16" customFormat="1" ht="15">
      <c r="A14" s="149" t="s">
        <v>219</v>
      </c>
      <c r="B14" s="152"/>
      <c r="C14" s="37"/>
      <c r="D14" s="37"/>
      <c r="E14" s="37"/>
      <c r="F14" s="37"/>
      <c r="G14" s="37"/>
      <c r="H14" s="37"/>
      <c r="I14" s="37">
        <v>229</v>
      </c>
      <c r="J14" s="37">
        <v>329</v>
      </c>
      <c r="K14" s="37">
        <v>316</v>
      </c>
      <c r="L14" s="37">
        <v>213</v>
      </c>
      <c r="M14" s="37">
        <v>180</v>
      </c>
      <c r="N14" s="151">
        <f t="shared" si="0"/>
        <v>1267</v>
      </c>
      <c r="O14" s="147">
        <f t="shared" si="1"/>
        <v>253.4</v>
      </c>
      <c r="P14" s="148">
        <f t="shared" si="2"/>
        <v>4.43022483303612</v>
      </c>
    </row>
    <row r="15" spans="1:16" customFormat="1" ht="15">
      <c r="A15" s="149" t="s">
        <v>220</v>
      </c>
      <c r="B15" s="152"/>
      <c r="C15" s="37"/>
      <c r="D15" s="37"/>
      <c r="E15" s="37"/>
      <c r="F15" s="37"/>
      <c r="G15" s="37"/>
      <c r="H15" s="38"/>
      <c r="I15" s="37">
        <v>0</v>
      </c>
      <c r="J15" s="37">
        <v>0</v>
      </c>
      <c r="K15" s="37">
        <v>0</v>
      </c>
      <c r="L15" s="37">
        <v>0</v>
      </c>
      <c r="M15" s="37">
        <v>0</v>
      </c>
      <c r="N15" s="151">
        <f t="shared" si="0"/>
        <v>0</v>
      </c>
      <c r="O15" s="147">
        <f t="shared" si="1"/>
        <v>0</v>
      </c>
      <c r="P15" s="148">
        <f t="shared" si="2"/>
        <v>0</v>
      </c>
    </row>
    <row r="16" spans="1:16" customFormat="1" ht="15">
      <c r="A16" s="149" t="s">
        <v>221</v>
      </c>
      <c r="B16" s="152"/>
      <c r="C16" s="37"/>
      <c r="D16" s="37"/>
      <c r="E16" s="37"/>
      <c r="F16" s="37"/>
      <c r="G16" s="37"/>
      <c r="H16" s="37"/>
      <c r="I16" s="37">
        <v>0</v>
      </c>
      <c r="J16" s="37">
        <v>0</v>
      </c>
      <c r="K16" s="37">
        <v>0</v>
      </c>
      <c r="L16" s="37">
        <v>0</v>
      </c>
      <c r="M16" s="37">
        <v>1</v>
      </c>
      <c r="N16" s="151">
        <f t="shared" si="0"/>
        <v>1</v>
      </c>
      <c r="O16" s="147">
        <f t="shared" si="1"/>
        <v>0.2</v>
      </c>
      <c r="P16" s="148">
        <f t="shared" si="2"/>
        <v>3.4966257561453201E-3</v>
      </c>
    </row>
    <row r="17" spans="1:16" customFormat="1" ht="15" customHeight="1">
      <c r="A17" s="149" t="s">
        <v>222</v>
      </c>
      <c r="B17" s="152"/>
      <c r="C17" s="37"/>
      <c r="D17" s="37"/>
      <c r="E17" s="37"/>
      <c r="F17" s="37"/>
      <c r="G17" s="37"/>
      <c r="H17" s="37"/>
      <c r="I17" s="37">
        <v>5</v>
      </c>
      <c r="J17" s="37">
        <v>12</v>
      </c>
      <c r="K17" s="37">
        <v>14</v>
      </c>
      <c r="L17" s="37">
        <v>10</v>
      </c>
      <c r="M17" s="37">
        <v>15</v>
      </c>
      <c r="N17" s="151">
        <f t="shared" si="0"/>
        <v>56</v>
      </c>
      <c r="O17" s="147">
        <f t="shared" si="1"/>
        <v>11.2</v>
      </c>
      <c r="P17" s="148">
        <f t="shared" si="2"/>
        <v>0.1958110423441379</v>
      </c>
    </row>
    <row r="18" spans="1:16" customFormat="1" ht="15">
      <c r="A18" s="149" t="s">
        <v>223</v>
      </c>
      <c r="B18" s="152"/>
      <c r="C18" s="37"/>
      <c r="D18" s="37"/>
      <c r="E18" s="37"/>
      <c r="F18" s="37"/>
      <c r="G18" s="37"/>
      <c r="H18" s="37"/>
      <c r="I18" s="37">
        <v>325</v>
      </c>
      <c r="J18" s="37">
        <v>351</v>
      </c>
      <c r="K18" s="37">
        <v>360</v>
      </c>
      <c r="L18" s="37">
        <v>334</v>
      </c>
      <c r="M18" s="37">
        <v>379</v>
      </c>
      <c r="N18" s="151">
        <f t="shared" si="0"/>
        <v>1749</v>
      </c>
      <c r="O18" s="147">
        <f t="shared" si="1"/>
        <v>349.8</v>
      </c>
      <c r="P18" s="148">
        <f t="shared" si="2"/>
        <v>6.1155984474981642</v>
      </c>
    </row>
    <row r="19" spans="1:16" customFormat="1" ht="15">
      <c r="A19" s="149" t="s">
        <v>224</v>
      </c>
      <c r="B19" s="152"/>
      <c r="C19" s="37"/>
      <c r="D19" s="37"/>
      <c r="E19" s="37"/>
      <c r="F19" s="37"/>
      <c r="G19" s="37"/>
      <c r="H19" s="37"/>
      <c r="I19" s="37">
        <v>278</v>
      </c>
      <c r="J19" s="37">
        <v>350</v>
      </c>
      <c r="K19" s="37">
        <v>327</v>
      </c>
      <c r="L19" s="37">
        <v>388</v>
      </c>
      <c r="M19" s="37">
        <v>354</v>
      </c>
      <c r="N19" s="151">
        <f t="shared" si="0"/>
        <v>1697</v>
      </c>
      <c r="O19" s="147">
        <f t="shared" si="1"/>
        <v>339.4</v>
      </c>
      <c r="P19" s="148">
        <f t="shared" si="2"/>
        <v>5.9337739081786083</v>
      </c>
    </row>
    <row r="20" spans="1:16" customFormat="1" ht="15">
      <c r="A20" s="149" t="s">
        <v>225</v>
      </c>
      <c r="B20" s="152"/>
      <c r="C20" s="37"/>
      <c r="D20" s="37"/>
      <c r="E20" s="37"/>
      <c r="F20" s="37"/>
      <c r="G20" s="37"/>
      <c r="H20" s="37"/>
      <c r="I20" s="37">
        <v>0</v>
      </c>
      <c r="J20" s="37">
        <v>2</v>
      </c>
      <c r="K20" s="37">
        <v>2</v>
      </c>
      <c r="L20" s="37">
        <v>1</v>
      </c>
      <c r="M20" s="37">
        <v>2</v>
      </c>
      <c r="N20" s="151">
        <f t="shared" si="0"/>
        <v>7</v>
      </c>
      <c r="O20" s="147">
        <f t="shared" si="1"/>
        <v>1.4</v>
      </c>
      <c r="P20" s="148">
        <f t="shared" si="2"/>
        <v>2.4476380293017238E-2</v>
      </c>
    </row>
    <row r="21" spans="1:16" customFormat="1" ht="15">
      <c r="A21" s="149" t="s">
        <v>226</v>
      </c>
      <c r="B21" s="152"/>
      <c r="C21" s="37"/>
      <c r="D21" s="37"/>
      <c r="E21" s="37"/>
      <c r="F21" s="37"/>
      <c r="G21" s="37"/>
      <c r="H21" s="37"/>
      <c r="I21" s="37">
        <v>565</v>
      </c>
      <c r="J21" s="37">
        <v>608</v>
      </c>
      <c r="K21" s="37">
        <v>519</v>
      </c>
      <c r="L21" s="37">
        <v>424</v>
      </c>
      <c r="M21" s="37">
        <v>439</v>
      </c>
      <c r="N21" s="151">
        <f t="shared" si="0"/>
        <v>2555</v>
      </c>
      <c r="O21" s="147">
        <f t="shared" si="1"/>
        <v>511</v>
      </c>
      <c r="P21" s="148">
        <f t="shared" si="2"/>
        <v>8.9338788069512933</v>
      </c>
    </row>
    <row r="22" spans="1:16" customFormat="1" ht="15">
      <c r="A22" s="149" t="s">
        <v>227</v>
      </c>
      <c r="B22" s="152"/>
      <c r="C22" s="37"/>
      <c r="D22" s="37"/>
      <c r="E22" s="37"/>
      <c r="F22" s="37"/>
      <c r="G22" s="37"/>
      <c r="H22" s="37"/>
      <c r="I22" s="37">
        <v>532</v>
      </c>
      <c r="J22" s="37">
        <v>622</v>
      </c>
      <c r="K22" s="37">
        <v>635</v>
      </c>
      <c r="L22" s="37">
        <v>584</v>
      </c>
      <c r="M22" s="37">
        <v>560</v>
      </c>
      <c r="N22" s="151">
        <f t="shared" si="0"/>
        <v>2933</v>
      </c>
      <c r="O22" s="147">
        <f t="shared" si="1"/>
        <v>586.6</v>
      </c>
      <c r="P22" s="148">
        <f t="shared" si="2"/>
        <v>10.255603342774224</v>
      </c>
    </row>
    <row r="23" spans="1:16" customFormat="1" ht="15">
      <c r="A23" s="149" t="s">
        <v>228</v>
      </c>
      <c r="B23" s="152"/>
      <c r="C23" s="37"/>
      <c r="D23" s="37"/>
      <c r="E23" s="37"/>
      <c r="F23" s="37"/>
      <c r="G23" s="37"/>
      <c r="H23" s="37"/>
      <c r="I23" s="37">
        <v>935</v>
      </c>
      <c r="J23" s="37">
        <v>1024</v>
      </c>
      <c r="K23" s="37">
        <v>976</v>
      </c>
      <c r="L23" s="37">
        <v>909</v>
      </c>
      <c r="M23" s="37">
        <v>711</v>
      </c>
      <c r="N23" s="151">
        <f t="shared" si="0"/>
        <v>4555</v>
      </c>
      <c r="O23" s="147">
        <f t="shared" si="1"/>
        <v>911</v>
      </c>
      <c r="P23" s="148">
        <f t="shared" si="2"/>
        <v>15.927130319241931</v>
      </c>
    </row>
    <row r="24" spans="1:16" customFormat="1" ht="15">
      <c r="A24" s="149" t="s">
        <v>229</v>
      </c>
      <c r="B24" s="152"/>
      <c r="C24" s="37"/>
      <c r="D24" s="37"/>
      <c r="E24" s="37"/>
      <c r="F24" s="37"/>
      <c r="G24" s="37"/>
      <c r="H24" s="37"/>
      <c r="I24" s="37">
        <v>23</v>
      </c>
      <c r="J24" s="37">
        <v>20</v>
      </c>
      <c r="K24" s="37">
        <v>18</v>
      </c>
      <c r="L24" s="37">
        <v>12</v>
      </c>
      <c r="M24" s="37">
        <v>18</v>
      </c>
      <c r="N24" s="151">
        <f t="shared" si="0"/>
        <v>91</v>
      </c>
      <c r="O24" s="147">
        <f t="shared" si="1"/>
        <v>18.2</v>
      </c>
      <c r="P24" s="148">
        <f t="shared" si="2"/>
        <v>0.31819294380922408</v>
      </c>
    </row>
    <row r="25" spans="1:16" customFormat="1" ht="15">
      <c r="A25" s="149" t="s">
        <v>230</v>
      </c>
      <c r="B25" s="152"/>
      <c r="C25" s="37"/>
      <c r="D25" s="37"/>
      <c r="E25" s="37"/>
      <c r="F25" s="37"/>
      <c r="G25" s="37"/>
      <c r="H25" s="37"/>
      <c r="I25" s="37">
        <v>28</v>
      </c>
      <c r="J25" s="37">
        <v>26</v>
      </c>
      <c r="K25" s="37">
        <v>16</v>
      </c>
      <c r="L25" s="37">
        <v>16</v>
      </c>
      <c r="M25" s="37">
        <v>21</v>
      </c>
      <c r="N25" s="151">
        <f t="shared" si="0"/>
        <v>107</v>
      </c>
      <c r="O25" s="147">
        <f t="shared" si="1"/>
        <v>21.4</v>
      </c>
      <c r="P25" s="148">
        <f t="shared" si="2"/>
        <v>0.3741389559075492</v>
      </c>
    </row>
    <row r="26" spans="1:16" customFormat="1" ht="15">
      <c r="A26" s="149" t="s">
        <v>231</v>
      </c>
      <c r="B26" s="152"/>
      <c r="C26" s="37"/>
      <c r="D26" s="37"/>
      <c r="E26" s="37"/>
      <c r="F26" s="37"/>
      <c r="G26" s="37"/>
      <c r="H26" s="38"/>
      <c r="I26" s="37">
        <v>55</v>
      </c>
      <c r="J26" s="37">
        <v>66</v>
      </c>
      <c r="K26" s="37">
        <v>45</v>
      </c>
      <c r="L26" s="37">
        <v>32</v>
      </c>
      <c r="M26" s="37">
        <v>71</v>
      </c>
      <c r="N26" s="151">
        <f t="shared" si="0"/>
        <v>269</v>
      </c>
      <c r="O26" s="147">
        <f t="shared" si="1"/>
        <v>53.8</v>
      </c>
      <c r="P26" s="148">
        <f t="shared" si="2"/>
        <v>0.94059232840309104</v>
      </c>
    </row>
    <row r="27" spans="1:16" customFormat="1" ht="15">
      <c r="A27" s="149" t="s">
        <v>232</v>
      </c>
      <c r="B27" s="152"/>
      <c r="C27" s="37"/>
      <c r="D27" s="37"/>
      <c r="E27" s="37"/>
      <c r="F27" s="37"/>
      <c r="G27" s="37"/>
      <c r="H27" s="37"/>
      <c r="I27" s="37">
        <v>226</v>
      </c>
      <c r="J27" s="37">
        <v>306</v>
      </c>
      <c r="K27" s="37">
        <v>436</v>
      </c>
      <c r="L27" s="37">
        <v>465</v>
      </c>
      <c r="M27" s="37">
        <v>268</v>
      </c>
      <c r="N27" s="151">
        <f t="shared" si="0"/>
        <v>1701</v>
      </c>
      <c r="O27" s="147">
        <f t="shared" si="1"/>
        <v>340.2</v>
      </c>
      <c r="P27" s="148">
        <f t="shared" si="2"/>
        <v>5.9477604112031885</v>
      </c>
    </row>
    <row r="28" spans="1:16" customFormat="1" ht="15">
      <c r="A28" s="149" t="s">
        <v>233</v>
      </c>
      <c r="B28" s="152"/>
      <c r="C28" s="37"/>
      <c r="D28" s="37"/>
      <c r="E28" s="37"/>
      <c r="F28" s="37"/>
      <c r="G28" s="37"/>
      <c r="H28" s="37"/>
      <c r="I28" s="37">
        <v>16</v>
      </c>
      <c r="J28" s="37">
        <v>22</v>
      </c>
      <c r="K28" s="37">
        <v>22</v>
      </c>
      <c r="L28" s="37">
        <v>23</v>
      </c>
      <c r="M28" s="37">
        <v>54</v>
      </c>
      <c r="N28" s="151">
        <f t="shared" si="0"/>
        <v>137</v>
      </c>
      <c r="O28" s="147">
        <f t="shared" si="1"/>
        <v>27.4</v>
      </c>
      <c r="P28" s="148">
        <f t="shared" si="2"/>
        <v>0.4790377285919088</v>
      </c>
    </row>
    <row r="29" spans="1:16" customFormat="1" ht="15">
      <c r="A29" s="149" t="s">
        <v>234</v>
      </c>
      <c r="B29" s="152"/>
      <c r="C29" s="37"/>
      <c r="D29" s="37"/>
      <c r="E29" s="37"/>
      <c r="F29" s="37"/>
      <c r="G29" s="37"/>
      <c r="H29" s="37"/>
      <c r="I29" s="37">
        <v>26</v>
      </c>
      <c r="J29" s="37">
        <v>42</v>
      </c>
      <c r="K29" s="37">
        <v>27</v>
      </c>
      <c r="L29" s="37">
        <v>20</v>
      </c>
      <c r="M29" s="37">
        <v>36</v>
      </c>
      <c r="N29" s="151">
        <f t="shared" si="0"/>
        <v>151</v>
      </c>
      <c r="O29" s="147">
        <f t="shared" si="1"/>
        <v>30.2</v>
      </c>
      <c r="P29" s="148">
        <f t="shared" si="2"/>
        <v>0.52799048917794322</v>
      </c>
    </row>
    <row r="30" spans="1:16" customFormat="1" ht="15">
      <c r="A30" s="149" t="s">
        <v>235</v>
      </c>
      <c r="B30" s="152"/>
      <c r="C30" s="37"/>
      <c r="D30" s="37"/>
      <c r="E30" s="37"/>
      <c r="F30" s="37"/>
      <c r="G30" s="37"/>
      <c r="H30" s="37"/>
      <c r="I30" s="37">
        <v>9</v>
      </c>
      <c r="J30" s="37">
        <v>11</v>
      </c>
      <c r="K30" s="37">
        <v>5</v>
      </c>
      <c r="L30" s="37">
        <v>15</v>
      </c>
      <c r="M30" s="37">
        <v>3</v>
      </c>
      <c r="N30" s="151">
        <f t="shared" si="0"/>
        <v>43</v>
      </c>
      <c r="O30" s="147">
        <f t="shared" si="1"/>
        <v>8.6</v>
      </c>
      <c r="P30" s="148">
        <f t="shared" si="2"/>
        <v>0.15035490751424876</v>
      </c>
    </row>
    <row r="31" spans="1:16" customFormat="1" ht="15">
      <c r="A31" s="149" t="s">
        <v>236</v>
      </c>
      <c r="B31" s="152"/>
      <c r="C31" s="37"/>
      <c r="D31" s="37"/>
      <c r="E31" s="37"/>
      <c r="F31" s="37"/>
      <c r="G31" s="37"/>
      <c r="H31" s="38"/>
      <c r="I31" s="37">
        <v>29</v>
      </c>
      <c r="J31" s="37">
        <v>22</v>
      </c>
      <c r="K31" s="37">
        <v>31</v>
      </c>
      <c r="L31" s="37">
        <v>52</v>
      </c>
      <c r="M31" s="37">
        <v>46</v>
      </c>
      <c r="N31" s="151">
        <f t="shared" si="0"/>
        <v>180</v>
      </c>
      <c r="O31" s="147">
        <f t="shared" si="1"/>
        <v>36</v>
      </c>
      <c r="P31" s="148">
        <f t="shared" si="2"/>
        <v>0.62939263610615759</v>
      </c>
    </row>
    <row r="32" spans="1:16" customFormat="1" ht="15">
      <c r="A32" s="149" t="s">
        <v>237</v>
      </c>
      <c r="B32" s="152"/>
      <c r="C32" s="37"/>
      <c r="D32" s="37"/>
      <c r="E32" s="37"/>
      <c r="F32" s="37"/>
      <c r="G32" s="37"/>
      <c r="H32" s="37"/>
      <c r="I32" s="37">
        <v>36</v>
      </c>
      <c r="J32" s="37">
        <v>51</v>
      </c>
      <c r="K32" s="37">
        <v>29</v>
      </c>
      <c r="L32" s="37">
        <v>27</v>
      </c>
      <c r="M32" s="37">
        <v>31</v>
      </c>
      <c r="N32" s="151">
        <f t="shared" si="0"/>
        <v>174</v>
      </c>
      <c r="O32" s="147">
        <f t="shared" si="1"/>
        <v>34.799999999999997</v>
      </c>
      <c r="P32" s="148">
        <f t="shared" si="2"/>
        <v>0.60841288156928564</v>
      </c>
    </row>
    <row r="33" spans="1:16" customFormat="1" ht="15" customHeight="1">
      <c r="A33" s="149" t="s">
        <v>238</v>
      </c>
      <c r="B33" s="152"/>
      <c r="C33" s="37"/>
      <c r="D33" s="37"/>
      <c r="E33" s="37"/>
      <c r="F33" s="37"/>
      <c r="G33" s="37"/>
      <c r="H33" s="37"/>
      <c r="I33" s="37">
        <v>0</v>
      </c>
      <c r="J33" s="37">
        <v>1</v>
      </c>
      <c r="K33" s="37">
        <v>0</v>
      </c>
      <c r="L33" s="37">
        <v>0</v>
      </c>
      <c r="M33" s="37">
        <v>0</v>
      </c>
      <c r="N33" s="151">
        <f t="shared" si="0"/>
        <v>1</v>
      </c>
      <c r="O33" s="147">
        <f t="shared" si="1"/>
        <v>0.2</v>
      </c>
      <c r="P33" s="148">
        <f t="shared" si="2"/>
        <v>3.4966257561453201E-3</v>
      </c>
    </row>
    <row r="34" spans="1:16" customFormat="1" ht="15" customHeight="1">
      <c r="A34" s="149" t="s">
        <v>239</v>
      </c>
      <c r="B34" s="152"/>
      <c r="C34" s="37"/>
      <c r="D34" s="37"/>
      <c r="E34" s="37"/>
      <c r="F34" s="37"/>
      <c r="G34" s="37"/>
      <c r="H34" s="37"/>
      <c r="I34" s="37">
        <v>33</v>
      </c>
      <c r="J34" s="37">
        <v>43</v>
      </c>
      <c r="K34" s="37">
        <v>52</v>
      </c>
      <c r="L34" s="37">
        <v>48</v>
      </c>
      <c r="M34" s="37">
        <v>52</v>
      </c>
      <c r="N34" s="151">
        <f t="shared" si="0"/>
        <v>228</v>
      </c>
      <c r="O34" s="147">
        <f t="shared" si="1"/>
        <v>45.6</v>
      </c>
      <c r="P34" s="148">
        <f t="shared" si="2"/>
        <v>0.79723067240113288</v>
      </c>
    </row>
    <row r="35" spans="1:16" customFormat="1" ht="15" customHeight="1">
      <c r="A35" s="149" t="s">
        <v>240</v>
      </c>
      <c r="B35" s="152"/>
      <c r="C35" s="37"/>
      <c r="D35" s="37"/>
      <c r="E35" s="37"/>
      <c r="F35" s="37"/>
      <c r="G35" s="37"/>
      <c r="H35" s="37"/>
      <c r="I35" s="37">
        <v>43</v>
      </c>
      <c r="J35" s="37">
        <v>26</v>
      </c>
      <c r="K35" s="37">
        <v>30</v>
      </c>
      <c r="L35" s="37">
        <v>35</v>
      </c>
      <c r="M35" s="37">
        <v>41</v>
      </c>
      <c r="N35" s="151">
        <f t="shared" si="0"/>
        <v>175</v>
      </c>
      <c r="O35" s="147">
        <f t="shared" si="1"/>
        <v>35</v>
      </c>
      <c r="P35" s="148">
        <f t="shared" si="2"/>
        <v>0.61190950732543092</v>
      </c>
    </row>
    <row r="36" spans="1:16" customFormat="1" ht="15" customHeight="1">
      <c r="A36" s="149" t="s">
        <v>241</v>
      </c>
      <c r="B36" s="152"/>
      <c r="C36" s="37"/>
      <c r="D36" s="37"/>
      <c r="E36" s="37"/>
      <c r="F36" s="37"/>
      <c r="G36" s="37"/>
      <c r="H36" s="37"/>
      <c r="I36" s="37">
        <v>0</v>
      </c>
      <c r="J36" s="37">
        <v>0</v>
      </c>
      <c r="K36" s="37">
        <v>0</v>
      </c>
      <c r="L36" s="37">
        <v>0</v>
      </c>
      <c r="M36" s="37">
        <v>0</v>
      </c>
      <c r="N36" s="151">
        <f t="shared" si="0"/>
        <v>0</v>
      </c>
      <c r="O36" s="147">
        <f t="shared" si="1"/>
        <v>0</v>
      </c>
      <c r="P36" s="148">
        <f t="shared" si="2"/>
        <v>0</v>
      </c>
    </row>
    <row r="37" spans="1:16" customFormat="1" ht="15" customHeight="1">
      <c r="A37" s="149" t="s">
        <v>242</v>
      </c>
      <c r="B37" s="152"/>
      <c r="C37" s="37"/>
      <c r="D37" s="37"/>
      <c r="E37" s="37"/>
      <c r="F37" s="37"/>
      <c r="G37" s="37"/>
      <c r="H37" s="37"/>
      <c r="I37" s="37">
        <v>48</v>
      </c>
      <c r="J37" s="37">
        <v>32</v>
      </c>
      <c r="K37" s="37">
        <v>68</v>
      </c>
      <c r="L37" s="37">
        <v>50</v>
      </c>
      <c r="M37" s="37">
        <v>92</v>
      </c>
      <c r="N37" s="151">
        <f t="shared" ref="N37:N67" si="3">SUM(B37:M37)</f>
        <v>290</v>
      </c>
      <c r="O37" s="147">
        <f t="shared" ref="O37:O71" si="4">AVERAGE(B37:M37)</f>
        <v>58</v>
      </c>
      <c r="P37" s="148">
        <f t="shared" ref="P37:P70" si="5">(N37/$N$71)*100</f>
        <v>1.0140214692821428</v>
      </c>
    </row>
    <row r="38" spans="1:16" customFormat="1" ht="15" customHeight="1">
      <c r="A38" s="149" t="s">
        <v>243</v>
      </c>
      <c r="B38" s="152"/>
      <c r="C38" s="37"/>
      <c r="D38" s="37"/>
      <c r="E38" s="37"/>
      <c r="F38" s="37"/>
      <c r="G38" s="37"/>
      <c r="H38" s="37"/>
      <c r="I38" s="37">
        <v>82</v>
      </c>
      <c r="J38" s="37">
        <v>58</v>
      </c>
      <c r="K38" s="37">
        <v>48</v>
      </c>
      <c r="L38" s="37">
        <v>54</v>
      </c>
      <c r="M38" s="37">
        <v>52</v>
      </c>
      <c r="N38" s="151">
        <f t="shared" si="3"/>
        <v>294</v>
      </c>
      <c r="O38" s="147">
        <f t="shared" si="4"/>
        <v>58.8</v>
      </c>
      <c r="P38" s="148">
        <f t="shared" si="5"/>
        <v>1.0280079723067241</v>
      </c>
    </row>
    <row r="39" spans="1:16" customFormat="1" ht="15" customHeight="1">
      <c r="A39" s="149" t="s">
        <v>244</v>
      </c>
      <c r="B39" s="152"/>
      <c r="C39" s="37"/>
      <c r="D39" s="37"/>
      <c r="E39" s="37"/>
      <c r="F39" s="37"/>
      <c r="G39" s="37"/>
      <c r="H39" s="37"/>
      <c r="I39" s="37">
        <v>20</v>
      </c>
      <c r="J39" s="37">
        <v>47</v>
      </c>
      <c r="K39" s="37">
        <v>21</v>
      </c>
      <c r="L39" s="37">
        <v>22</v>
      </c>
      <c r="M39" s="37">
        <v>22</v>
      </c>
      <c r="N39" s="151">
        <f t="shared" si="3"/>
        <v>132</v>
      </c>
      <c r="O39" s="147">
        <f t="shared" si="4"/>
        <v>26.4</v>
      </c>
      <c r="P39" s="148">
        <f t="shared" si="5"/>
        <v>0.46155459981118219</v>
      </c>
    </row>
    <row r="40" spans="1:16" customFormat="1" ht="15" customHeight="1">
      <c r="A40" s="149" t="s">
        <v>245</v>
      </c>
      <c r="B40" s="152"/>
      <c r="C40" s="37"/>
      <c r="D40" s="37"/>
      <c r="E40" s="37"/>
      <c r="F40" s="37"/>
      <c r="G40" s="37"/>
      <c r="H40" s="37"/>
      <c r="I40" s="37">
        <v>52</v>
      </c>
      <c r="J40" s="37">
        <v>55</v>
      </c>
      <c r="K40" s="37">
        <v>66</v>
      </c>
      <c r="L40" s="37">
        <v>48</v>
      </c>
      <c r="M40" s="37">
        <v>48</v>
      </c>
      <c r="N40" s="151">
        <f t="shared" si="3"/>
        <v>269</v>
      </c>
      <c r="O40" s="147">
        <f t="shared" si="4"/>
        <v>53.8</v>
      </c>
      <c r="P40" s="148">
        <f t="shared" si="5"/>
        <v>0.94059232840309104</v>
      </c>
    </row>
    <row r="41" spans="1:16" customFormat="1" ht="15" customHeight="1">
      <c r="A41" s="149" t="s">
        <v>246</v>
      </c>
      <c r="B41" s="152"/>
      <c r="C41" s="37"/>
      <c r="D41" s="37"/>
      <c r="E41" s="37"/>
      <c r="F41" s="37"/>
      <c r="G41" s="37"/>
      <c r="H41" s="37"/>
      <c r="I41" s="37">
        <v>31</v>
      </c>
      <c r="J41" s="37">
        <v>58</v>
      </c>
      <c r="K41" s="37">
        <v>33</v>
      </c>
      <c r="L41" s="37">
        <v>33</v>
      </c>
      <c r="M41" s="37">
        <v>34</v>
      </c>
      <c r="N41" s="151">
        <f t="shared" si="3"/>
        <v>189</v>
      </c>
      <c r="O41" s="147">
        <f t="shared" si="4"/>
        <v>37.799999999999997</v>
      </c>
      <c r="P41" s="148">
        <f t="shared" si="5"/>
        <v>0.66086226791146541</v>
      </c>
    </row>
    <row r="42" spans="1:16" customFormat="1" ht="15" customHeight="1">
      <c r="A42" s="149" t="s">
        <v>247</v>
      </c>
      <c r="B42" s="152"/>
      <c r="C42" s="37"/>
      <c r="D42" s="37"/>
      <c r="E42" s="37"/>
      <c r="F42" s="37"/>
      <c r="G42" s="37"/>
      <c r="H42" s="37"/>
      <c r="I42" s="37">
        <v>49</v>
      </c>
      <c r="J42" s="37">
        <v>42</v>
      </c>
      <c r="K42" s="37">
        <v>47</v>
      </c>
      <c r="L42" s="37">
        <v>51</v>
      </c>
      <c r="M42" s="37">
        <v>29</v>
      </c>
      <c r="N42" s="151">
        <f t="shared" si="3"/>
        <v>218</v>
      </c>
      <c r="O42" s="147">
        <f t="shared" si="4"/>
        <v>43.6</v>
      </c>
      <c r="P42" s="148">
        <f t="shared" si="5"/>
        <v>0.76226441483967966</v>
      </c>
    </row>
    <row r="43" spans="1:16" customFormat="1" ht="15" customHeight="1">
      <c r="A43" s="149" t="s">
        <v>248</v>
      </c>
      <c r="B43" s="152"/>
      <c r="C43" s="37"/>
      <c r="D43" s="37"/>
      <c r="E43" s="37"/>
      <c r="F43" s="37"/>
      <c r="G43" s="37"/>
      <c r="H43" s="37"/>
      <c r="I43" s="37">
        <v>36</v>
      </c>
      <c r="J43" s="37">
        <v>35</v>
      </c>
      <c r="K43" s="37">
        <v>28</v>
      </c>
      <c r="L43" s="37">
        <v>38</v>
      </c>
      <c r="M43" s="37">
        <v>43</v>
      </c>
      <c r="N43" s="151">
        <f t="shared" si="3"/>
        <v>180</v>
      </c>
      <c r="O43" s="147">
        <f t="shared" si="4"/>
        <v>36</v>
      </c>
      <c r="P43" s="148">
        <f t="shared" si="5"/>
        <v>0.62939263610615759</v>
      </c>
    </row>
    <row r="44" spans="1:16" customFormat="1" ht="15" customHeight="1">
      <c r="A44" s="149" t="s">
        <v>249</v>
      </c>
      <c r="B44" s="152"/>
      <c r="C44" s="37"/>
      <c r="D44" s="37"/>
      <c r="E44" s="37"/>
      <c r="F44" s="37"/>
      <c r="G44" s="37"/>
      <c r="H44" s="37"/>
      <c r="I44" s="37">
        <v>25</v>
      </c>
      <c r="J44" s="37">
        <v>29</v>
      </c>
      <c r="K44" s="37">
        <v>27</v>
      </c>
      <c r="L44" s="37">
        <v>24</v>
      </c>
      <c r="M44" s="37">
        <v>35</v>
      </c>
      <c r="N44" s="151">
        <f t="shared" si="3"/>
        <v>140</v>
      </c>
      <c r="O44" s="147">
        <f t="shared" si="4"/>
        <v>28</v>
      </c>
      <c r="P44" s="148">
        <f t="shared" si="5"/>
        <v>0.48952760586034483</v>
      </c>
    </row>
    <row r="45" spans="1:16" customFormat="1" ht="15" customHeight="1">
      <c r="A45" s="149" t="s">
        <v>250</v>
      </c>
      <c r="B45" s="152"/>
      <c r="C45" s="37"/>
      <c r="D45" s="37"/>
      <c r="E45" s="37"/>
      <c r="F45" s="37"/>
      <c r="G45" s="37"/>
      <c r="H45" s="37"/>
      <c r="I45" s="37">
        <v>9</v>
      </c>
      <c r="J45" s="37">
        <v>7</v>
      </c>
      <c r="K45" s="37">
        <v>6</v>
      </c>
      <c r="L45" s="37">
        <v>12</v>
      </c>
      <c r="M45" s="37">
        <v>8</v>
      </c>
      <c r="N45" s="151">
        <f t="shared" si="3"/>
        <v>42</v>
      </c>
      <c r="O45" s="147">
        <f t="shared" si="4"/>
        <v>8.4</v>
      </c>
      <c r="P45" s="148">
        <f t="shared" si="5"/>
        <v>0.14685828175810342</v>
      </c>
    </row>
    <row r="46" spans="1:16" customFormat="1" ht="15" customHeight="1">
      <c r="A46" s="149" t="s">
        <v>251</v>
      </c>
      <c r="B46" s="152"/>
      <c r="C46" s="37"/>
      <c r="D46" s="37"/>
      <c r="E46" s="37"/>
      <c r="F46" s="37"/>
      <c r="G46" s="37"/>
      <c r="H46" s="37"/>
      <c r="I46" s="37">
        <v>12</v>
      </c>
      <c r="J46" s="37">
        <v>13</v>
      </c>
      <c r="K46" s="37">
        <v>12</v>
      </c>
      <c r="L46" s="37">
        <v>8</v>
      </c>
      <c r="M46" s="37">
        <v>10</v>
      </c>
      <c r="N46" s="151">
        <f t="shared" si="3"/>
        <v>55</v>
      </c>
      <c r="O46" s="147">
        <f t="shared" si="4"/>
        <v>11</v>
      </c>
      <c r="P46" s="148">
        <f t="shared" si="5"/>
        <v>0.19231441658799259</v>
      </c>
    </row>
    <row r="47" spans="1:16" customFormat="1" ht="15" customHeight="1">
      <c r="A47" s="149" t="s">
        <v>252</v>
      </c>
      <c r="B47" s="152"/>
      <c r="C47" s="37"/>
      <c r="D47" s="37"/>
      <c r="E47" s="37"/>
      <c r="F47" s="37"/>
      <c r="G47" s="37"/>
      <c r="H47" s="37"/>
      <c r="I47" s="37">
        <v>22</v>
      </c>
      <c r="J47" s="37">
        <v>39</v>
      </c>
      <c r="K47" s="37">
        <v>40</v>
      </c>
      <c r="L47" s="37">
        <v>14</v>
      </c>
      <c r="M47" s="37">
        <v>32</v>
      </c>
      <c r="N47" s="151">
        <f t="shared" si="3"/>
        <v>147</v>
      </c>
      <c r="O47" s="147">
        <f t="shared" si="4"/>
        <v>29.4</v>
      </c>
      <c r="P47" s="148">
        <f t="shared" si="5"/>
        <v>0.51400398615336207</v>
      </c>
    </row>
    <row r="48" spans="1:16" customFormat="1" ht="15" customHeight="1">
      <c r="A48" s="149" t="s">
        <v>253</v>
      </c>
      <c r="B48" s="152"/>
      <c r="C48" s="37"/>
      <c r="D48" s="37"/>
      <c r="E48" s="37"/>
      <c r="F48" s="37"/>
      <c r="G48" s="37"/>
      <c r="H48" s="37"/>
      <c r="I48" s="37">
        <v>10</v>
      </c>
      <c r="J48" s="37">
        <v>15</v>
      </c>
      <c r="K48" s="37">
        <v>20</v>
      </c>
      <c r="L48" s="37">
        <v>14</v>
      </c>
      <c r="M48" s="37">
        <v>7</v>
      </c>
      <c r="N48" s="151">
        <f t="shared" si="3"/>
        <v>66</v>
      </c>
      <c r="O48" s="147">
        <f t="shared" si="4"/>
        <v>13.2</v>
      </c>
      <c r="P48" s="148">
        <f t="shared" si="5"/>
        <v>0.23077729990559109</v>
      </c>
    </row>
    <row r="49" spans="1:16" customFormat="1" ht="15" customHeight="1">
      <c r="A49" s="149" t="s">
        <v>254</v>
      </c>
      <c r="B49" s="152"/>
      <c r="C49" s="37"/>
      <c r="D49" s="37"/>
      <c r="E49" s="37"/>
      <c r="F49" s="37"/>
      <c r="G49" s="37"/>
      <c r="H49" s="37"/>
      <c r="I49" s="37">
        <v>48</v>
      </c>
      <c r="J49" s="37">
        <v>42</v>
      </c>
      <c r="K49" s="37">
        <v>64</v>
      </c>
      <c r="L49" s="37">
        <v>48</v>
      </c>
      <c r="M49" s="37">
        <v>45</v>
      </c>
      <c r="N49" s="151">
        <f t="shared" si="3"/>
        <v>247</v>
      </c>
      <c r="O49" s="147">
        <f t="shared" si="4"/>
        <v>49.4</v>
      </c>
      <c r="P49" s="148">
        <f t="shared" si="5"/>
        <v>0.86366656176789391</v>
      </c>
    </row>
    <row r="50" spans="1:16" customFormat="1" ht="15" customHeight="1">
      <c r="A50" s="149" t="s">
        <v>255</v>
      </c>
      <c r="B50" s="152"/>
      <c r="C50" s="37"/>
      <c r="D50" s="37"/>
      <c r="E50" s="37"/>
      <c r="F50" s="37"/>
      <c r="G50" s="37"/>
      <c r="H50" s="37"/>
      <c r="I50" s="37">
        <v>24</v>
      </c>
      <c r="J50" s="37">
        <v>26</v>
      </c>
      <c r="K50" s="37">
        <v>25</v>
      </c>
      <c r="L50" s="37">
        <v>39</v>
      </c>
      <c r="M50" s="37">
        <v>21</v>
      </c>
      <c r="N50" s="151">
        <f t="shared" si="3"/>
        <v>135</v>
      </c>
      <c r="O50" s="147">
        <f t="shared" si="4"/>
        <v>27</v>
      </c>
      <c r="P50" s="148">
        <f t="shared" si="5"/>
        <v>0.47204447707961822</v>
      </c>
    </row>
    <row r="51" spans="1:16" customFormat="1" ht="15" customHeight="1">
      <c r="A51" s="149" t="s">
        <v>256</v>
      </c>
      <c r="B51" s="152"/>
      <c r="C51" s="37"/>
      <c r="D51" s="37"/>
      <c r="E51" s="37"/>
      <c r="F51" s="37"/>
      <c r="G51" s="37"/>
      <c r="H51" s="37"/>
      <c r="I51" s="37">
        <v>35</v>
      </c>
      <c r="J51" s="37">
        <v>70</v>
      </c>
      <c r="K51" s="37">
        <v>50</v>
      </c>
      <c r="L51" s="37">
        <v>44</v>
      </c>
      <c r="M51" s="37">
        <v>48</v>
      </c>
      <c r="N51" s="151">
        <f t="shared" si="3"/>
        <v>247</v>
      </c>
      <c r="O51" s="147">
        <f t="shared" si="4"/>
        <v>49.4</v>
      </c>
      <c r="P51" s="148">
        <f t="shared" si="5"/>
        <v>0.86366656176789391</v>
      </c>
    </row>
    <row r="52" spans="1:16" customFormat="1" ht="15" customHeight="1">
      <c r="A52" s="149" t="s">
        <v>257</v>
      </c>
      <c r="B52" s="152"/>
      <c r="C52" s="37"/>
      <c r="D52" s="37"/>
      <c r="E52" s="37"/>
      <c r="F52" s="37"/>
      <c r="G52" s="37"/>
      <c r="H52" s="37"/>
      <c r="I52" s="37">
        <v>29</v>
      </c>
      <c r="J52" s="37">
        <v>32</v>
      </c>
      <c r="K52" s="37">
        <v>22</v>
      </c>
      <c r="L52" s="37">
        <v>21</v>
      </c>
      <c r="M52" s="37">
        <v>30</v>
      </c>
      <c r="N52" s="151">
        <f t="shared" si="3"/>
        <v>134</v>
      </c>
      <c r="O52" s="147">
        <f t="shared" si="4"/>
        <v>26.8</v>
      </c>
      <c r="P52" s="148">
        <f t="shared" si="5"/>
        <v>0.46854785132347287</v>
      </c>
    </row>
    <row r="53" spans="1:16" customFormat="1" ht="15" customHeight="1">
      <c r="A53" s="149" t="s">
        <v>258</v>
      </c>
      <c r="B53" s="152"/>
      <c r="C53" s="37"/>
      <c r="D53" s="37"/>
      <c r="E53" s="37"/>
      <c r="F53" s="37"/>
      <c r="G53" s="37"/>
      <c r="H53" s="37"/>
      <c r="I53" s="37">
        <v>30</v>
      </c>
      <c r="J53" s="37">
        <v>29</v>
      </c>
      <c r="K53" s="37">
        <v>23</v>
      </c>
      <c r="L53" s="37">
        <v>24</v>
      </c>
      <c r="M53" s="37">
        <v>35</v>
      </c>
      <c r="N53" s="151">
        <f t="shared" si="3"/>
        <v>141</v>
      </c>
      <c r="O53" s="147">
        <f t="shared" si="4"/>
        <v>28.2</v>
      </c>
      <c r="P53" s="148">
        <f t="shared" si="5"/>
        <v>0.49302423161649012</v>
      </c>
    </row>
    <row r="54" spans="1:16" customFormat="1" ht="15" customHeight="1">
      <c r="A54" s="149" t="s">
        <v>259</v>
      </c>
      <c r="B54" s="152"/>
      <c r="C54" s="37"/>
      <c r="D54" s="37"/>
      <c r="E54" s="37"/>
      <c r="F54" s="37"/>
      <c r="G54" s="37"/>
      <c r="H54" s="37"/>
      <c r="I54" s="37">
        <v>62</v>
      </c>
      <c r="J54" s="37">
        <v>92</v>
      </c>
      <c r="K54" s="37">
        <v>93</v>
      </c>
      <c r="L54" s="37">
        <v>83</v>
      </c>
      <c r="M54" s="37">
        <v>92</v>
      </c>
      <c r="N54" s="151">
        <f t="shared" si="3"/>
        <v>422</v>
      </c>
      <c r="O54" s="147">
        <f t="shared" si="4"/>
        <v>84.4</v>
      </c>
      <c r="P54" s="148">
        <f t="shared" si="5"/>
        <v>1.4755760690933251</v>
      </c>
    </row>
    <row r="55" spans="1:16" customFormat="1" ht="15" customHeight="1">
      <c r="A55" s="149" t="s">
        <v>260</v>
      </c>
      <c r="B55" s="152"/>
      <c r="C55" s="37"/>
      <c r="D55" s="37"/>
      <c r="E55" s="37"/>
      <c r="F55" s="37"/>
      <c r="G55" s="37"/>
      <c r="H55" s="37"/>
      <c r="I55" s="37">
        <v>27</v>
      </c>
      <c r="J55" s="37">
        <v>31</v>
      </c>
      <c r="K55" s="37">
        <v>23</v>
      </c>
      <c r="L55" s="37">
        <v>26</v>
      </c>
      <c r="M55" s="37">
        <v>23</v>
      </c>
      <c r="N55" s="151">
        <f t="shared" si="3"/>
        <v>130</v>
      </c>
      <c r="O55" s="147">
        <f t="shared" si="4"/>
        <v>26</v>
      </c>
      <c r="P55" s="148">
        <f t="shared" si="5"/>
        <v>0.45456134829889155</v>
      </c>
    </row>
    <row r="56" spans="1:16" customFormat="1" ht="15" customHeight="1">
      <c r="A56" s="149" t="s">
        <v>261</v>
      </c>
      <c r="B56" s="152"/>
      <c r="C56" s="37"/>
      <c r="D56" s="37"/>
      <c r="E56" s="37"/>
      <c r="F56" s="37"/>
      <c r="G56" s="37"/>
      <c r="H56" s="37"/>
      <c r="I56" s="37">
        <v>65</v>
      </c>
      <c r="J56" s="37">
        <v>52</v>
      </c>
      <c r="K56" s="37">
        <v>47</v>
      </c>
      <c r="L56" s="37">
        <v>76</v>
      </c>
      <c r="M56" s="37">
        <v>62</v>
      </c>
      <c r="N56" s="151">
        <f t="shared" si="3"/>
        <v>302</v>
      </c>
      <c r="O56" s="147">
        <f t="shared" si="4"/>
        <v>60.4</v>
      </c>
      <c r="P56" s="148">
        <f t="shared" si="5"/>
        <v>1.0559809783558864</v>
      </c>
    </row>
    <row r="57" spans="1:16" customFormat="1" ht="15" customHeight="1">
      <c r="A57" s="149" t="s">
        <v>262</v>
      </c>
      <c r="B57" s="152"/>
      <c r="C57" s="37"/>
      <c r="D57" s="37"/>
      <c r="E57" s="37"/>
      <c r="F57" s="37"/>
      <c r="G57" s="37"/>
      <c r="H57" s="37"/>
      <c r="I57" s="37">
        <v>16</v>
      </c>
      <c r="J57" s="37">
        <v>11</v>
      </c>
      <c r="K57" s="37">
        <v>18</v>
      </c>
      <c r="L57" s="37">
        <v>12</v>
      </c>
      <c r="M57" s="37">
        <v>17</v>
      </c>
      <c r="N57" s="151">
        <f t="shared" si="3"/>
        <v>74</v>
      </c>
      <c r="O57" s="147">
        <f t="shared" si="4"/>
        <v>14.8</v>
      </c>
      <c r="P57" s="148">
        <f t="shared" si="5"/>
        <v>0.25875030595475368</v>
      </c>
    </row>
    <row r="58" spans="1:16" customFormat="1" ht="15" customHeight="1">
      <c r="A58" s="149" t="s">
        <v>263</v>
      </c>
      <c r="B58" s="152"/>
      <c r="C58" s="37"/>
      <c r="D58" s="37"/>
      <c r="E58" s="37"/>
      <c r="F58" s="37"/>
      <c r="G58" s="37"/>
      <c r="H58" s="37"/>
      <c r="I58" s="37">
        <v>67</v>
      </c>
      <c r="J58" s="37">
        <v>67</v>
      </c>
      <c r="K58" s="37">
        <v>70</v>
      </c>
      <c r="L58" s="37">
        <v>70</v>
      </c>
      <c r="M58" s="37">
        <v>99</v>
      </c>
      <c r="N58" s="151">
        <f t="shared" si="3"/>
        <v>373</v>
      </c>
      <c r="O58" s="147">
        <f t="shared" si="4"/>
        <v>74.599999999999994</v>
      </c>
      <c r="P58" s="148">
        <f t="shared" si="5"/>
        <v>1.3042414070422041</v>
      </c>
    </row>
    <row r="59" spans="1:16" customFormat="1" ht="15" customHeight="1">
      <c r="A59" s="149" t="s">
        <v>264</v>
      </c>
      <c r="B59" s="152"/>
      <c r="C59" s="37"/>
      <c r="D59" s="37"/>
      <c r="E59" s="37"/>
      <c r="F59" s="37"/>
      <c r="G59" s="37"/>
      <c r="H59" s="37"/>
      <c r="I59" s="37">
        <v>9</v>
      </c>
      <c r="J59" s="37">
        <v>8</v>
      </c>
      <c r="K59" s="37">
        <v>3</v>
      </c>
      <c r="L59" s="37">
        <v>8</v>
      </c>
      <c r="M59" s="37">
        <v>16</v>
      </c>
      <c r="N59" s="151">
        <f t="shared" si="3"/>
        <v>44</v>
      </c>
      <c r="O59" s="147">
        <f t="shared" si="4"/>
        <v>8.8000000000000007</v>
      </c>
      <c r="P59" s="148">
        <f t="shared" si="5"/>
        <v>0.15385153327039405</v>
      </c>
    </row>
    <row r="60" spans="1:16" customFormat="1" ht="15" customHeight="1">
      <c r="A60" s="149" t="s">
        <v>265</v>
      </c>
      <c r="B60" s="152"/>
      <c r="C60" s="37"/>
      <c r="D60" s="37"/>
      <c r="E60" s="37"/>
      <c r="F60" s="37"/>
      <c r="G60" s="37"/>
      <c r="H60" s="37"/>
      <c r="I60" s="37">
        <v>57</v>
      </c>
      <c r="J60" s="37">
        <v>52</v>
      </c>
      <c r="K60" s="37">
        <v>38</v>
      </c>
      <c r="L60" s="37">
        <v>48</v>
      </c>
      <c r="M60" s="37">
        <v>52</v>
      </c>
      <c r="N60" s="151">
        <f t="shared" si="3"/>
        <v>247</v>
      </c>
      <c r="O60" s="147">
        <f t="shared" si="4"/>
        <v>49.4</v>
      </c>
      <c r="P60" s="148">
        <f t="shared" si="5"/>
        <v>0.86366656176789391</v>
      </c>
    </row>
    <row r="61" spans="1:16" customFormat="1" ht="15" customHeight="1">
      <c r="A61" s="149" t="s">
        <v>266</v>
      </c>
      <c r="B61" s="152"/>
      <c r="C61" s="37"/>
      <c r="D61" s="37"/>
      <c r="E61" s="37"/>
      <c r="F61" s="37"/>
      <c r="G61" s="37"/>
      <c r="H61" s="37"/>
      <c r="I61" s="37">
        <v>42</v>
      </c>
      <c r="J61" s="37">
        <v>64</v>
      </c>
      <c r="K61" s="37">
        <v>45</v>
      </c>
      <c r="L61" s="37">
        <v>45</v>
      </c>
      <c r="M61" s="37">
        <v>43</v>
      </c>
      <c r="N61" s="151">
        <f t="shared" si="3"/>
        <v>239</v>
      </c>
      <c r="O61" s="147">
        <f t="shared" si="4"/>
        <v>47.8</v>
      </c>
      <c r="P61" s="148">
        <f t="shared" si="5"/>
        <v>0.8356935557187315</v>
      </c>
    </row>
    <row r="62" spans="1:16" customFormat="1" ht="15" customHeight="1">
      <c r="A62" s="149" t="s">
        <v>267</v>
      </c>
      <c r="B62" s="152"/>
      <c r="C62" s="37"/>
      <c r="D62" s="37"/>
      <c r="E62" s="37"/>
      <c r="F62" s="37"/>
      <c r="G62" s="37"/>
      <c r="H62" s="37"/>
      <c r="I62" s="37">
        <v>49</v>
      </c>
      <c r="J62" s="37">
        <v>72</v>
      </c>
      <c r="K62" s="37">
        <v>66</v>
      </c>
      <c r="L62" s="37">
        <v>62</v>
      </c>
      <c r="M62" s="37">
        <v>57</v>
      </c>
      <c r="N62" s="151">
        <f t="shared" si="3"/>
        <v>306</v>
      </c>
      <c r="O62" s="147">
        <f t="shared" si="4"/>
        <v>61.2</v>
      </c>
      <c r="P62" s="148">
        <f t="shared" si="5"/>
        <v>1.0699674813804678</v>
      </c>
    </row>
    <row r="63" spans="1:16" customFormat="1" ht="15" customHeight="1">
      <c r="A63" s="149" t="s">
        <v>268</v>
      </c>
      <c r="B63" s="152"/>
      <c r="C63" s="37"/>
      <c r="D63" s="37"/>
      <c r="E63" s="37"/>
      <c r="F63" s="37"/>
      <c r="G63" s="37"/>
      <c r="H63" s="37"/>
      <c r="I63" s="37">
        <v>63</v>
      </c>
      <c r="J63" s="37">
        <v>31</v>
      </c>
      <c r="K63" s="37">
        <v>59</v>
      </c>
      <c r="L63" s="37">
        <v>57</v>
      </c>
      <c r="M63" s="37">
        <v>57</v>
      </c>
      <c r="N63" s="151">
        <f t="shared" si="3"/>
        <v>267</v>
      </c>
      <c r="O63" s="147">
        <f t="shared" si="4"/>
        <v>53.4</v>
      </c>
      <c r="P63" s="148">
        <f t="shared" si="5"/>
        <v>0.93359907689080035</v>
      </c>
    </row>
    <row r="64" spans="1:16" customFormat="1" ht="15" customHeight="1">
      <c r="A64" s="149" t="s">
        <v>269</v>
      </c>
      <c r="B64" s="152"/>
      <c r="C64" s="37"/>
      <c r="D64" s="37"/>
      <c r="E64" s="37"/>
      <c r="F64" s="37"/>
      <c r="G64" s="37"/>
      <c r="H64" s="37"/>
      <c r="I64" s="37">
        <v>31</v>
      </c>
      <c r="J64" s="37">
        <v>27</v>
      </c>
      <c r="K64" s="37">
        <v>27</v>
      </c>
      <c r="L64" s="37">
        <v>32</v>
      </c>
      <c r="M64" s="37">
        <v>32</v>
      </c>
      <c r="N64" s="151">
        <f t="shared" si="3"/>
        <v>149</v>
      </c>
      <c r="O64" s="147">
        <f t="shared" si="4"/>
        <v>29.8</v>
      </c>
      <c r="P64" s="148">
        <f t="shared" si="5"/>
        <v>0.52099723766565265</v>
      </c>
    </row>
    <row r="65" spans="1:16" customFormat="1" ht="15.75" customHeight="1">
      <c r="A65" s="149" t="s">
        <v>270</v>
      </c>
      <c r="B65" s="152"/>
      <c r="C65" s="37"/>
      <c r="D65" s="37"/>
      <c r="E65" s="37"/>
      <c r="F65" s="37"/>
      <c r="G65" s="37"/>
      <c r="H65" s="37"/>
      <c r="I65" s="37">
        <v>12</v>
      </c>
      <c r="J65" s="37">
        <v>19</v>
      </c>
      <c r="K65" s="37">
        <v>18</v>
      </c>
      <c r="L65" s="37">
        <v>15</v>
      </c>
      <c r="M65" s="37">
        <v>14</v>
      </c>
      <c r="N65" s="151">
        <f t="shared" si="3"/>
        <v>78</v>
      </c>
      <c r="O65" s="147">
        <f t="shared" si="4"/>
        <v>15.6</v>
      </c>
      <c r="P65" s="148">
        <f t="shared" si="5"/>
        <v>0.27273680897933494</v>
      </c>
    </row>
    <row r="66" spans="1:16" customFormat="1" ht="15.75" customHeight="1">
      <c r="A66" s="149" t="s">
        <v>271</v>
      </c>
      <c r="B66" s="152"/>
      <c r="C66" s="37"/>
      <c r="D66" s="37"/>
      <c r="E66" s="37"/>
      <c r="F66" s="37"/>
      <c r="G66" s="37"/>
      <c r="H66" s="37"/>
      <c r="I66" s="37">
        <v>8</v>
      </c>
      <c r="J66" s="37">
        <v>15</v>
      </c>
      <c r="K66" s="37">
        <v>15</v>
      </c>
      <c r="L66" s="37">
        <v>18</v>
      </c>
      <c r="M66" s="37">
        <v>7</v>
      </c>
      <c r="N66" s="151">
        <f t="shared" si="3"/>
        <v>63</v>
      </c>
      <c r="O66" s="147">
        <f t="shared" si="4"/>
        <v>12.6</v>
      </c>
      <c r="P66" s="148">
        <f t="shared" si="5"/>
        <v>0.22028742263715514</v>
      </c>
    </row>
    <row r="67" spans="1:16" customFormat="1" ht="15" customHeight="1">
      <c r="A67" s="149" t="s">
        <v>272</v>
      </c>
      <c r="B67" s="152"/>
      <c r="C67" s="37"/>
      <c r="D67" s="37"/>
      <c r="E67" s="37"/>
      <c r="F67" s="37"/>
      <c r="G67" s="37"/>
      <c r="H67" s="38"/>
      <c r="I67" s="37">
        <v>92</v>
      </c>
      <c r="J67" s="37">
        <v>77</v>
      </c>
      <c r="K67" s="37">
        <v>85</v>
      </c>
      <c r="L67" s="37">
        <v>64</v>
      </c>
      <c r="M67" s="37">
        <v>77</v>
      </c>
      <c r="N67" s="151">
        <f t="shared" si="3"/>
        <v>395</v>
      </c>
      <c r="O67" s="147">
        <f t="shared" si="4"/>
        <v>79</v>
      </c>
      <c r="P67" s="148">
        <f t="shared" si="5"/>
        <v>1.3811671736774012</v>
      </c>
    </row>
    <row r="68" spans="1:16" customFormat="1" ht="15">
      <c r="A68" s="149" t="s">
        <v>273</v>
      </c>
      <c r="B68" s="152"/>
      <c r="C68" s="37"/>
      <c r="D68" s="37"/>
      <c r="E68" s="37"/>
      <c r="F68" s="37"/>
      <c r="G68" s="37"/>
      <c r="H68" s="38"/>
      <c r="I68" s="37">
        <v>24</v>
      </c>
      <c r="J68" s="37">
        <v>36</v>
      </c>
      <c r="K68" s="37">
        <v>36</v>
      </c>
      <c r="L68" s="37">
        <v>57</v>
      </c>
      <c r="M68" s="37">
        <v>50</v>
      </c>
      <c r="N68" s="151">
        <f t="shared" ref="N68:N70" si="6">SUM(B68:M68)</f>
        <v>203</v>
      </c>
      <c r="O68" s="147">
        <f t="shared" si="4"/>
        <v>40.6</v>
      </c>
      <c r="P68" s="148">
        <f t="shared" si="5"/>
        <v>0.7098150284975</v>
      </c>
    </row>
    <row r="69" spans="1:16" customFormat="1" ht="15">
      <c r="A69" s="149" t="s">
        <v>274</v>
      </c>
      <c r="B69" s="152"/>
      <c r="C69" s="37"/>
      <c r="D69" s="37"/>
      <c r="E69" s="37"/>
      <c r="F69" s="37"/>
      <c r="G69" s="37"/>
      <c r="H69" s="38"/>
      <c r="I69" s="37">
        <v>64</v>
      </c>
      <c r="J69" s="37">
        <v>57</v>
      </c>
      <c r="K69" s="37">
        <v>63</v>
      </c>
      <c r="L69" s="37">
        <v>58</v>
      </c>
      <c r="M69" s="37">
        <v>64</v>
      </c>
      <c r="N69" s="151">
        <f t="shared" si="6"/>
        <v>306</v>
      </c>
      <c r="O69" s="147">
        <f t="shared" si="4"/>
        <v>61.2</v>
      </c>
      <c r="P69" s="148">
        <f t="shared" si="5"/>
        <v>1.0699674813804678</v>
      </c>
    </row>
    <row r="70" spans="1:16" customFormat="1" ht="15.75" thickBot="1">
      <c r="A70" s="153" t="s">
        <v>275</v>
      </c>
      <c r="B70" s="154"/>
      <c r="C70" s="44"/>
      <c r="D70" s="155"/>
      <c r="E70" s="155"/>
      <c r="F70" s="155"/>
      <c r="G70" s="155"/>
      <c r="H70" s="156"/>
      <c r="I70" s="155">
        <v>19</v>
      </c>
      <c r="J70" s="44">
        <v>44</v>
      </c>
      <c r="K70" s="37">
        <v>22</v>
      </c>
      <c r="L70" s="44">
        <v>37</v>
      </c>
      <c r="M70" s="44">
        <v>20</v>
      </c>
      <c r="N70" s="157">
        <f t="shared" si="6"/>
        <v>142</v>
      </c>
      <c r="O70" s="158">
        <f t="shared" si="4"/>
        <v>28.4</v>
      </c>
      <c r="P70" s="159">
        <f t="shared" si="5"/>
        <v>0.4965208573726354</v>
      </c>
    </row>
    <row r="71" spans="1:16" customFormat="1" ht="15.75" thickBot="1">
      <c r="A71" s="140" t="s">
        <v>5</v>
      </c>
      <c r="B71" s="53"/>
      <c r="C71" s="53"/>
      <c r="D71" s="53"/>
      <c r="E71" s="53"/>
      <c r="F71" s="53"/>
      <c r="G71" s="53"/>
      <c r="H71" s="53"/>
      <c r="I71" s="53">
        <f>SUM(I5:I70)</f>
        <v>5600</v>
      </c>
      <c r="J71" s="53">
        <f>SUM(J5:J70)</f>
        <v>6191</v>
      </c>
      <c r="K71" s="53">
        <f>SUM(K5:K70)</f>
        <v>5809</v>
      </c>
      <c r="L71" s="53">
        <f>SUM(L5:L70)</f>
        <v>5617</v>
      </c>
      <c r="M71" s="54">
        <f t="shared" ref="M71:N71" si="7">SUM(M5:M70)</f>
        <v>5382</v>
      </c>
      <c r="N71" s="160">
        <f t="shared" si="7"/>
        <v>28599</v>
      </c>
      <c r="O71" s="54">
        <f t="shared" si="4"/>
        <v>5719.8</v>
      </c>
      <c r="P71" s="161">
        <f>SUM(P5:P70)</f>
        <v>100</v>
      </c>
    </row>
    <row r="72" spans="1:16" customFormat="1" ht="15">
      <c r="A72" s="106"/>
      <c r="B72" s="107"/>
      <c r="C72" s="107"/>
      <c r="D72" s="107"/>
      <c r="E72" s="107"/>
      <c r="F72" s="107"/>
      <c r="G72" s="95"/>
      <c r="H72" s="107"/>
      <c r="I72" s="107"/>
      <c r="J72" s="107"/>
      <c r="K72" s="107"/>
      <c r="L72" s="107"/>
      <c r="M72" s="108"/>
      <c r="N72" s="108"/>
      <c r="O72" s="9"/>
      <c r="P72" s="9"/>
    </row>
    <row r="73" spans="1:16">
      <c r="A73" s="162" t="s">
        <v>276</v>
      </c>
    </row>
    <row r="74" spans="1:16">
      <c r="A74" s="162" t="s">
        <v>439</v>
      </c>
    </row>
  </sheetData>
  <pageMargins left="0.511811024" right="0.511811024" top="0.78740157500000008" bottom="0.78740157500000008" header="0.31496062000000008" footer="0.31496062000000008"/>
  <pageSetup paperSize="0" fitToWidth="0" fitToHeight="0" orientation="portrait" horizontalDpi="0" verticalDpi="0" copies="0"/>
  <ignoredErrors>
    <ignoredError sqref="N71:O71" formula="1"/>
    <ignoredError sqref="M71" formula="1" formulaRange="1"/>
    <ignoredError sqref="I71:L7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1"/>
  <dimension ref="A1:AO46"/>
  <sheetViews>
    <sheetView zoomScale="90" zoomScaleNormal="90" workbookViewId="0"/>
  </sheetViews>
  <sheetFormatPr defaultColWidth="5.5703125" defaultRowHeight="14.25"/>
  <cols>
    <col min="1" max="1" width="52.140625" style="9" customWidth="1"/>
    <col min="2" max="2" width="7.5703125" style="9" bestFit="1" customWidth="1"/>
    <col min="3" max="3" width="7.7109375" style="95" bestFit="1" customWidth="1"/>
    <col min="4" max="4" width="7.140625" style="9" bestFit="1" customWidth="1"/>
    <col min="5" max="5" width="7" style="93" bestFit="1" customWidth="1"/>
    <col min="6" max="6" width="7.5703125" style="9" bestFit="1" customWidth="1"/>
    <col min="7" max="7" width="6.28515625" style="93" bestFit="1" customWidth="1"/>
    <col min="8" max="8" width="7" style="9" bestFit="1" customWidth="1"/>
    <col min="9" max="9" width="7.5703125" style="9" customWidth="1"/>
    <col min="10" max="10" width="7.140625" style="9" bestFit="1" customWidth="1"/>
    <col min="11" max="11" width="7.5703125" style="9" bestFit="1" customWidth="1"/>
    <col min="12" max="12" width="7.140625" style="9" bestFit="1" customWidth="1"/>
    <col min="13" max="13" width="6.85546875" style="9" bestFit="1" customWidth="1"/>
    <col min="14" max="14" width="6.7109375" style="9" bestFit="1" customWidth="1"/>
    <col min="15" max="15" width="7.140625" style="9" bestFit="1" customWidth="1"/>
    <col min="16" max="16" width="15.85546875" style="9" bestFit="1" customWidth="1"/>
    <col min="17" max="215" width="9.140625" style="9" customWidth="1"/>
    <col min="216" max="216" width="58.28515625" style="9" customWidth="1"/>
    <col min="217" max="217" width="3.7109375" style="9" bestFit="1" customWidth="1"/>
    <col min="218" max="218" width="5.5703125" style="9" bestFit="1" customWidth="1"/>
    <col min="219" max="219" width="5.5703125" style="9" customWidth="1"/>
    <col min="220" max="16384" width="5.5703125" style="9"/>
  </cols>
  <sheetData>
    <row r="1" spans="1:20" ht="15">
      <c r="A1" s="91" t="s">
        <v>0</v>
      </c>
      <c r="B1" s="91"/>
      <c r="C1" s="92"/>
      <c r="D1" s="91"/>
      <c r="G1" s="484"/>
      <c r="H1" s="482"/>
      <c r="I1" s="482"/>
      <c r="J1" s="482"/>
      <c r="K1" s="482"/>
      <c r="L1" s="482"/>
      <c r="M1" s="482"/>
      <c r="N1" s="163"/>
      <c r="O1" s="163"/>
      <c r="P1" s="163"/>
      <c r="Q1" s="163"/>
      <c r="R1" s="163"/>
      <c r="S1" s="163"/>
    </row>
    <row r="2" spans="1:20" ht="15">
      <c r="A2" s="1" t="s">
        <v>1</v>
      </c>
      <c r="B2" s="1"/>
      <c r="C2" s="70"/>
      <c r="D2" s="1"/>
      <c r="G2" s="484"/>
      <c r="H2" s="482"/>
      <c r="I2" s="482"/>
      <c r="J2" s="482"/>
      <c r="K2" s="482"/>
      <c r="L2" s="482"/>
      <c r="M2" s="482"/>
      <c r="N2" s="163"/>
      <c r="O2" s="163"/>
      <c r="P2" s="163"/>
      <c r="Q2" s="163"/>
      <c r="R2" s="163"/>
      <c r="S2" s="163"/>
    </row>
    <row r="3" spans="1:20" ht="15">
      <c r="A3" s="1"/>
      <c r="B3" s="1"/>
      <c r="C3" s="70"/>
      <c r="D3" s="1"/>
      <c r="G3" s="484"/>
      <c r="H3" s="482"/>
      <c r="I3" s="482"/>
      <c r="J3" s="482"/>
      <c r="K3" s="482"/>
      <c r="L3" s="482"/>
      <c r="M3" s="482"/>
      <c r="N3" s="163"/>
      <c r="O3" s="163"/>
      <c r="P3" s="163"/>
      <c r="Q3" s="163"/>
      <c r="R3" s="163"/>
      <c r="S3" s="163"/>
    </row>
    <row r="4" spans="1:20" ht="15">
      <c r="A4" s="1" t="s">
        <v>494</v>
      </c>
      <c r="B4" s="1"/>
      <c r="C4" s="70"/>
      <c r="D4" s="1"/>
      <c r="G4" s="484"/>
      <c r="H4" s="482"/>
      <c r="I4" s="482"/>
      <c r="J4" s="482"/>
      <c r="K4" s="482"/>
      <c r="L4" s="482"/>
      <c r="M4" s="482"/>
      <c r="N4" s="163"/>
      <c r="O4" s="163"/>
      <c r="P4" s="562">
        <f>UNIDADES!I71</f>
        <v>5600</v>
      </c>
      <c r="Q4" s="163"/>
      <c r="R4" s="163"/>
      <c r="S4" s="163"/>
    </row>
    <row r="5" spans="1:20" ht="15" thickBot="1">
      <c r="E5" s="9"/>
      <c r="F5" s="93"/>
      <c r="G5" s="482"/>
      <c r="H5" s="484"/>
      <c r="I5" s="482"/>
      <c r="J5" s="482"/>
      <c r="K5" s="482"/>
      <c r="L5" s="482"/>
      <c r="M5" s="482"/>
      <c r="N5" s="163"/>
      <c r="O5" s="489"/>
      <c r="P5" s="489"/>
      <c r="Q5" s="489"/>
      <c r="R5" s="163"/>
      <c r="S5" s="163"/>
    </row>
    <row r="6" spans="1:20" ht="48.75" thickBot="1">
      <c r="A6" s="598" t="s">
        <v>204</v>
      </c>
      <c r="B6" s="599">
        <v>45627</v>
      </c>
      <c r="C6" s="600">
        <v>45597</v>
      </c>
      <c r="D6" s="601">
        <v>45566</v>
      </c>
      <c r="E6" s="601">
        <v>45536</v>
      </c>
      <c r="F6" s="601">
        <v>45505</v>
      </c>
      <c r="G6" s="602">
        <v>45474</v>
      </c>
      <c r="H6" s="600">
        <v>45444</v>
      </c>
      <c r="I6" s="602">
        <v>45413</v>
      </c>
      <c r="J6" s="599">
        <v>45383</v>
      </c>
      <c r="K6" s="600">
        <v>45352</v>
      </c>
      <c r="L6" s="601">
        <v>45323</v>
      </c>
      <c r="M6" s="600">
        <v>45292</v>
      </c>
      <c r="N6" s="601" t="s">
        <v>5</v>
      </c>
      <c r="O6" s="603" t="s">
        <v>6</v>
      </c>
      <c r="P6" s="604" t="s">
        <v>515</v>
      </c>
    </row>
    <row r="7" spans="1:20" ht="14.25" customHeight="1" thickBot="1">
      <c r="A7" s="519" t="s">
        <v>228</v>
      </c>
      <c r="B7" s="597"/>
      <c r="C7" s="521"/>
      <c r="D7" s="521"/>
      <c r="E7" s="521"/>
      <c r="F7" s="521"/>
      <c r="G7" s="521"/>
      <c r="H7" s="521"/>
      <c r="I7" s="521">
        <v>935</v>
      </c>
      <c r="J7" s="521">
        <v>1024</v>
      </c>
      <c r="K7" s="521">
        <v>976</v>
      </c>
      <c r="L7" s="521">
        <v>909</v>
      </c>
      <c r="M7" s="521">
        <v>711</v>
      </c>
      <c r="N7" s="165">
        <f t="shared" ref="N7:N16" si="0">SUM(B7:M7)</f>
        <v>4555</v>
      </c>
      <c r="O7" s="166">
        <f>AVERAGE(B7:M7)</f>
        <v>911</v>
      </c>
      <c r="P7" s="605">
        <f>(I7*100)/$P$4</f>
        <v>16.696428571428573</v>
      </c>
      <c r="S7" s="93"/>
      <c r="T7" s="93"/>
    </row>
    <row r="8" spans="1:20" ht="15" customHeight="1" thickBot="1">
      <c r="A8" s="520" t="s">
        <v>227</v>
      </c>
      <c r="B8" s="150"/>
      <c r="C8" s="37"/>
      <c r="D8" s="27"/>
      <c r="E8" s="27"/>
      <c r="F8" s="27"/>
      <c r="G8" s="37"/>
      <c r="H8" s="37"/>
      <c r="I8" s="37">
        <v>532</v>
      </c>
      <c r="J8" s="37">
        <v>622</v>
      </c>
      <c r="K8" s="37">
        <v>635</v>
      </c>
      <c r="L8" s="37">
        <v>584</v>
      </c>
      <c r="M8" s="37">
        <v>560</v>
      </c>
      <c r="N8" s="167">
        <f t="shared" si="0"/>
        <v>2933</v>
      </c>
      <c r="O8" s="147">
        <f t="shared" ref="O8:O17" si="1">AVERAGE(B8:M8)</f>
        <v>586.6</v>
      </c>
      <c r="P8" s="605">
        <f t="shared" ref="P8:P17" si="2">(I8*100)/$P$4</f>
        <v>9.5</v>
      </c>
      <c r="S8" s="93"/>
      <c r="T8" s="93"/>
    </row>
    <row r="9" spans="1:20" ht="15.75" thickBot="1">
      <c r="A9" s="520" t="s">
        <v>226</v>
      </c>
      <c r="B9" s="152"/>
      <c r="C9" s="37"/>
      <c r="D9" s="37"/>
      <c r="E9" s="37"/>
      <c r="F9" s="37"/>
      <c r="G9" s="37"/>
      <c r="H9" s="37"/>
      <c r="I9" s="37">
        <v>565</v>
      </c>
      <c r="J9" s="37">
        <v>608</v>
      </c>
      <c r="K9" s="37">
        <v>519</v>
      </c>
      <c r="L9" s="37">
        <v>424</v>
      </c>
      <c r="M9" s="37">
        <v>439</v>
      </c>
      <c r="N9" s="167">
        <f t="shared" si="0"/>
        <v>2555</v>
      </c>
      <c r="O9" s="147">
        <f t="shared" si="1"/>
        <v>511</v>
      </c>
      <c r="P9" s="605">
        <f t="shared" si="2"/>
        <v>10.089285714285714</v>
      </c>
      <c r="S9" s="93"/>
      <c r="T9" s="93"/>
    </row>
    <row r="10" spans="1:20" ht="15.75" thickBot="1">
      <c r="A10" s="520" t="s">
        <v>223</v>
      </c>
      <c r="B10" s="152"/>
      <c r="C10" s="37"/>
      <c r="D10" s="37"/>
      <c r="E10" s="37"/>
      <c r="F10" s="37"/>
      <c r="G10" s="37"/>
      <c r="H10" s="38"/>
      <c r="I10" s="37">
        <v>325</v>
      </c>
      <c r="J10" s="37">
        <v>351</v>
      </c>
      <c r="K10" s="37">
        <v>360</v>
      </c>
      <c r="L10" s="37">
        <v>334</v>
      </c>
      <c r="M10" s="37">
        <v>379</v>
      </c>
      <c r="N10" s="167">
        <f t="shared" si="0"/>
        <v>1749</v>
      </c>
      <c r="O10" s="147">
        <f t="shared" si="1"/>
        <v>349.8</v>
      </c>
      <c r="P10" s="605">
        <f t="shared" si="2"/>
        <v>5.8035714285714288</v>
      </c>
      <c r="S10" s="93"/>
      <c r="T10" s="93"/>
    </row>
    <row r="11" spans="1:20" ht="15.75" thickBot="1">
      <c r="A11" s="520" t="s">
        <v>232</v>
      </c>
      <c r="B11" s="152"/>
      <c r="C11" s="37"/>
      <c r="D11" s="37"/>
      <c r="E11" s="37"/>
      <c r="F11" s="37"/>
      <c r="G11" s="37"/>
      <c r="H11" s="37"/>
      <c r="I11" s="37">
        <v>226</v>
      </c>
      <c r="J11" s="37">
        <v>306</v>
      </c>
      <c r="K11" s="37">
        <v>436</v>
      </c>
      <c r="L11" s="37">
        <v>465</v>
      </c>
      <c r="M11" s="37">
        <v>268</v>
      </c>
      <c r="N11" s="167">
        <f t="shared" si="0"/>
        <v>1701</v>
      </c>
      <c r="O11" s="147">
        <f t="shared" si="1"/>
        <v>340.2</v>
      </c>
      <c r="P11" s="605">
        <f t="shared" si="2"/>
        <v>4.0357142857142856</v>
      </c>
      <c r="S11" s="93"/>
      <c r="T11" s="93"/>
    </row>
    <row r="12" spans="1:20" ht="15" customHeight="1" thickBot="1">
      <c r="A12" s="520" t="s">
        <v>224</v>
      </c>
      <c r="B12" s="152"/>
      <c r="C12" s="37"/>
      <c r="D12" s="37"/>
      <c r="E12" s="37"/>
      <c r="F12" s="37"/>
      <c r="G12" s="37"/>
      <c r="H12" s="37"/>
      <c r="I12" s="37">
        <v>278</v>
      </c>
      <c r="J12" s="37">
        <v>350</v>
      </c>
      <c r="K12" s="37">
        <v>327</v>
      </c>
      <c r="L12" s="37">
        <v>388</v>
      </c>
      <c r="M12" s="37">
        <v>354</v>
      </c>
      <c r="N12" s="167">
        <f t="shared" si="0"/>
        <v>1697</v>
      </c>
      <c r="O12" s="147">
        <f t="shared" si="1"/>
        <v>339.4</v>
      </c>
      <c r="P12" s="605">
        <f t="shared" si="2"/>
        <v>4.9642857142857144</v>
      </c>
      <c r="S12" s="93"/>
      <c r="T12" s="93"/>
    </row>
    <row r="13" spans="1:20" ht="15.75" thickBot="1">
      <c r="A13" s="520" t="s">
        <v>213</v>
      </c>
      <c r="B13" s="152"/>
      <c r="C13" s="37"/>
      <c r="D13" s="37"/>
      <c r="E13" s="37"/>
      <c r="F13" s="37"/>
      <c r="G13" s="37"/>
      <c r="H13" s="37"/>
      <c r="I13" s="37">
        <v>257</v>
      </c>
      <c r="J13" s="37">
        <v>304</v>
      </c>
      <c r="K13" s="37">
        <v>249</v>
      </c>
      <c r="L13" s="37">
        <v>245</v>
      </c>
      <c r="M13" s="37">
        <v>328</v>
      </c>
      <c r="N13" s="167">
        <f t="shared" si="0"/>
        <v>1383</v>
      </c>
      <c r="O13" s="147">
        <f t="shared" si="1"/>
        <v>276.60000000000002</v>
      </c>
      <c r="P13" s="605">
        <f t="shared" si="2"/>
        <v>4.5892857142857144</v>
      </c>
      <c r="S13" s="93"/>
      <c r="T13" s="93"/>
    </row>
    <row r="14" spans="1:20" ht="15.75" thickBot="1">
      <c r="A14" s="520" t="s">
        <v>143</v>
      </c>
      <c r="B14" s="152"/>
      <c r="C14" s="37"/>
      <c r="D14" s="37"/>
      <c r="E14" s="37"/>
      <c r="F14" s="37"/>
      <c r="G14" s="37"/>
      <c r="H14" s="37"/>
      <c r="I14" s="37">
        <v>423</v>
      </c>
      <c r="J14" s="37">
        <v>314</v>
      </c>
      <c r="K14" s="37">
        <v>147</v>
      </c>
      <c r="L14" s="37">
        <v>252</v>
      </c>
      <c r="M14" s="37">
        <v>175</v>
      </c>
      <c r="N14" s="167">
        <f t="shared" si="0"/>
        <v>1311</v>
      </c>
      <c r="O14" s="147">
        <f t="shared" si="1"/>
        <v>262.2</v>
      </c>
      <c r="P14" s="605">
        <f t="shared" si="2"/>
        <v>7.5535714285714288</v>
      </c>
      <c r="S14" s="93"/>
      <c r="T14" s="93"/>
    </row>
    <row r="15" spans="1:20" ht="15.75" thickBot="1">
      <c r="A15" s="520" t="s">
        <v>219</v>
      </c>
      <c r="B15" s="152"/>
      <c r="C15" s="37"/>
      <c r="D15" s="37"/>
      <c r="E15" s="37"/>
      <c r="F15" s="37"/>
      <c r="G15" s="37"/>
      <c r="H15" s="38"/>
      <c r="I15" s="37">
        <v>229</v>
      </c>
      <c r="J15" s="37">
        <v>329</v>
      </c>
      <c r="K15" s="37">
        <v>316</v>
      </c>
      <c r="L15" s="37">
        <v>213</v>
      </c>
      <c r="M15" s="37">
        <v>180</v>
      </c>
      <c r="N15" s="167">
        <f t="shared" si="0"/>
        <v>1267</v>
      </c>
      <c r="O15" s="147">
        <f t="shared" si="1"/>
        <v>253.4</v>
      </c>
      <c r="P15" s="605">
        <f t="shared" si="2"/>
        <v>4.0892857142857144</v>
      </c>
      <c r="S15" s="93"/>
      <c r="T15" s="93"/>
    </row>
    <row r="16" spans="1:20" ht="15.75" thickBot="1">
      <c r="A16" s="520" t="s">
        <v>211</v>
      </c>
      <c r="B16" s="152"/>
      <c r="C16" s="37"/>
      <c r="D16" s="37"/>
      <c r="E16" s="37"/>
      <c r="F16" s="37"/>
      <c r="G16" s="37"/>
      <c r="H16" s="37"/>
      <c r="I16" s="37">
        <v>148</v>
      </c>
      <c r="J16" s="37">
        <v>147</v>
      </c>
      <c r="K16" s="37">
        <v>134</v>
      </c>
      <c r="L16" s="37">
        <v>116</v>
      </c>
      <c r="M16" s="37">
        <v>111</v>
      </c>
      <c r="N16" s="168">
        <f t="shared" si="0"/>
        <v>656</v>
      </c>
      <c r="O16" s="158">
        <f t="shared" si="1"/>
        <v>131.19999999999999</v>
      </c>
      <c r="P16" s="666">
        <f t="shared" si="2"/>
        <v>2.6428571428571428</v>
      </c>
      <c r="S16" s="93"/>
      <c r="T16" s="93"/>
    </row>
    <row r="17" spans="1:41" ht="15.75" customHeight="1" thickBot="1">
      <c r="A17" s="492" t="s">
        <v>5</v>
      </c>
      <c r="B17" s="606"/>
      <c r="C17" s="606"/>
      <c r="D17" s="606"/>
      <c r="E17" s="606"/>
      <c r="F17" s="606"/>
      <c r="G17" s="606"/>
      <c r="H17" s="606"/>
      <c r="I17" s="606">
        <f>SUM(I7:I16)</f>
        <v>3918</v>
      </c>
      <c r="J17" s="606">
        <f>SUM(J7:J16)</f>
        <v>4355</v>
      </c>
      <c r="K17" s="606">
        <f>SUM(K7:K16)</f>
        <v>4099</v>
      </c>
      <c r="L17" s="606">
        <f>SUM(L7:L16)</f>
        <v>3930</v>
      </c>
      <c r="M17" s="607">
        <f t="shared" ref="M17:N17" si="3">SUM(M7:M16)</f>
        <v>3505</v>
      </c>
      <c r="N17" s="608">
        <f t="shared" si="3"/>
        <v>19807</v>
      </c>
      <c r="O17" s="609">
        <f t="shared" si="1"/>
        <v>3961.4</v>
      </c>
      <c r="P17" s="479">
        <f t="shared" si="2"/>
        <v>69.964285714285708</v>
      </c>
      <c r="S17" s="93"/>
      <c r="T17" s="93"/>
    </row>
    <row r="18" spans="1:41" s="489" customFormat="1" ht="23.25" customHeight="1">
      <c r="A18" s="489" t="s">
        <v>205</v>
      </c>
      <c r="C18" s="490"/>
      <c r="O18" s="489" t="s">
        <v>206</v>
      </c>
      <c r="P18" s="491">
        <f>100-P17</f>
        <v>30.035714285714292</v>
      </c>
    </row>
    <row r="19" spans="1:41" ht="54.75" customHeight="1">
      <c r="A19" s="494"/>
      <c r="B19" s="494"/>
      <c r="C19" s="506"/>
      <c r="D19" s="489"/>
      <c r="E19" s="507"/>
      <c r="F19" s="489"/>
      <c r="G19" s="489"/>
      <c r="H19" s="489"/>
      <c r="I19" s="489"/>
      <c r="J19" s="489"/>
      <c r="K19" s="489"/>
      <c r="L19" s="489"/>
      <c r="M19" s="489"/>
      <c r="N19" s="1114"/>
      <c r="O19" s="1114"/>
      <c r="P19" s="1114"/>
      <c r="Q19" s="489"/>
      <c r="R19" s="489"/>
      <c r="S19" s="489"/>
      <c r="T19" s="489"/>
      <c r="U19" s="489"/>
      <c r="V19" s="489"/>
      <c r="W19" s="507"/>
      <c r="X19" s="489"/>
      <c r="Y19" s="489"/>
      <c r="Z19" s="489"/>
      <c r="AA19" s="489"/>
      <c r="AB19" s="489"/>
      <c r="AC19" s="489"/>
      <c r="AD19" s="489"/>
      <c r="AE19" s="489"/>
      <c r="AF19" s="489"/>
      <c r="AG19" s="489"/>
    </row>
    <row r="20" spans="1:41">
      <c r="A20" s="499"/>
      <c r="B20" s="499"/>
      <c r="C20" s="508"/>
      <c r="D20" s="489"/>
      <c r="E20" s="507"/>
      <c r="F20" s="489"/>
      <c r="G20" s="489"/>
      <c r="H20" s="489"/>
      <c r="I20" s="489"/>
      <c r="J20" s="489"/>
      <c r="K20" s="489"/>
      <c r="L20" s="489"/>
      <c r="M20" s="489"/>
      <c r="N20" s="489"/>
      <c r="O20" s="507"/>
      <c r="P20" s="489"/>
      <c r="Q20" s="489"/>
      <c r="R20" s="489"/>
      <c r="S20" s="489"/>
      <c r="T20" s="489"/>
      <c r="U20" s="489"/>
      <c r="V20" s="489"/>
      <c r="W20" s="507"/>
      <c r="X20" s="489"/>
      <c r="Y20" s="489"/>
      <c r="Z20" s="489"/>
      <c r="AA20" s="489"/>
      <c r="AB20" s="489"/>
      <c r="AC20" s="496"/>
      <c r="AD20" s="497"/>
      <c r="AE20" s="497"/>
      <c r="AF20" s="497"/>
      <c r="AG20" s="497"/>
      <c r="AH20" s="107"/>
      <c r="AI20" s="107"/>
      <c r="AJ20" s="95"/>
      <c r="AK20" s="107"/>
      <c r="AL20" s="107"/>
      <c r="AM20" s="107"/>
      <c r="AN20" s="107"/>
      <c r="AO20" s="108"/>
    </row>
    <row r="21" spans="1:41" ht="92.25" customHeight="1">
      <c r="A21" s="494"/>
      <c r="B21" s="494"/>
      <c r="C21" s="506"/>
      <c r="D21" s="489"/>
      <c r="E21" s="507"/>
      <c r="F21" s="489"/>
      <c r="G21" s="489"/>
      <c r="H21" s="489"/>
      <c r="I21" s="489"/>
      <c r="J21" s="489"/>
      <c r="K21" s="489"/>
      <c r="L21" s="509"/>
      <c r="M21" s="489"/>
      <c r="N21" s="1114"/>
      <c r="O21" s="1114"/>
      <c r="P21" s="1114"/>
      <c r="Q21" s="489"/>
      <c r="R21" s="489"/>
      <c r="S21" s="489"/>
      <c r="T21" s="489"/>
      <c r="U21" s="489"/>
      <c r="V21" s="489"/>
      <c r="W21" s="507"/>
      <c r="X21" s="489"/>
      <c r="Y21" s="489"/>
      <c r="Z21" s="489"/>
      <c r="AA21" s="489"/>
      <c r="AB21" s="489"/>
      <c r="AC21" s="496"/>
      <c r="AD21" s="497"/>
      <c r="AE21" s="497"/>
      <c r="AF21" s="497"/>
      <c r="AG21" s="497"/>
      <c r="AH21" s="107"/>
      <c r="AI21" s="107"/>
      <c r="AJ21" s="95"/>
      <c r="AK21" s="107"/>
      <c r="AL21" s="107"/>
      <c r="AM21" s="107"/>
      <c r="AN21" s="107"/>
      <c r="AO21" s="108"/>
    </row>
    <row r="22" spans="1:41">
      <c r="A22" s="494"/>
      <c r="B22" s="494"/>
      <c r="C22" s="506"/>
      <c r="D22" s="489"/>
      <c r="E22" s="507"/>
      <c r="F22" s="489"/>
      <c r="G22" s="489"/>
      <c r="H22" s="489"/>
      <c r="I22" s="489"/>
      <c r="J22" s="489"/>
      <c r="K22" s="489"/>
      <c r="L22" s="489"/>
      <c r="M22" s="489"/>
      <c r="N22" s="489"/>
      <c r="O22" s="507"/>
      <c r="P22" s="489"/>
      <c r="Q22" s="489"/>
      <c r="R22" s="489"/>
      <c r="S22" s="489"/>
      <c r="T22" s="489"/>
      <c r="U22" s="489"/>
      <c r="V22" s="489"/>
      <c r="W22" s="510"/>
      <c r="X22" s="489"/>
      <c r="Y22" s="489"/>
      <c r="Z22" s="489"/>
      <c r="AA22" s="489"/>
      <c r="AB22" s="489"/>
      <c r="AC22" s="496"/>
      <c r="AD22" s="497"/>
      <c r="AE22" s="497"/>
      <c r="AF22" s="497"/>
      <c r="AG22" s="497"/>
      <c r="AH22" s="107"/>
      <c r="AI22" s="107"/>
      <c r="AJ22" s="95"/>
      <c r="AK22" s="107"/>
      <c r="AL22" s="107"/>
      <c r="AM22" s="107"/>
      <c r="AN22" s="107"/>
      <c r="AO22" s="108"/>
    </row>
    <row r="23" spans="1:41" ht="66.75" customHeight="1">
      <c r="A23" s="494"/>
      <c r="B23" s="494"/>
      <c r="C23" s="506"/>
      <c r="D23" s="489"/>
      <c r="E23" s="507"/>
      <c r="F23" s="489"/>
      <c r="G23" s="489"/>
      <c r="H23" s="489"/>
      <c r="I23" s="489"/>
      <c r="J23" s="489"/>
      <c r="K23" s="489"/>
      <c r="L23" s="489"/>
      <c r="M23" s="489"/>
      <c r="N23" s="1114"/>
      <c r="O23" s="1114"/>
      <c r="P23" s="1114"/>
      <c r="Q23" s="489"/>
      <c r="R23" s="489"/>
      <c r="S23" s="489"/>
      <c r="T23" s="489"/>
      <c r="U23" s="489"/>
      <c r="V23" s="489"/>
      <c r="W23" s="507"/>
      <c r="X23" s="489"/>
      <c r="Y23" s="489"/>
      <c r="Z23" s="489"/>
      <c r="AA23" s="489"/>
      <c r="AB23" s="489"/>
      <c r="AC23" s="496"/>
      <c r="AD23" s="497"/>
      <c r="AE23" s="497"/>
      <c r="AF23" s="497"/>
      <c r="AG23" s="497"/>
      <c r="AH23" s="107"/>
      <c r="AI23" s="107"/>
      <c r="AJ23" s="95"/>
      <c r="AK23" s="107"/>
      <c r="AL23" s="107"/>
      <c r="AM23" s="107"/>
      <c r="AN23" s="107"/>
      <c r="AO23" s="108"/>
    </row>
    <row r="24" spans="1:41">
      <c r="A24" s="499"/>
      <c r="B24" s="499"/>
      <c r="C24" s="508"/>
      <c r="D24" s="489"/>
      <c r="E24" s="507"/>
      <c r="F24" s="489"/>
      <c r="G24" s="489"/>
      <c r="H24" s="489"/>
      <c r="I24" s="489"/>
      <c r="J24" s="489"/>
      <c r="K24" s="489"/>
      <c r="L24" s="489"/>
      <c r="M24" s="489"/>
      <c r="N24" s="489"/>
      <c r="O24" s="489"/>
      <c r="P24" s="489"/>
      <c r="Q24" s="489"/>
      <c r="R24" s="489"/>
      <c r="S24" s="489"/>
      <c r="T24" s="489"/>
      <c r="U24" s="489"/>
      <c r="V24" s="489"/>
      <c r="W24" s="507"/>
      <c r="X24" s="489"/>
      <c r="Y24" s="489"/>
      <c r="Z24" s="489"/>
      <c r="AA24" s="489"/>
      <c r="AB24" s="489"/>
      <c r="AC24" s="496"/>
      <c r="AD24" s="497"/>
      <c r="AE24" s="497"/>
      <c r="AF24" s="497"/>
      <c r="AG24" s="497"/>
      <c r="AH24" s="107"/>
      <c r="AI24" s="107"/>
      <c r="AJ24" s="95"/>
      <c r="AK24" s="107"/>
      <c r="AL24" s="107"/>
      <c r="AM24" s="107"/>
      <c r="AN24" s="107"/>
      <c r="AO24" s="108"/>
    </row>
    <row r="25" spans="1:41">
      <c r="A25" s="494"/>
      <c r="B25" s="494"/>
      <c r="C25" s="506"/>
      <c r="D25" s="489"/>
      <c r="E25" s="507"/>
      <c r="F25" s="489"/>
      <c r="G25" s="489"/>
      <c r="H25" s="489"/>
      <c r="I25" s="489"/>
      <c r="J25" s="489"/>
      <c r="K25" s="489"/>
      <c r="L25" s="489"/>
      <c r="M25" s="489"/>
      <c r="N25" s="489"/>
      <c r="O25" s="489"/>
      <c r="P25" s="489"/>
      <c r="Q25" s="489"/>
      <c r="R25" s="489"/>
      <c r="S25" s="489"/>
      <c r="T25" s="489"/>
      <c r="U25" s="489"/>
      <c r="V25" s="489"/>
      <c r="W25" s="507"/>
      <c r="X25" s="489"/>
      <c r="Y25" s="489"/>
      <c r="Z25" s="489"/>
      <c r="AA25" s="489"/>
      <c r="AB25" s="489"/>
      <c r="AC25" s="496"/>
      <c r="AD25" s="497"/>
      <c r="AE25" s="497"/>
      <c r="AF25" s="497"/>
      <c r="AG25" s="497"/>
      <c r="AH25" s="107"/>
      <c r="AI25" s="107"/>
      <c r="AJ25" s="95"/>
      <c r="AK25" s="107"/>
      <c r="AL25" s="107"/>
      <c r="AM25" s="107"/>
      <c r="AN25" s="107"/>
      <c r="AO25" s="108"/>
    </row>
    <row r="26" spans="1:41">
      <c r="A26" s="489"/>
      <c r="B26" s="489"/>
      <c r="C26" s="490"/>
      <c r="D26" s="489"/>
      <c r="E26" s="507"/>
      <c r="F26" s="489"/>
      <c r="G26" s="507"/>
      <c r="H26" s="489"/>
      <c r="I26" s="489"/>
      <c r="J26" s="489"/>
      <c r="K26" s="489"/>
      <c r="L26" s="489"/>
      <c r="M26" s="489"/>
      <c r="N26" s="489"/>
      <c r="O26" s="489"/>
      <c r="P26" s="489"/>
      <c r="Q26" s="489"/>
      <c r="R26" s="489"/>
      <c r="S26" s="489"/>
      <c r="T26" s="489"/>
      <c r="U26" s="489"/>
      <c r="V26" s="489"/>
      <c r="W26" s="489"/>
      <c r="X26" s="489"/>
      <c r="Y26" s="489"/>
      <c r="Z26" s="489"/>
      <c r="AA26" s="489"/>
      <c r="AB26" s="489"/>
      <c r="AC26" s="496"/>
      <c r="AD26" s="497"/>
      <c r="AE26" s="497"/>
      <c r="AF26" s="497"/>
      <c r="AG26" s="497"/>
      <c r="AH26" s="107"/>
      <c r="AI26" s="107"/>
      <c r="AJ26" s="95"/>
      <c r="AK26" s="107"/>
      <c r="AL26" s="107"/>
      <c r="AM26" s="107"/>
      <c r="AN26" s="107"/>
      <c r="AO26" s="108"/>
    </row>
    <row r="27" spans="1:41">
      <c r="A27" s="489"/>
      <c r="B27" s="489"/>
      <c r="C27" s="490"/>
      <c r="D27" s="489"/>
      <c r="E27" s="507"/>
      <c r="F27" s="489"/>
      <c r="G27" s="507"/>
      <c r="H27" s="489"/>
      <c r="I27" s="489"/>
      <c r="J27" s="489"/>
      <c r="K27" s="489"/>
      <c r="L27" s="489"/>
      <c r="M27" s="489"/>
      <c r="N27" s="489"/>
      <c r="O27" s="489"/>
      <c r="P27" s="489"/>
      <c r="Q27" s="489"/>
      <c r="R27" s="496"/>
      <c r="S27" s="497"/>
      <c r="T27" s="498"/>
      <c r="U27" s="498"/>
      <c r="V27" s="498"/>
      <c r="W27" s="511"/>
      <c r="X27" s="489"/>
      <c r="Y27" s="489"/>
      <c r="Z27" s="489"/>
      <c r="AA27" s="489"/>
      <c r="AB27" s="489"/>
      <c r="AC27" s="496"/>
      <c r="AD27" s="497"/>
      <c r="AE27" s="497"/>
      <c r="AF27" s="497"/>
      <c r="AG27" s="497"/>
      <c r="AH27" s="107"/>
      <c r="AI27" s="107"/>
      <c r="AJ27" s="95"/>
      <c r="AK27" s="107"/>
      <c r="AL27" s="107"/>
      <c r="AM27" s="107"/>
      <c r="AN27" s="107"/>
      <c r="AO27" s="108"/>
    </row>
    <row r="28" spans="1:41">
      <c r="A28" s="489"/>
      <c r="B28" s="489"/>
      <c r="C28" s="490"/>
      <c r="D28" s="489"/>
      <c r="E28" s="507"/>
      <c r="F28" s="489"/>
      <c r="G28" s="507"/>
      <c r="H28" s="489"/>
      <c r="I28" s="489"/>
      <c r="J28" s="489"/>
      <c r="K28" s="489"/>
      <c r="L28" s="489"/>
      <c r="M28" s="489"/>
      <c r="N28" s="489"/>
      <c r="O28" s="489"/>
      <c r="P28" s="489"/>
      <c r="Q28" s="489"/>
      <c r="R28" s="496"/>
      <c r="S28" s="497"/>
      <c r="T28" s="498"/>
      <c r="U28" s="498"/>
      <c r="V28" s="498"/>
      <c r="W28" s="511"/>
      <c r="X28" s="489"/>
      <c r="Y28" s="489"/>
      <c r="Z28" s="489"/>
      <c r="AA28" s="489"/>
      <c r="AB28" s="489"/>
      <c r="AC28" s="496"/>
      <c r="AD28" s="497"/>
      <c r="AE28" s="497"/>
      <c r="AF28" s="497"/>
      <c r="AG28" s="497"/>
      <c r="AH28" s="107"/>
      <c r="AI28" s="107"/>
      <c r="AJ28" s="95"/>
      <c r="AK28" s="107"/>
      <c r="AL28" s="107"/>
      <c r="AM28" s="107"/>
      <c r="AN28" s="107"/>
      <c r="AO28" s="108"/>
    </row>
    <row r="29" spans="1:41">
      <c r="A29" s="489"/>
      <c r="B29" s="489"/>
      <c r="C29" s="490"/>
      <c r="D29" s="489"/>
      <c r="E29" s="507"/>
      <c r="F29" s="489"/>
      <c r="G29" s="507"/>
      <c r="H29" s="489"/>
      <c r="I29" s="489"/>
      <c r="J29" s="489"/>
      <c r="K29" s="489"/>
      <c r="L29" s="489"/>
      <c r="M29" s="489"/>
      <c r="N29" s="489"/>
      <c r="O29" s="489"/>
      <c r="P29" s="489"/>
      <c r="Q29" s="489"/>
      <c r="R29" s="496"/>
      <c r="S29" s="497"/>
      <c r="T29" s="498"/>
      <c r="U29" s="498"/>
      <c r="V29" s="498"/>
      <c r="W29" s="511"/>
      <c r="X29" s="489"/>
      <c r="Y29" s="489"/>
      <c r="Z29" s="489"/>
      <c r="AA29" s="489"/>
      <c r="AB29" s="489"/>
      <c r="AC29" s="496"/>
      <c r="AD29" s="497"/>
      <c r="AE29" s="497"/>
      <c r="AF29" s="497"/>
      <c r="AG29" s="497"/>
      <c r="AH29" s="107"/>
      <c r="AI29" s="107"/>
      <c r="AJ29" s="95"/>
      <c r="AK29" s="107"/>
      <c r="AL29" s="107"/>
      <c r="AM29" s="107"/>
      <c r="AN29" s="107"/>
      <c r="AO29" s="108"/>
    </row>
    <row r="30" spans="1:41">
      <c r="A30" s="489"/>
      <c r="B30" s="489"/>
      <c r="C30" s="490"/>
      <c r="D30" s="489"/>
      <c r="E30" s="507"/>
      <c r="F30" s="489"/>
      <c r="G30" s="507"/>
      <c r="H30" s="489"/>
      <c r="I30" s="489"/>
      <c r="J30" s="489"/>
      <c r="K30" s="489"/>
      <c r="L30" s="489"/>
      <c r="M30" s="489"/>
      <c r="N30" s="489"/>
      <c r="O30" s="489"/>
      <c r="P30" s="489"/>
      <c r="Q30" s="489"/>
      <c r="R30" s="496"/>
      <c r="S30" s="497"/>
      <c r="T30" s="498"/>
      <c r="U30" s="498"/>
      <c r="V30" s="498"/>
      <c r="W30" s="511"/>
      <c r="X30" s="489"/>
      <c r="Y30" s="489"/>
      <c r="Z30" s="489"/>
      <c r="AA30" s="489"/>
      <c r="AB30" s="489"/>
      <c r="AC30" s="489"/>
      <c r="AD30" s="489"/>
      <c r="AE30" s="489"/>
      <c r="AF30" s="489"/>
      <c r="AG30" s="489"/>
      <c r="AO30" s="93"/>
    </row>
    <row r="31" spans="1:41">
      <c r="A31" s="489"/>
      <c r="B31" s="489"/>
      <c r="C31" s="490"/>
      <c r="D31" s="489"/>
      <c r="E31" s="507"/>
      <c r="F31" s="489"/>
      <c r="G31" s="507"/>
      <c r="H31" s="489"/>
      <c r="I31" s="489"/>
      <c r="J31" s="489"/>
      <c r="K31" s="489"/>
      <c r="L31" s="489"/>
      <c r="M31" s="489"/>
      <c r="N31" s="489"/>
      <c r="O31" s="489"/>
      <c r="P31" s="489"/>
      <c r="Q31" s="489"/>
      <c r="R31" s="496"/>
      <c r="S31" s="497"/>
      <c r="T31" s="498"/>
      <c r="U31" s="498"/>
      <c r="V31" s="498"/>
      <c r="W31" s="511"/>
      <c r="X31" s="489"/>
      <c r="Y31" s="489"/>
      <c r="Z31" s="489"/>
      <c r="AA31" s="489"/>
      <c r="AB31" s="489"/>
      <c r="AC31" s="489"/>
      <c r="AD31" s="489"/>
      <c r="AE31" s="489"/>
      <c r="AF31" s="489"/>
      <c r="AG31" s="489"/>
    </row>
    <row r="32" spans="1:41">
      <c r="A32" s="489"/>
      <c r="B32" s="489"/>
      <c r="C32" s="490"/>
      <c r="D32" s="489"/>
      <c r="E32" s="507"/>
      <c r="F32" s="489"/>
      <c r="G32" s="507"/>
      <c r="H32" s="489"/>
      <c r="I32" s="489"/>
      <c r="J32" s="489"/>
      <c r="K32" s="489"/>
      <c r="L32" s="489"/>
      <c r="M32" s="489"/>
      <c r="N32" s="489"/>
      <c r="O32" s="489"/>
      <c r="P32" s="489"/>
      <c r="Q32" s="489"/>
      <c r="R32" s="496"/>
      <c r="S32" s="497"/>
      <c r="T32" s="498"/>
      <c r="U32" s="498"/>
      <c r="V32" s="498"/>
      <c r="W32" s="511"/>
      <c r="X32" s="489"/>
      <c r="Y32" s="489"/>
      <c r="Z32" s="489"/>
      <c r="AA32" s="489"/>
      <c r="AB32" s="489"/>
      <c r="AC32" s="489"/>
      <c r="AD32" s="489"/>
      <c r="AE32" s="489"/>
      <c r="AF32" s="489"/>
      <c r="AG32" s="489"/>
    </row>
    <row r="33" spans="1:33">
      <c r="A33" s="482"/>
      <c r="B33" s="489"/>
      <c r="C33" s="490"/>
      <c r="D33" s="489"/>
      <c r="E33" s="507"/>
      <c r="F33" s="489"/>
      <c r="G33" s="507"/>
      <c r="H33" s="489"/>
      <c r="I33" s="489"/>
      <c r="J33" s="489"/>
      <c r="K33" s="489"/>
      <c r="L33" s="489"/>
      <c r="M33" s="489"/>
      <c r="N33" s="489"/>
      <c r="O33" s="489"/>
      <c r="P33" s="489"/>
      <c r="Q33" s="489"/>
      <c r="R33" s="496"/>
      <c r="S33" s="497"/>
      <c r="T33" s="498"/>
      <c r="U33" s="498"/>
      <c r="V33" s="498"/>
      <c r="W33" s="511"/>
      <c r="X33" s="489"/>
      <c r="Y33" s="489"/>
      <c r="Z33" s="489"/>
      <c r="AA33" s="489"/>
      <c r="AB33" s="489"/>
      <c r="AC33" s="489"/>
      <c r="AD33" s="489"/>
      <c r="AE33" s="489"/>
      <c r="AF33" s="489"/>
      <c r="AG33" s="489"/>
    </row>
    <row r="34" spans="1:33">
      <c r="A34" s="482"/>
      <c r="B34" s="489"/>
      <c r="C34" s="490"/>
      <c r="D34" s="489"/>
      <c r="E34" s="507"/>
      <c r="F34" s="489"/>
      <c r="G34" s="507"/>
      <c r="H34" s="489"/>
      <c r="I34" s="489"/>
      <c r="J34" s="489"/>
      <c r="K34" s="489"/>
      <c r="L34" s="489"/>
      <c r="M34" s="489"/>
      <c r="N34" s="489"/>
      <c r="O34" s="489"/>
      <c r="P34" s="489"/>
      <c r="Q34" s="489"/>
      <c r="R34" s="496"/>
      <c r="S34" s="497"/>
      <c r="T34" s="498"/>
      <c r="U34" s="498"/>
      <c r="V34" s="498"/>
      <c r="W34" s="511"/>
      <c r="X34" s="489"/>
      <c r="Y34" s="489"/>
      <c r="Z34" s="489"/>
      <c r="AA34" s="489"/>
      <c r="AB34" s="489"/>
      <c r="AC34" s="489"/>
      <c r="AD34" s="489"/>
      <c r="AE34" s="489"/>
      <c r="AF34" s="489"/>
      <c r="AG34" s="489"/>
    </row>
    <row r="35" spans="1:33">
      <c r="A35" s="626"/>
      <c r="B35" s="489"/>
      <c r="C35" s="490"/>
      <c r="D35" s="489"/>
      <c r="E35" s="507"/>
      <c r="F35" s="489"/>
      <c r="G35" s="507"/>
      <c r="H35" s="489"/>
      <c r="I35" s="489"/>
      <c r="J35" s="489"/>
      <c r="K35" s="489"/>
      <c r="L35" s="489"/>
      <c r="M35" s="489"/>
      <c r="N35" s="489"/>
      <c r="O35" s="489"/>
      <c r="P35" s="489"/>
      <c r="Q35" s="489"/>
      <c r="R35" s="496"/>
      <c r="S35" s="497"/>
      <c r="T35" s="498"/>
      <c r="U35" s="498"/>
      <c r="V35" s="498"/>
      <c r="W35" s="511"/>
      <c r="X35" s="489"/>
      <c r="Y35" s="489"/>
      <c r="Z35" s="489"/>
      <c r="AA35" s="489"/>
      <c r="AB35" s="489"/>
      <c r="AC35" s="489"/>
      <c r="AD35" s="489"/>
      <c r="AE35" s="489"/>
      <c r="AF35" s="489"/>
      <c r="AG35" s="489"/>
    </row>
    <row r="36" spans="1:33">
      <c r="A36" s="482"/>
      <c r="B36" s="489"/>
      <c r="C36" s="490"/>
      <c r="D36" s="489"/>
      <c r="E36" s="507"/>
      <c r="F36" s="489"/>
      <c r="G36" s="507"/>
      <c r="H36" s="489"/>
      <c r="I36" s="489"/>
      <c r="J36" s="489"/>
      <c r="K36" s="489"/>
      <c r="L36" s="489"/>
      <c r="M36" s="489"/>
      <c r="N36" s="489"/>
      <c r="O36" s="489"/>
      <c r="P36" s="489"/>
      <c r="Q36" s="489"/>
      <c r="R36" s="496"/>
      <c r="S36" s="497"/>
      <c r="T36" s="498"/>
      <c r="U36" s="498"/>
      <c r="V36" s="498"/>
      <c r="W36" s="511"/>
      <c r="X36" s="489"/>
      <c r="Y36" s="489"/>
      <c r="Z36" s="489"/>
      <c r="AA36" s="489"/>
      <c r="AB36" s="489"/>
      <c r="AC36" s="489"/>
      <c r="AD36" s="489"/>
      <c r="AE36" s="489"/>
      <c r="AF36" s="489"/>
      <c r="AG36" s="489"/>
    </row>
    <row r="37" spans="1:33">
      <c r="A37" s="482"/>
      <c r="B37" s="489"/>
      <c r="C37" s="490"/>
      <c r="D37" s="489"/>
      <c r="E37" s="507"/>
      <c r="F37" s="489"/>
      <c r="G37" s="507"/>
      <c r="H37" s="489"/>
      <c r="I37" s="489"/>
      <c r="J37" s="489"/>
      <c r="K37" s="489"/>
      <c r="L37" s="489"/>
      <c r="M37" s="489"/>
      <c r="N37" s="489"/>
      <c r="O37" s="489"/>
      <c r="P37" s="489"/>
      <c r="Q37" s="489"/>
      <c r="R37" s="489"/>
      <c r="S37" s="489"/>
      <c r="T37" s="489"/>
      <c r="U37" s="489"/>
      <c r="V37" s="489"/>
      <c r="W37" s="489"/>
      <c r="X37" s="489"/>
      <c r="Y37" s="489"/>
      <c r="Z37" s="489"/>
      <c r="AA37" s="489"/>
      <c r="AB37" s="489"/>
      <c r="AC37" s="489"/>
      <c r="AD37" s="489"/>
      <c r="AE37" s="489"/>
      <c r="AF37" s="489"/>
      <c r="AG37" s="489"/>
    </row>
    <row r="38" spans="1:33">
      <c r="A38" s="482"/>
      <c r="B38" s="489"/>
      <c r="C38" s="490"/>
      <c r="D38" s="489"/>
      <c r="E38" s="507"/>
      <c r="F38" s="489"/>
      <c r="G38" s="507"/>
      <c r="H38" s="489"/>
      <c r="I38" s="489"/>
      <c r="J38" s="489"/>
      <c r="K38" s="489"/>
      <c r="L38" s="489"/>
      <c r="M38" s="489"/>
      <c r="N38" s="489"/>
      <c r="O38" s="489"/>
      <c r="P38" s="489"/>
      <c r="Q38" s="489"/>
      <c r="R38" s="489"/>
      <c r="S38" s="489"/>
      <c r="T38" s="489"/>
      <c r="U38" s="489"/>
      <c r="V38" s="489"/>
      <c r="W38" s="489"/>
      <c r="X38" s="489"/>
      <c r="Y38" s="489"/>
      <c r="Z38" s="489"/>
      <c r="AA38" s="489"/>
      <c r="AB38" s="489"/>
      <c r="AC38" s="489"/>
      <c r="AD38" s="489"/>
      <c r="AE38" s="489"/>
      <c r="AF38" s="489"/>
      <c r="AG38" s="489"/>
    </row>
    <row r="39" spans="1:33">
      <c r="A39" s="489"/>
      <c r="B39" s="489"/>
      <c r="C39" s="490"/>
      <c r="D39" s="489"/>
      <c r="E39" s="507"/>
      <c r="F39" s="489"/>
      <c r="G39" s="507"/>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row>
    <row r="40" spans="1:33">
      <c r="A40" s="489"/>
      <c r="B40" s="489"/>
      <c r="C40" s="490"/>
      <c r="D40" s="489"/>
      <c r="E40" s="507"/>
      <c r="F40" s="489"/>
      <c r="G40" s="507"/>
      <c r="H40" s="489"/>
      <c r="I40" s="489"/>
      <c r="J40" s="489"/>
      <c r="K40" s="489"/>
      <c r="L40" s="489"/>
      <c r="M40" s="489"/>
      <c r="N40" s="489"/>
      <c r="O40" s="489"/>
      <c r="P40" s="489"/>
      <c r="Q40" s="489"/>
      <c r="R40" s="489"/>
      <c r="S40" s="489"/>
      <c r="T40" s="489"/>
      <c r="U40" s="489"/>
      <c r="V40" s="489"/>
      <c r="W40" s="489"/>
      <c r="X40" s="489"/>
      <c r="Y40" s="489"/>
      <c r="Z40" s="489"/>
      <c r="AA40" s="489"/>
      <c r="AB40" s="489"/>
      <c r="AC40" s="489"/>
      <c r="AD40" s="489"/>
      <c r="AE40" s="489"/>
      <c r="AF40" s="489"/>
      <c r="AG40" s="489"/>
    </row>
    <row r="41" spans="1:33">
      <c r="A41" s="489"/>
      <c r="B41" s="489"/>
      <c r="C41" s="490"/>
      <c r="D41" s="489"/>
      <c r="E41" s="507"/>
      <c r="F41" s="489"/>
      <c r="G41" s="507"/>
      <c r="H41" s="489"/>
      <c r="I41" s="489"/>
      <c r="J41" s="489"/>
      <c r="K41" s="489"/>
      <c r="L41" s="489"/>
      <c r="M41" s="489"/>
      <c r="N41" s="489"/>
      <c r="O41" s="489"/>
      <c r="P41" s="489"/>
      <c r="Q41" s="489"/>
      <c r="R41" s="489"/>
      <c r="S41" s="489"/>
      <c r="T41" s="489"/>
      <c r="U41" s="489"/>
      <c r="V41" s="489"/>
      <c r="W41" s="489"/>
      <c r="X41" s="489"/>
      <c r="Y41" s="489"/>
      <c r="Z41" s="489"/>
      <c r="AA41" s="489"/>
      <c r="AB41" s="489"/>
      <c r="AC41" s="489"/>
      <c r="AD41" s="489"/>
      <c r="AE41" s="489"/>
      <c r="AF41" s="489"/>
      <c r="AG41" s="489"/>
    </row>
    <row r="42" spans="1:33" ht="14.25" customHeight="1">
      <c r="A42" s="489"/>
      <c r="B42" s="489"/>
      <c r="C42" s="490"/>
      <c r="D42" s="489"/>
      <c r="E42" s="507"/>
      <c r="F42" s="489"/>
      <c r="G42" s="507"/>
      <c r="H42" s="489"/>
      <c r="I42" s="489"/>
      <c r="J42" s="489"/>
      <c r="K42" s="489"/>
      <c r="L42" s="489"/>
      <c r="M42" s="489"/>
      <c r="N42" s="489"/>
      <c r="O42" s="489"/>
      <c r="P42" s="489"/>
      <c r="Q42" s="489"/>
      <c r="R42" s="489"/>
      <c r="S42" s="489"/>
      <c r="T42" s="489"/>
      <c r="U42" s="489"/>
      <c r="V42" s="489"/>
      <c r="W42" s="489"/>
      <c r="X42" s="489"/>
      <c r="Y42" s="489"/>
      <c r="Z42" s="489"/>
      <c r="AA42" s="489"/>
      <c r="AB42" s="489"/>
      <c r="AC42" s="489"/>
      <c r="AD42" s="489"/>
      <c r="AE42" s="489"/>
      <c r="AF42" s="489"/>
      <c r="AG42" s="489"/>
    </row>
    <row r="43" spans="1:33">
      <c r="A43" s="499"/>
      <c r="B43" s="499"/>
      <c r="C43" s="508"/>
      <c r="D43" s="499"/>
      <c r="E43" s="507"/>
      <c r="F43" s="489"/>
      <c r="G43" s="507"/>
      <c r="H43" s="489"/>
      <c r="I43" s="489"/>
      <c r="J43" s="489"/>
      <c r="K43" s="489"/>
      <c r="L43" s="489"/>
      <c r="M43" s="489"/>
      <c r="N43" s="489"/>
      <c r="O43" s="489"/>
      <c r="P43" s="489"/>
      <c r="Q43" s="489"/>
      <c r="R43" s="489"/>
      <c r="S43" s="489"/>
      <c r="T43" s="489"/>
      <c r="U43" s="489"/>
      <c r="V43" s="489"/>
      <c r="W43" s="489"/>
      <c r="X43" s="489"/>
      <c r="Y43" s="489"/>
      <c r="Z43" s="489"/>
      <c r="AA43" s="489"/>
      <c r="AB43" s="489"/>
      <c r="AC43" s="489"/>
      <c r="AD43" s="489"/>
      <c r="AE43" s="489"/>
      <c r="AF43" s="489"/>
      <c r="AG43" s="489"/>
    </row>
    <row r="44" spans="1:33" ht="14.25" customHeight="1">
      <c r="A44" s="489"/>
      <c r="B44" s="489"/>
      <c r="C44" s="490"/>
      <c r="D44" s="489"/>
      <c r="E44" s="507"/>
      <c r="F44" s="489"/>
      <c r="G44" s="507"/>
      <c r="H44" s="489"/>
      <c r="I44" s="489"/>
      <c r="J44" s="489"/>
      <c r="K44" s="489"/>
      <c r="L44" s="489"/>
      <c r="M44" s="489"/>
      <c r="N44" s="489"/>
      <c r="O44" s="489"/>
      <c r="P44" s="489"/>
      <c r="Q44" s="489"/>
      <c r="R44" s="489"/>
      <c r="S44" s="489"/>
      <c r="T44" s="489"/>
      <c r="U44" s="489"/>
      <c r="V44" s="489"/>
      <c r="W44" s="489"/>
      <c r="X44" s="489"/>
      <c r="Y44" s="489"/>
      <c r="Z44" s="489"/>
      <c r="AA44" s="489"/>
      <c r="AB44" s="489"/>
      <c r="AC44" s="489"/>
      <c r="AD44" s="489"/>
      <c r="AE44" s="489"/>
      <c r="AF44" s="489"/>
      <c r="AG44" s="489"/>
    </row>
    <row r="45" spans="1:33">
      <c r="A45" s="104"/>
      <c r="B45" s="104"/>
      <c r="C45" s="105"/>
      <c r="D45" s="104"/>
    </row>
    <row r="46" spans="1:33" ht="14.25" customHeight="1"/>
  </sheetData>
  <mergeCells count="3">
    <mergeCell ref="N19:P19"/>
    <mergeCell ref="N21:P21"/>
    <mergeCell ref="N23:P23"/>
  </mergeCells>
  <pageMargins left="0.511811024" right="0.511811024" top="0.78740157500000008" bottom="0.78740157500000008" header="0.31496062000000008" footer="0.31496062000000008"/>
  <pageSetup paperSize="9" fitToWidth="0" fitToHeight="0" orientation="portrait" r:id="rId1"/>
  <ignoredErrors>
    <ignoredError sqref="I17:M17"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2"/>
  <dimension ref="A1:O60"/>
  <sheetViews>
    <sheetView workbookViewId="0"/>
  </sheetViews>
  <sheetFormatPr defaultRowHeight="14.25"/>
  <cols>
    <col min="1" max="1" width="10.42578125" style="9" customWidth="1"/>
    <col min="2" max="2" width="13.42578125" style="93" customWidth="1"/>
    <col min="3" max="3" width="11.7109375" style="93" bestFit="1" customWidth="1"/>
    <col min="4" max="4" width="6.28515625" style="9" bestFit="1" customWidth="1"/>
    <col min="5" max="5" width="12" style="9" bestFit="1" customWidth="1"/>
    <col min="6" max="6" width="13.42578125" style="9" bestFit="1" customWidth="1"/>
    <col min="7" max="7" width="11.28515625" style="9" bestFit="1" customWidth="1"/>
    <col min="8" max="8" width="7.5703125" style="9" bestFit="1" customWidth="1"/>
    <col min="9" max="9" width="8.5703125" style="9" bestFit="1" customWidth="1"/>
    <col min="10" max="10" width="13.42578125" style="9" bestFit="1" customWidth="1"/>
    <col min="11" max="11" width="11.28515625" style="9" bestFit="1" customWidth="1"/>
    <col min="12" max="12" width="7.140625" style="9" customWidth="1"/>
    <col min="13" max="13" width="8.5703125" style="9" bestFit="1" customWidth="1"/>
    <col min="14" max="14" width="13.42578125" style="9" bestFit="1" customWidth="1"/>
    <col min="15" max="15" width="12" style="9" customWidth="1"/>
    <col min="16" max="16" width="9.7109375" style="9" customWidth="1"/>
    <col min="17" max="17" width="9.140625" style="9" customWidth="1"/>
    <col min="18" max="16384" width="9.140625" style="9"/>
  </cols>
  <sheetData>
    <row r="1" spans="1:15" ht="15">
      <c r="A1" s="1" t="s">
        <v>0</v>
      </c>
    </row>
    <row r="2" spans="1:15" ht="15">
      <c r="A2" s="1" t="s">
        <v>1</v>
      </c>
    </row>
    <row r="3" spans="1:15" ht="15">
      <c r="A3" s="1"/>
    </row>
    <row r="4" spans="1:15" ht="15">
      <c r="A4" s="1" t="s">
        <v>495</v>
      </c>
    </row>
    <row r="5" spans="1:15" ht="15">
      <c r="A5" s="1"/>
    </row>
    <row r="6" spans="1:15">
      <c r="A6" s="9" t="s">
        <v>207</v>
      </c>
    </row>
    <row r="7" spans="1:15">
      <c r="A7" s="9" t="s">
        <v>208</v>
      </c>
    </row>
    <row r="8" spans="1:15" ht="15" thickBot="1">
      <c r="B8" s="9"/>
      <c r="C8" s="9"/>
    </row>
    <row r="9" spans="1:15" s="113" customFormat="1" ht="41.25" customHeight="1" thickBot="1">
      <c r="A9" s="1115" t="str">
        <f>'10+_UNIDADES_2024'!A7</f>
        <v>Secretaria Municipal de Assistência e Desenvolvimento Social</v>
      </c>
      <c r="B9" s="1116"/>
      <c r="C9" s="1117"/>
      <c r="E9" s="1115" t="str">
        <f>'10+_UNIDADES_2024'!A8</f>
        <v>Secretaria Municipal das Subprefeituras</v>
      </c>
      <c r="F9" s="1116"/>
      <c r="G9" s="1117"/>
      <c r="I9" s="1115" t="str">
        <f>'10+_UNIDADES_2024'!A9</f>
        <v>Secretaria Municipal da Saúde</v>
      </c>
      <c r="J9" s="1116"/>
      <c r="K9" s="1117"/>
      <c r="M9" s="1115" t="str">
        <f>'10+_UNIDADES_2024'!A10</f>
        <v>Secretaria Executiva de Limpeza Urbana**</v>
      </c>
      <c r="N9" s="1116"/>
      <c r="O9" s="1117"/>
    </row>
    <row r="10" spans="1:15" ht="15.75" thickBot="1">
      <c r="A10" s="747" t="s">
        <v>2</v>
      </c>
      <c r="B10" s="4" t="s">
        <v>209</v>
      </c>
      <c r="C10" s="751" t="s">
        <v>210</v>
      </c>
      <c r="E10" s="745" t="s">
        <v>2</v>
      </c>
      <c r="F10" s="4" t="s">
        <v>209</v>
      </c>
      <c r="G10" s="751" t="s">
        <v>210</v>
      </c>
      <c r="I10" s="747" t="s">
        <v>2</v>
      </c>
      <c r="J10" s="4" t="s">
        <v>209</v>
      </c>
      <c r="K10" s="751" t="s">
        <v>210</v>
      </c>
      <c r="M10" s="745" t="s">
        <v>2</v>
      </c>
      <c r="N10" s="5" t="s">
        <v>209</v>
      </c>
      <c r="O10" s="746" t="s">
        <v>210</v>
      </c>
    </row>
    <row r="11" spans="1:15" ht="15">
      <c r="A11" s="735">
        <v>45292</v>
      </c>
      <c r="B11" s="170">
        <f>'10+_UNIDADES_2024'!M7</f>
        <v>711</v>
      </c>
      <c r="C11" s="752">
        <f>((B11-350)/350)*100</f>
        <v>103.14285714285714</v>
      </c>
      <c r="E11" s="735">
        <v>45292</v>
      </c>
      <c r="F11" s="170">
        <f>'10+_UNIDADES_2024'!M8</f>
        <v>560</v>
      </c>
      <c r="G11" s="752">
        <f>((F11-514)/514)*100</f>
        <v>8.9494163424124515</v>
      </c>
      <c r="I11" s="735">
        <v>45292</v>
      </c>
      <c r="J11" s="170">
        <f>'10+_UNIDADES_2024'!M9</f>
        <v>439</v>
      </c>
      <c r="K11" s="752">
        <f>((J11-398)/398)*100</f>
        <v>10.301507537688442</v>
      </c>
      <c r="M11" s="735">
        <v>45292</v>
      </c>
      <c r="N11" s="115">
        <f>'10+_UNIDADES_2024'!M10</f>
        <v>379</v>
      </c>
      <c r="O11" s="753">
        <f>((N11-336)/336)*100</f>
        <v>12.797619047619047</v>
      </c>
    </row>
    <row r="12" spans="1:15" s="482" customFormat="1" ht="15">
      <c r="A12" s="903">
        <v>45323</v>
      </c>
      <c r="B12" s="920">
        <f>'10+_UNIDADES_2024'!L7</f>
        <v>909</v>
      </c>
      <c r="C12" s="921">
        <f t="shared" ref="C12:C18" si="0">((B12-B11)/B11)*100</f>
        <v>27.848101265822784</v>
      </c>
      <c r="E12" s="903">
        <v>45323</v>
      </c>
      <c r="F12" s="920">
        <f>'10+_UNIDADES_2024'!L8</f>
        <v>584</v>
      </c>
      <c r="G12" s="921">
        <f t="shared" ref="G12:G17" si="1">((F12-F11)/F11)*100</f>
        <v>4.2857142857142856</v>
      </c>
      <c r="I12" s="903">
        <v>45323</v>
      </c>
      <c r="J12" s="920">
        <f>'10+_UNIDADES_2024'!L9</f>
        <v>424</v>
      </c>
      <c r="K12" s="921">
        <f t="shared" ref="K12:K17" si="2">((J12-J11)/J11)*100</f>
        <v>-3.416856492027335</v>
      </c>
      <c r="M12" s="903">
        <v>45323</v>
      </c>
      <c r="N12" s="906">
        <f>'10+_UNIDADES_2024'!L10</f>
        <v>334</v>
      </c>
      <c r="O12" s="907">
        <f t="shared" ref="O12:O17" si="3">((N12-N11)/N11)*100</f>
        <v>-11.87335092348285</v>
      </c>
    </row>
    <row r="13" spans="1:15" s="482" customFormat="1" ht="15">
      <c r="A13" s="903">
        <v>45352</v>
      </c>
      <c r="B13" s="920">
        <f>'10+_UNIDADES_2024'!K7</f>
        <v>976</v>
      </c>
      <c r="C13" s="921">
        <f t="shared" si="0"/>
        <v>7.3707370737073701</v>
      </c>
      <c r="E13" s="903">
        <v>45352</v>
      </c>
      <c r="F13" s="920">
        <f>'10+_UNIDADES_2024'!K8</f>
        <v>635</v>
      </c>
      <c r="G13" s="921">
        <f t="shared" si="1"/>
        <v>8.7328767123287676</v>
      </c>
      <c r="I13" s="903">
        <v>45352</v>
      </c>
      <c r="J13" s="920">
        <f>'10+_UNIDADES_2024'!K9</f>
        <v>519</v>
      </c>
      <c r="K13" s="921">
        <f t="shared" si="2"/>
        <v>22.40566037735849</v>
      </c>
      <c r="M13" s="903">
        <v>45352</v>
      </c>
      <c r="N13" s="906">
        <f>'10+_UNIDADES_2024'!K10</f>
        <v>360</v>
      </c>
      <c r="O13" s="907">
        <f t="shared" si="3"/>
        <v>7.7844311377245514</v>
      </c>
    </row>
    <row r="14" spans="1:15" s="482" customFormat="1" ht="15">
      <c r="A14" s="903">
        <v>45383</v>
      </c>
      <c r="B14" s="920">
        <f>'10+_UNIDADES_2024'!J$7</f>
        <v>1024</v>
      </c>
      <c r="C14" s="921">
        <f t="shared" si="0"/>
        <v>4.918032786885246</v>
      </c>
      <c r="E14" s="903">
        <v>45383</v>
      </c>
      <c r="F14" s="920">
        <f>'10+_UNIDADES_2024'!J$8</f>
        <v>622</v>
      </c>
      <c r="G14" s="921">
        <f t="shared" si="1"/>
        <v>-2.0472440944881889</v>
      </c>
      <c r="I14" s="903">
        <v>45383</v>
      </c>
      <c r="J14" s="920">
        <f>'10+_UNIDADES_2024'!J$9</f>
        <v>608</v>
      </c>
      <c r="K14" s="921">
        <f t="shared" si="2"/>
        <v>17.148362235067438</v>
      </c>
      <c r="M14" s="903">
        <v>45383</v>
      </c>
      <c r="N14" s="906">
        <f>'10+_UNIDADES_2024'!J$10</f>
        <v>351</v>
      </c>
      <c r="O14" s="907">
        <f t="shared" si="3"/>
        <v>-2.5</v>
      </c>
    </row>
    <row r="15" spans="1:15" s="482" customFormat="1" ht="15">
      <c r="A15" s="903">
        <v>45413</v>
      </c>
      <c r="B15" s="920">
        <f>'10+_UNIDADES_2024'!I$7</f>
        <v>935</v>
      </c>
      <c r="C15" s="921">
        <f t="shared" si="0"/>
        <v>-8.69140625</v>
      </c>
      <c r="E15" s="903">
        <v>45413</v>
      </c>
      <c r="F15" s="920">
        <f>'10+_UNIDADES_2024'!I$8</f>
        <v>532</v>
      </c>
      <c r="G15" s="921">
        <f t="shared" si="1"/>
        <v>-14.469453376205788</v>
      </c>
      <c r="I15" s="903">
        <v>45413</v>
      </c>
      <c r="J15" s="920">
        <f>'10+_UNIDADES_2024'!I$9</f>
        <v>565</v>
      </c>
      <c r="K15" s="921">
        <f t="shared" si="2"/>
        <v>-7.072368421052631</v>
      </c>
      <c r="M15" s="903">
        <v>45413</v>
      </c>
      <c r="N15" s="906">
        <f>'10+_UNIDADES_2024'!I$10</f>
        <v>325</v>
      </c>
      <c r="O15" s="907">
        <f t="shared" si="3"/>
        <v>-7.4074074074074066</v>
      </c>
    </row>
    <row r="16" spans="1:15" ht="15">
      <c r="A16" s="737">
        <v>45444</v>
      </c>
      <c r="B16" s="808">
        <f>'10+_UNIDADES_2024'!H$7</f>
        <v>0</v>
      </c>
      <c r="C16" s="809">
        <f t="shared" si="0"/>
        <v>-100</v>
      </c>
      <c r="E16" s="737">
        <v>45444</v>
      </c>
      <c r="F16" s="808">
        <f>'10+_UNIDADES_2024'!H$8</f>
        <v>0</v>
      </c>
      <c r="G16" s="809">
        <f t="shared" si="1"/>
        <v>-100</v>
      </c>
      <c r="I16" s="737">
        <v>45444</v>
      </c>
      <c r="J16" s="808">
        <f>'10+_UNIDADES_2024'!H$9</f>
        <v>0</v>
      </c>
      <c r="K16" s="809">
        <f t="shared" si="2"/>
        <v>-100</v>
      </c>
      <c r="M16" s="737">
        <v>45444</v>
      </c>
      <c r="N16" s="801">
        <f>'10+_UNIDADES_2024'!H$10</f>
        <v>0</v>
      </c>
      <c r="O16" s="802">
        <f t="shared" si="3"/>
        <v>-100</v>
      </c>
    </row>
    <row r="17" spans="1:15" ht="15">
      <c r="A17" s="737">
        <v>45474</v>
      </c>
      <c r="B17" s="808">
        <f>'10+_UNIDADES_2024'!G$7</f>
        <v>0</v>
      </c>
      <c r="C17" s="809" t="e">
        <f t="shared" si="0"/>
        <v>#DIV/0!</v>
      </c>
      <c r="E17" s="737">
        <v>45474</v>
      </c>
      <c r="F17" s="808">
        <f>'10+_UNIDADES_2024'!G$8</f>
        <v>0</v>
      </c>
      <c r="G17" s="809" t="e">
        <f t="shared" si="1"/>
        <v>#DIV/0!</v>
      </c>
      <c r="I17" s="737">
        <v>45474</v>
      </c>
      <c r="J17" s="808">
        <f>'10+_UNIDADES_2024'!G$9</f>
        <v>0</v>
      </c>
      <c r="K17" s="809" t="e">
        <f t="shared" si="2"/>
        <v>#DIV/0!</v>
      </c>
      <c r="M17" s="737">
        <v>45474</v>
      </c>
      <c r="N17" s="801">
        <f>'10+_UNIDADES_2024'!G$10</f>
        <v>0</v>
      </c>
      <c r="O17" s="802" t="e">
        <f t="shared" si="3"/>
        <v>#DIV/0!</v>
      </c>
    </row>
    <row r="18" spans="1:15" ht="15">
      <c r="A18" s="737">
        <v>45505</v>
      </c>
      <c r="B18" s="808">
        <f>'10+_UNIDADES_2024'!F$7</f>
        <v>0</v>
      </c>
      <c r="C18" s="809" t="e">
        <f t="shared" si="0"/>
        <v>#DIV/0!</v>
      </c>
      <c r="E18" s="737">
        <v>45505</v>
      </c>
      <c r="F18" s="808">
        <f>'10+_UNIDADES_2024'!F$8</f>
        <v>0</v>
      </c>
      <c r="G18" s="809" t="e">
        <f t="shared" ref="G18" si="4">((F18-F17)/F17)*100</f>
        <v>#DIV/0!</v>
      </c>
      <c r="I18" s="737">
        <v>45505</v>
      </c>
      <c r="J18" s="808">
        <f>'10+_UNIDADES_2024'!F$9</f>
        <v>0</v>
      </c>
      <c r="K18" s="809" t="e">
        <f t="shared" ref="K18" si="5">((J18-J17)/J17)*100</f>
        <v>#DIV/0!</v>
      </c>
      <c r="M18" s="737">
        <v>45505</v>
      </c>
      <c r="N18" s="801">
        <f>'10+_UNIDADES_2024'!F$10</f>
        <v>0</v>
      </c>
      <c r="O18" s="802" t="e">
        <f t="shared" ref="O18" si="6">((N18-N17)/N17)*100</f>
        <v>#DIV/0!</v>
      </c>
    </row>
    <row r="19" spans="1:15" ht="15">
      <c r="A19" s="737">
        <v>45536</v>
      </c>
      <c r="B19" s="808">
        <f>'10+_UNIDADES_2024'!E$7</f>
        <v>0</v>
      </c>
      <c r="C19" s="809" t="e">
        <f t="shared" ref="C19:C21" si="7">((B19-B18)/B18)*100</f>
        <v>#DIV/0!</v>
      </c>
      <c r="E19" s="737">
        <v>45536</v>
      </c>
      <c r="F19" s="808">
        <f>'10+_UNIDADES_2024'!E$8</f>
        <v>0</v>
      </c>
      <c r="G19" s="809" t="e">
        <f t="shared" ref="G19:G21" si="8">((F19-F18)/F18)*100</f>
        <v>#DIV/0!</v>
      </c>
      <c r="I19" s="737">
        <v>45536</v>
      </c>
      <c r="J19" s="808">
        <f>'10+_UNIDADES_2024'!E$9</f>
        <v>0</v>
      </c>
      <c r="K19" s="809" t="e">
        <f t="shared" ref="K19:K21" si="9">((J19-J18)/J18)*100</f>
        <v>#DIV/0!</v>
      </c>
      <c r="M19" s="737">
        <v>45536</v>
      </c>
      <c r="N19" s="801">
        <f>'10+_UNIDADES_2024'!E$10</f>
        <v>0</v>
      </c>
      <c r="O19" s="802" t="e">
        <f t="shared" ref="O19:O21" si="10">((N19-N18)/N18)*100</f>
        <v>#DIV/0!</v>
      </c>
    </row>
    <row r="20" spans="1:15" ht="15">
      <c r="A20" s="737">
        <v>45566</v>
      </c>
      <c r="B20" s="808">
        <f>'10+_UNIDADES_2024'!D$7</f>
        <v>0</v>
      </c>
      <c r="C20" s="809" t="e">
        <f t="shared" si="7"/>
        <v>#DIV/0!</v>
      </c>
      <c r="E20" s="737">
        <v>45566</v>
      </c>
      <c r="F20" s="808">
        <f>'10+_UNIDADES_2024'!D$8</f>
        <v>0</v>
      </c>
      <c r="G20" s="809" t="e">
        <f t="shared" si="8"/>
        <v>#DIV/0!</v>
      </c>
      <c r="I20" s="737">
        <v>45566</v>
      </c>
      <c r="J20" s="808">
        <f>'10+_UNIDADES_2024'!D$9</f>
        <v>0</v>
      </c>
      <c r="K20" s="809" t="e">
        <f t="shared" si="9"/>
        <v>#DIV/0!</v>
      </c>
      <c r="M20" s="737">
        <v>45566</v>
      </c>
      <c r="N20" s="801">
        <f>'10+_UNIDADES_2024'!D$10</f>
        <v>0</v>
      </c>
      <c r="O20" s="802" t="e">
        <f t="shared" si="10"/>
        <v>#DIV/0!</v>
      </c>
    </row>
    <row r="21" spans="1:15" ht="15">
      <c r="A21" s="737">
        <v>45597</v>
      </c>
      <c r="B21" s="808">
        <f>'10+_UNIDADES_2024'!C$7</f>
        <v>0</v>
      </c>
      <c r="C21" s="809" t="e">
        <f t="shared" si="7"/>
        <v>#DIV/0!</v>
      </c>
      <c r="E21" s="737">
        <v>45597</v>
      </c>
      <c r="F21" s="808">
        <f>'10+_UNIDADES_2024'!C$8</f>
        <v>0</v>
      </c>
      <c r="G21" s="809" t="e">
        <f t="shared" si="8"/>
        <v>#DIV/0!</v>
      </c>
      <c r="I21" s="737">
        <v>45597</v>
      </c>
      <c r="J21" s="808">
        <f>'10+_UNIDADES_2024'!C$9</f>
        <v>0</v>
      </c>
      <c r="K21" s="809" t="e">
        <f t="shared" si="9"/>
        <v>#DIV/0!</v>
      </c>
      <c r="M21" s="737">
        <v>45597</v>
      </c>
      <c r="N21" s="801">
        <f>'10+_UNIDADES_2024'!C$10</f>
        <v>0</v>
      </c>
      <c r="O21" s="802" t="e">
        <f t="shared" si="10"/>
        <v>#DIV/0!</v>
      </c>
    </row>
    <row r="22" spans="1:15" ht="15.75" thickBot="1">
      <c r="A22" s="738">
        <v>45627</v>
      </c>
      <c r="B22" s="810">
        <f>'10+_UNIDADES_2024'!B$7</f>
        <v>0</v>
      </c>
      <c r="C22" s="811" t="e">
        <f t="shared" ref="C22" si="11">((B22-B21)/B21)*100</f>
        <v>#DIV/0!</v>
      </c>
      <c r="E22" s="738">
        <v>45627</v>
      </c>
      <c r="F22" s="810">
        <f>'10+_UNIDADES_2024'!B$8</f>
        <v>0</v>
      </c>
      <c r="G22" s="811" t="e">
        <f t="shared" ref="G22" si="12">((F22-F21)/F21)*100</f>
        <v>#DIV/0!</v>
      </c>
      <c r="I22" s="738">
        <v>45627</v>
      </c>
      <c r="J22" s="810">
        <f>'10+_UNIDADES_2024'!B$9</f>
        <v>0</v>
      </c>
      <c r="K22" s="811" t="e">
        <f t="shared" ref="K22" si="13">((J22-J21)/J21)*100</f>
        <v>#DIV/0!</v>
      </c>
      <c r="M22" s="738">
        <v>45627</v>
      </c>
      <c r="N22" s="803">
        <f>'10+_UNIDADES_2024'!B$10</f>
        <v>0</v>
      </c>
      <c r="O22" s="804" t="e">
        <f t="shared" ref="O22" si="14">((N22-N21)/N21)*100</f>
        <v>#DIV/0!</v>
      </c>
    </row>
    <row r="23" spans="1:15">
      <c r="B23" s="9"/>
      <c r="C23" s="9"/>
    </row>
    <row r="24" spans="1:15" ht="15" thickBot="1">
      <c r="B24" s="9"/>
      <c r="C24" s="9"/>
    </row>
    <row r="25" spans="1:15" ht="30.75" customHeight="1" thickBot="1">
      <c r="A25" s="1115" t="str">
        <f>'10+_UNIDADES_2024'!A11</f>
        <v>Secretaria Municipal de Educação</v>
      </c>
      <c r="B25" s="1116"/>
      <c r="C25" s="1117"/>
      <c r="E25" s="1115" t="str">
        <f>'10+_UNIDADES_2024'!A12</f>
        <v>Secretaria Municipal da Fazenda</v>
      </c>
      <c r="F25" s="1116"/>
      <c r="G25" s="1117"/>
      <c r="I25" s="1115" t="str">
        <f>'10+_UNIDADES_2024'!A13</f>
        <v>Companhia de Engenharia de Tráfego - CET</v>
      </c>
      <c r="J25" s="1116"/>
      <c r="K25" s="1117"/>
      <c r="M25" s="1115" t="str">
        <f>'10+_UNIDADES_2024'!A14</f>
        <v>Órgão externo</v>
      </c>
      <c r="N25" s="1116"/>
      <c r="O25" s="1117"/>
    </row>
    <row r="26" spans="1:15" ht="15.75" thickBot="1">
      <c r="A26" s="747" t="s">
        <v>2</v>
      </c>
      <c r="B26" s="5" t="s">
        <v>209</v>
      </c>
      <c r="C26" s="746" t="s">
        <v>210</v>
      </c>
      <c r="E26" s="745" t="s">
        <v>2</v>
      </c>
      <c r="F26" s="5" t="s">
        <v>209</v>
      </c>
      <c r="G26" s="746" t="s">
        <v>210</v>
      </c>
      <c r="I26" s="747" t="s">
        <v>2</v>
      </c>
      <c r="J26" s="5" t="s">
        <v>209</v>
      </c>
      <c r="K26" s="746" t="s">
        <v>210</v>
      </c>
      <c r="M26" s="754" t="s">
        <v>2</v>
      </c>
      <c r="N26" s="5" t="s">
        <v>209</v>
      </c>
      <c r="O26" s="746" t="s">
        <v>210</v>
      </c>
    </row>
    <row r="27" spans="1:15" ht="15">
      <c r="A27" s="735">
        <v>45292</v>
      </c>
      <c r="B27" s="115">
        <f>'10+_UNIDADES_2024'!M11</f>
        <v>268</v>
      </c>
      <c r="C27" s="753">
        <f>((B27-301)/301)*100</f>
        <v>-10.963455149501661</v>
      </c>
      <c r="E27" s="735">
        <v>45292</v>
      </c>
      <c r="F27" s="115">
        <f>'10+_UNIDADES_2024'!M12</f>
        <v>354</v>
      </c>
      <c r="G27" s="753">
        <f>((F27-266)/266)*100</f>
        <v>33.082706766917291</v>
      </c>
      <c r="I27" s="735">
        <v>45292</v>
      </c>
      <c r="J27" s="115">
        <f>'10+_UNIDADES_2024'!M13</f>
        <v>328</v>
      </c>
      <c r="K27" s="753">
        <f>((J27-148)/148)*100</f>
        <v>121.62162162162163</v>
      </c>
      <c r="M27" s="735">
        <v>45292</v>
      </c>
      <c r="N27" s="115">
        <f>'10+_UNIDADES_2024'!M14</f>
        <v>175</v>
      </c>
      <c r="O27" s="753">
        <f>((N27-163)/163)*100</f>
        <v>7.3619631901840492</v>
      </c>
    </row>
    <row r="28" spans="1:15" s="482" customFormat="1" ht="15">
      <c r="A28" s="903">
        <v>45323</v>
      </c>
      <c r="B28" s="906">
        <f>'10+_UNIDADES_2024'!L11</f>
        <v>465</v>
      </c>
      <c r="C28" s="907">
        <f t="shared" ref="C28:C33" si="15">((B28-B27)/B27)*100</f>
        <v>73.507462686567166</v>
      </c>
      <c r="E28" s="903">
        <v>45323</v>
      </c>
      <c r="F28" s="906">
        <f>'10+_UNIDADES_2024'!L12</f>
        <v>388</v>
      </c>
      <c r="G28" s="907">
        <f t="shared" ref="G28:G33" si="16">((F28-F27)/F27)*100</f>
        <v>9.6045197740112993</v>
      </c>
      <c r="I28" s="903">
        <v>45323</v>
      </c>
      <c r="J28" s="906">
        <f>'10+_UNIDADES_2024'!L13</f>
        <v>245</v>
      </c>
      <c r="K28" s="907">
        <f t="shared" ref="K28:K33" si="17">((J28-J27)/J27)*100</f>
        <v>-25.304878048780488</v>
      </c>
      <c r="M28" s="903">
        <v>45323</v>
      </c>
      <c r="N28" s="906">
        <f>'10+_UNIDADES_2024'!L14</f>
        <v>252</v>
      </c>
      <c r="O28" s="907">
        <f t="shared" ref="O28:O33" si="18">((N28-N27)/N27)*100</f>
        <v>44</v>
      </c>
    </row>
    <row r="29" spans="1:15" s="482" customFormat="1" ht="15">
      <c r="A29" s="903">
        <v>45352</v>
      </c>
      <c r="B29" s="906">
        <f>'10+_UNIDADES_2024'!K11</f>
        <v>436</v>
      </c>
      <c r="C29" s="907">
        <f t="shared" si="15"/>
        <v>-6.236559139784946</v>
      </c>
      <c r="E29" s="903">
        <v>45352</v>
      </c>
      <c r="F29" s="906">
        <f>'10+_UNIDADES_2024'!K12</f>
        <v>327</v>
      </c>
      <c r="G29" s="907">
        <f t="shared" si="16"/>
        <v>-15.721649484536082</v>
      </c>
      <c r="I29" s="903">
        <v>45352</v>
      </c>
      <c r="J29" s="906">
        <f>'10+_UNIDADES_2024'!K13</f>
        <v>249</v>
      </c>
      <c r="K29" s="907">
        <f t="shared" si="17"/>
        <v>1.6326530612244898</v>
      </c>
      <c r="M29" s="903">
        <v>45352</v>
      </c>
      <c r="N29" s="906">
        <f>'10+_UNIDADES_2024'!K14</f>
        <v>147</v>
      </c>
      <c r="O29" s="907">
        <f t="shared" si="18"/>
        <v>-41.666666666666671</v>
      </c>
    </row>
    <row r="30" spans="1:15" s="482" customFormat="1" ht="15">
      <c r="A30" s="903">
        <v>45383</v>
      </c>
      <c r="B30" s="906">
        <f>'10+_UNIDADES_2024'!J$11</f>
        <v>306</v>
      </c>
      <c r="C30" s="907">
        <f t="shared" si="15"/>
        <v>-29.816513761467888</v>
      </c>
      <c r="E30" s="903">
        <v>45383</v>
      </c>
      <c r="F30" s="906">
        <f>'10+_UNIDADES_2024'!J$12</f>
        <v>350</v>
      </c>
      <c r="G30" s="907">
        <f t="shared" si="16"/>
        <v>7.0336391437308867</v>
      </c>
      <c r="I30" s="903">
        <v>45383</v>
      </c>
      <c r="J30" s="906">
        <f>'10+_UNIDADES_2024'!J$13</f>
        <v>304</v>
      </c>
      <c r="K30" s="907">
        <f t="shared" si="17"/>
        <v>22.08835341365462</v>
      </c>
      <c r="M30" s="903">
        <v>45383</v>
      </c>
      <c r="N30" s="906">
        <f>'10+_UNIDADES_2024'!J$14</f>
        <v>314</v>
      </c>
      <c r="O30" s="907">
        <f t="shared" si="18"/>
        <v>113.60544217687074</v>
      </c>
    </row>
    <row r="31" spans="1:15" s="482" customFormat="1" ht="15">
      <c r="A31" s="903">
        <v>45413</v>
      </c>
      <c r="B31" s="906">
        <f>'10+_UNIDADES_2024'!I$11</f>
        <v>226</v>
      </c>
      <c r="C31" s="907">
        <f t="shared" si="15"/>
        <v>-26.143790849673206</v>
      </c>
      <c r="E31" s="903">
        <v>45413</v>
      </c>
      <c r="F31" s="906">
        <f>'10+_UNIDADES_2024'!I$12</f>
        <v>278</v>
      </c>
      <c r="G31" s="907">
        <f t="shared" si="16"/>
        <v>-20.571428571428569</v>
      </c>
      <c r="I31" s="903">
        <v>45413</v>
      </c>
      <c r="J31" s="906">
        <f>'10+_UNIDADES_2024'!I$13</f>
        <v>257</v>
      </c>
      <c r="K31" s="907">
        <f t="shared" si="17"/>
        <v>-15.460526315789474</v>
      </c>
      <c r="M31" s="903">
        <v>45413</v>
      </c>
      <c r="N31" s="906">
        <f>'10+_UNIDADES_2024'!I$14</f>
        <v>423</v>
      </c>
      <c r="O31" s="907">
        <f t="shared" si="18"/>
        <v>34.71337579617834</v>
      </c>
    </row>
    <row r="32" spans="1:15" ht="15">
      <c r="A32" s="737">
        <v>45444</v>
      </c>
      <c r="B32" s="801">
        <f>'10+_UNIDADES_2024'!H$11</f>
        <v>0</v>
      </c>
      <c r="C32" s="802">
        <f t="shared" si="15"/>
        <v>-100</v>
      </c>
      <c r="E32" s="737">
        <v>45444</v>
      </c>
      <c r="F32" s="801">
        <f>'10+_UNIDADES_2024'!H$12</f>
        <v>0</v>
      </c>
      <c r="G32" s="802">
        <f t="shared" si="16"/>
        <v>-100</v>
      </c>
      <c r="I32" s="737">
        <v>45444</v>
      </c>
      <c r="J32" s="801">
        <f>'10+_UNIDADES_2024'!H$13</f>
        <v>0</v>
      </c>
      <c r="K32" s="802">
        <f t="shared" si="17"/>
        <v>-100</v>
      </c>
      <c r="M32" s="737">
        <v>45444</v>
      </c>
      <c r="N32" s="801">
        <f>'10+_UNIDADES_2024'!H$14</f>
        <v>0</v>
      </c>
      <c r="O32" s="802">
        <f t="shared" si="18"/>
        <v>-100</v>
      </c>
    </row>
    <row r="33" spans="1:15" ht="15">
      <c r="A33" s="737">
        <v>45474</v>
      </c>
      <c r="B33" s="801">
        <f>'10+_UNIDADES_2024'!G$11</f>
        <v>0</v>
      </c>
      <c r="C33" s="802" t="e">
        <f t="shared" si="15"/>
        <v>#DIV/0!</v>
      </c>
      <c r="E33" s="737">
        <v>45474</v>
      </c>
      <c r="F33" s="801">
        <f>'10+_UNIDADES_2024'!G$12</f>
        <v>0</v>
      </c>
      <c r="G33" s="802" t="e">
        <f t="shared" si="16"/>
        <v>#DIV/0!</v>
      </c>
      <c r="I33" s="737">
        <v>45474</v>
      </c>
      <c r="J33" s="801">
        <f>'10+_UNIDADES_2024'!G$13</f>
        <v>0</v>
      </c>
      <c r="K33" s="802" t="e">
        <f t="shared" si="17"/>
        <v>#DIV/0!</v>
      </c>
      <c r="M33" s="737">
        <v>45474</v>
      </c>
      <c r="N33" s="801">
        <f>'10+_UNIDADES_2024'!G$14</f>
        <v>0</v>
      </c>
      <c r="O33" s="802" t="e">
        <f t="shared" si="18"/>
        <v>#DIV/0!</v>
      </c>
    </row>
    <row r="34" spans="1:15" ht="15">
      <c r="A34" s="737">
        <v>45505</v>
      </c>
      <c r="B34" s="801">
        <f>'10+_UNIDADES_2024'!F$11</f>
        <v>0</v>
      </c>
      <c r="C34" s="802" t="e">
        <f t="shared" ref="C34" si="19">((B34-B33)/B33)*100</f>
        <v>#DIV/0!</v>
      </c>
      <c r="E34" s="737">
        <v>45505</v>
      </c>
      <c r="F34" s="801">
        <f>'10+_UNIDADES_2024'!F$12</f>
        <v>0</v>
      </c>
      <c r="G34" s="802" t="e">
        <f t="shared" ref="G34" si="20">((F34-F33)/F33)*100</f>
        <v>#DIV/0!</v>
      </c>
      <c r="I34" s="737">
        <v>45505</v>
      </c>
      <c r="J34" s="801">
        <f>'10+_UNIDADES_2024'!F$13</f>
        <v>0</v>
      </c>
      <c r="K34" s="802" t="e">
        <f t="shared" ref="K34" si="21">((J34-J33)/J33)*100</f>
        <v>#DIV/0!</v>
      </c>
      <c r="M34" s="737">
        <v>45505</v>
      </c>
      <c r="N34" s="801">
        <f>'10+_UNIDADES_2024'!F$14</f>
        <v>0</v>
      </c>
      <c r="O34" s="802" t="e">
        <f t="shared" ref="O34" si="22">((N34-N33)/N33)*100</f>
        <v>#DIV/0!</v>
      </c>
    </row>
    <row r="35" spans="1:15" ht="15">
      <c r="A35" s="737">
        <v>45536</v>
      </c>
      <c r="B35" s="801">
        <f>'10+_UNIDADES_2024'!E$11</f>
        <v>0</v>
      </c>
      <c r="C35" s="802" t="e">
        <f t="shared" ref="C35:C37" si="23">((B35-B34)/B34)*100</f>
        <v>#DIV/0!</v>
      </c>
      <c r="E35" s="737">
        <v>45536</v>
      </c>
      <c r="F35" s="801">
        <f>'10+_UNIDADES_2024'!E$12</f>
        <v>0</v>
      </c>
      <c r="G35" s="802" t="e">
        <f t="shared" ref="G35:G38" si="24">((F35-F34)/F34)*100</f>
        <v>#DIV/0!</v>
      </c>
      <c r="I35" s="737">
        <v>45536</v>
      </c>
      <c r="J35" s="801">
        <f>'10+_UNIDADES_2024'!E$13</f>
        <v>0</v>
      </c>
      <c r="K35" s="802" t="e">
        <f t="shared" ref="K35:K37" si="25">((J35-J34)/J34)*100</f>
        <v>#DIV/0!</v>
      </c>
      <c r="M35" s="737">
        <v>45536</v>
      </c>
      <c r="N35" s="801">
        <f>'10+_UNIDADES_2024'!E$14</f>
        <v>0</v>
      </c>
      <c r="O35" s="802" t="e">
        <f t="shared" ref="O35:O37" si="26">((N35-N34)/N34)*100</f>
        <v>#DIV/0!</v>
      </c>
    </row>
    <row r="36" spans="1:15" ht="15">
      <c r="A36" s="737">
        <v>45566</v>
      </c>
      <c r="B36" s="801">
        <f>'10+_UNIDADES_2024'!D$11</f>
        <v>0</v>
      </c>
      <c r="C36" s="802" t="e">
        <f t="shared" si="23"/>
        <v>#DIV/0!</v>
      </c>
      <c r="E36" s="737">
        <v>45566</v>
      </c>
      <c r="F36" s="801">
        <f>'10+_UNIDADES_2024'!D$12</f>
        <v>0</v>
      </c>
      <c r="G36" s="802" t="e">
        <f t="shared" si="24"/>
        <v>#DIV/0!</v>
      </c>
      <c r="I36" s="737">
        <v>45566</v>
      </c>
      <c r="J36" s="801">
        <f>'10+_UNIDADES_2024'!D$13</f>
        <v>0</v>
      </c>
      <c r="K36" s="802" t="e">
        <f t="shared" si="25"/>
        <v>#DIV/0!</v>
      </c>
      <c r="M36" s="737">
        <v>45566</v>
      </c>
      <c r="N36" s="801">
        <f>'10+_UNIDADES_2024'!D$14</f>
        <v>0</v>
      </c>
      <c r="O36" s="802" t="e">
        <f t="shared" si="26"/>
        <v>#DIV/0!</v>
      </c>
    </row>
    <row r="37" spans="1:15" ht="15">
      <c r="A37" s="737">
        <v>45597</v>
      </c>
      <c r="B37" s="801">
        <f>'10+_UNIDADES_2024'!C$11</f>
        <v>0</v>
      </c>
      <c r="C37" s="802" t="e">
        <f t="shared" si="23"/>
        <v>#DIV/0!</v>
      </c>
      <c r="E37" s="737">
        <v>45597</v>
      </c>
      <c r="F37" s="801">
        <f>'10+_UNIDADES_2024'!C$12</f>
        <v>0</v>
      </c>
      <c r="G37" s="802" t="e">
        <f t="shared" si="24"/>
        <v>#DIV/0!</v>
      </c>
      <c r="I37" s="737">
        <v>45597</v>
      </c>
      <c r="J37" s="801">
        <f>'10+_UNIDADES_2024'!C$13</f>
        <v>0</v>
      </c>
      <c r="K37" s="802" t="e">
        <f t="shared" si="25"/>
        <v>#DIV/0!</v>
      </c>
      <c r="M37" s="737">
        <v>45597</v>
      </c>
      <c r="N37" s="801">
        <f>'10+_UNIDADES_2024'!C$14</f>
        <v>0</v>
      </c>
      <c r="O37" s="802" t="e">
        <f t="shared" si="26"/>
        <v>#DIV/0!</v>
      </c>
    </row>
    <row r="38" spans="1:15" ht="15.75" thickBot="1">
      <c r="A38" s="738">
        <v>45627</v>
      </c>
      <c r="B38" s="803">
        <f>'10+_UNIDADES_2024'!B$11</f>
        <v>0</v>
      </c>
      <c r="C38" s="804" t="e">
        <f t="shared" ref="C38" si="27">((B38-B37)/B37)*100</f>
        <v>#DIV/0!</v>
      </c>
      <c r="E38" s="738">
        <v>45627</v>
      </c>
      <c r="F38" s="803">
        <f>'10+_UNIDADES_2024'!B$12</f>
        <v>0</v>
      </c>
      <c r="G38" s="804" t="e">
        <f t="shared" si="24"/>
        <v>#DIV/0!</v>
      </c>
      <c r="I38" s="738">
        <v>45627</v>
      </c>
      <c r="J38" s="803">
        <f>'10+_UNIDADES_2024'!B$13</f>
        <v>0</v>
      </c>
      <c r="K38" s="804" t="e">
        <f t="shared" ref="K38" si="28">((J38-J37)/J37)*100</f>
        <v>#DIV/0!</v>
      </c>
      <c r="M38" s="738">
        <v>45627</v>
      </c>
      <c r="N38" s="803">
        <f>'10+_UNIDADES_2024'!B$14</f>
        <v>0</v>
      </c>
      <c r="O38" s="804" t="e">
        <f t="shared" ref="O38" si="29">((N38-N37)/N37)*100</f>
        <v>#DIV/0!</v>
      </c>
    </row>
    <row r="39" spans="1:15">
      <c r="B39" s="9"/>
      <c r="C39" s="9"/>
    </row>
    <row r="40" spans="1:15" ht="15" thickBot="1">
      <c r="B40" s="9"/>
      <c r="C40" s="9"/>
    </row>
    <row r="41" spans="1:15" ht="30.75" customHeight="1" thickBot="1">
      <c r="A41" s="1115" t="str">
        <f>'10+_UNIDADES_2024'!A15</f>
        <v>São Paulo Transportes - SPTRANS</v>
      </c>
      <c r="B41" s="1116"/>
      <c r="C41" s="1117"/>
      <c r="E41" s="1115" t="str">
        <f>'10+_UNIDADES_2024'!A16</f>
        <v xml:space="preserve">Agência Reguladora de Serviços Públicos do Município de São Paulo** </v>
      </c>
      <c r="F41" s="1116"/>
      <c r="G41" s="1117"/>
    </row>
    <row r="42" spans="1:15" ht="15.75" thickBot="1">
      <c r="A42" s="754" t="s">
        <v>2</v>
      </c>
      <c r="B42" s="5" t="s">
        <v>209</v>
      </c>
      <c r="C42" s="746" t="s">
        <v>210</v>
      </c>
      <c r="E42" s="747" t="s">
        <v>2</v>
      </c>
      <c r="F42" s="5" t="s">
        <v>209</v>
      </c>
      <c r="G42" s="746" t="s">
        <v>210</v>
      </c>
    </row>
    <row r="43" spans="1:15" ht="15">
      <c r="A43" s="735">
        <v>45292</v>
      </c>
      <c r="B43" s="115">
        <f>'10+_UNIDADES_2024'!M15</f>
        <v>180</v>
      </c>
      <c r="C43" s="753">
        <f>((B43-159)/159)*100</f>
        <v>13.20754716981132</v>
      </c>
      <c r="E43" s="735">
        <v>45292</v>
      </c>
      <c r="F43" s="115">
        <f>'10+_UNIDADES_2024'!M16</f>
        <v>111</v>
      </c>
      <c r="G43" s="753">
        <f>((F43-59)/59)*100</f>
        <v>88.135593220338976</v>
      </c>
    </row>
    <row r="44" spans="1:15" s="482" customFormat="1" ht="15">
      <c r="A44" s="903">
        <v>45323</v>
      </c>
      <c r="B44" s="906">
        <f>'10+_UNIDADES_2024'!L15</f>
        <v>213</v>
      </c>
      <c r="C44" s="907">
        <f t="shared" ref="C44:C49" si="30">((B44-B43)/B43)*100</f>
        <v>18.333333333333332</v>
      </c>
      <c r="E44" s="903">
        <v>45323</v>
      </c>
      <c r="F44" s="906">
        <f>'10+_UNIDADES_2024'!L16</f>
        <v>116</v>
      </c>
      <c r="G44" s="907">
        <f t="shared" ref="G44:G49" si="31">((F44-F43)/F43)*100</f>
        <v>4.5045045045045047</v>
      </c>
    </row>
    <row r="45" spans="1:15" s="482" customFormat="1" ht="15">
      <c r="A45" s="903">
        <v>45352</v>
      </c>
      <c r="B45" s="906">
        <f>'10+_UNIDADES_2024'!K15</f>
        <v>316</v>
      </c>
      <c r="C45" s="907">
        <f t="shared" si="30"/>
        <v>48.356807511737088</v>
      </c>
      <c r="E45" s="903">
        <v>45352</v>
      </c>
      <c r="F45" s="906">
        <f>'10+_UNIDADES_2024'!K16</f>
        <v>134</v>
      </c>
      <c r="G45" s="907">
        <f t="shared" si="31"/>
        <v>15.517241379310345</v>
      </c>
    </row>
    <row r="46" spans="1:15" s="482" customFormat="1" ht="15">
      <c r="A46" s="903">
        <v>45383</v>
      </c>
      <c r="B46" s="906">
        <f>'10+_UNIDADES_2024'!J$15</f>
        <v>329</v>
      </c>
      <c r="C46" s="907">
        <f t="shared" si="30"/>
        <v>4.1139240506329111</v>
      </c>
      <c r="E46" s="903">
        <v>45383</v>
      </c>
      <c r="F46" s="906">
        <f>'10+_UNIDADES_2024'!J$16</f>
        <v>147</v>
      </c>
      <c r="G46" s="907">
        <f t="shared" si="31"/>
        <v>9.7014925373134329</v>
      </c>
    </row>
    <row r="47" spans="1:15" s="482" customFormat="1" ht="15">
      <c r="A47" s="903">
        <v>45413</v>
      </c>
      <c r="B47" s="906">
        <f>'10+_UNIDADES_2024'!I$15</f>
        <v>229</v>
      </c>
      <c r="C47" s="907">
        <f t="shared" si="30"/>
        <v>-30.3951367781155</v>
      </c>
      <c r="E47" s="903">
        <v>45413</v>
      </c>
      <c r="F47" s="906">
        <f>'10+_UNIDADES_2024'!I$16</f>
        <v>148</v>
      </c>
      <c r="G47" s="907">
        <f t="shared" si="31"/>
        <v>0.68027210884353739</v>
      </c>
    </row>
    <row r="48" spans="1:15" ht="15">
      <c r="A48" s="737">
        <v>45444</v>
      </c>
      <c r="B48" s="801">
        <f>'10+_UNIDADES_2024'!H$15</f>
        <v>0</v>
      </c>
      <c r="C48" s="802">
        <f t="shared" si="30"/>
        <v>-100</v>
      </c>
      <c r="E48" s="737">
        <v>45444</v>
      </c>
      <c r="F48" s="801">
        <f>'10+_UNIDADES_2024'!H$16</f>
        <v>0</v>
      </c>
      <c r="G48" s="802">
        <f t="shared" si="31"/>
        <v>-100</v>
      </c>
    </row>
    <row r="49" spans="1:7" ht="15">
      <c r="A49" s="737">
        <v>45474</v>
      </c>
      <c r="B49" s="801">
        <f>'10+_UNIDADES_2024'!G$15</f>
        <v>0</v>
      </c>
      <c r="C49" s="802" t="e">
        <f t="shared" si="30"/>
        <v>#DIV/0!</v>
      </c>
      <c r="E49" s="737">
        <v>45474</v>
      </c>
      <c r="F49" s="801">
        <f>'10+_UNIDADES_2024'!G$16</f>
        <v>0</v>
      </c>
      <c r="G49" s="802" t="e">
        <f t="shared" si="31"/>
        <v>#DIV/0!</v>
      </c>
    </row>
    <row r="50" spans="1:7" ht="15">
      <c r="A50" s="737">
        <v>45505</v>
      </c>
      <c r="B50" s="801">
        <f>'10+_UNIDADES_2024'!F$15</f>
        <v>0</v>
      </c>
      <c r="C50" s="802" t="e">
        <f t="shared" ref="C50" si="32">((B50-B49)/B49)*100</f>
        <v>#DIV/0!</v>
      </c>
      <c r="E50" s="737">
        <v>45505</v>
      </c>
      <c r="F50" s="801">
        <f>'10+_UNIDADES_2024'!F$16</f>
        <v>0</v>
      </c>
      <c r="G50" s="802" t="e">
        <f t="shared" ref="G50" si="33">((F50-F49)/F49)*100</f>
        <v>#DIV/0!</v>
      </c>
    </row>
    <row r="51" spans="1:7" ht="15">
      <c r="A51" s="737">
        <v>45536</v>
      </c>
      <c r="B51" s="801">
        <f>'10+_UNIDADES_2024'!E$15</f>
        <v>0</v>
      </c>
      <c r="C51" s="802" t="e">
        <f t="shared" ref="C51:C53" si="34">((B51-B50)/B50)*100</f>
        <v>#DIV/0!</v>
      </c>
      <c r="E51" s="737">
        <v>45536</v>
      </c>
      <c r="F51" s="801">
        <f>'10+_UNIDADES_2024'!E$16</f>
        <v>0</v>
      </c>
      <c r="G51" s="802" t="e">
        <f t="shared" ref="G51:G53" si="35">((F51-F50)/F50)*100</f>
        <v>#DIV/0!</v>
      </c>
    </row>
    <row r="52" spans="1:7" ht="15">
      <c r="A52" s="737">
        <v>45566</v>
      </c>
      <c r="B52" s="801">
        <f>'10+_UNIDADES_2024'!D$15</f>
        <v>0</v>
      </c>
      <c r="C52" s="802" t="e">
        <f t="shared" si="34"/>
        <v>#DIV/0!</v>
      </c>
      <c r="E52" s="737">
        <v>45566</v>
      </c>
      <c r="F52" s="801">
        <f>'10+_UNIDADES_2024'!D$16</f>
        <v>0</v>
      </c>
      <c r="G52" s="802" t="e">
        <f t="shared" si="35"/>
        <v>#DIV/0!</v>
      </c>
    </row>
    <row r="53" spans="1:7" ht="15">
      <c r="A53" s="737">
        <v>45597</v>
      </c>
      <c r="B53" s="801">
        <f>'10+_UNIDADES_2024'!C$15</f>
        <v>0</v>
      </c>
      <c r="C53" s="802" t="e">
        <f t="shared" si="34"/>
        <v>#DIV/0!</v>
      </c>
      <c r="E53" s="737">
        <v>45597</v>
      </c>
      <c r="F53" s="801">
        <f>'10+_UNIDADES_2024'!C$16</f>
        <v>0</v>
      </c>
      <c r="G53" s="802" t="e">
        <f t="shared" si="35"/>
        <v>#DIV/0!</v>
      </c>
    </row>
    <row r="54" spans="1:7" ht="15.75" thickBot="1">
      <c r="A54" s="738">
        <v>45627</v>
      </c>
      <c r="B54" s="803">
        <f>'10+_UNIDADES_2024'!B$15</f>
        <v>0</v>
      </c>
      <c r="C54" s="804" t="e">
        <f t="shared" ref="C54" si="36">((B54-B53)/B53)*100</f>
        <v>#DIV/0!</v>
      </c>
      <c r="E54" s="738">
        <v>45627</v>
      </c>
      <c r="F54" s="803">
        <f>'10+_UNIDADES_2024'!B$16</f>
        <v>0</v>
      </c>
      <c r="G54" s="804" t="e">
        <f t="shared" ref="G54" si="37">((F54-F53)/F53)*100</f>
        <v>#DIV/0!</v>
      </c>
    </row>
    <row r="55" spans="1:7">
      <c r="B55" s="9"/>
      <c r="C55" s="9"/>
    </row>
    <row r="56" spans="1:7">
      <c r="B56" s="9"/>
      <c r="C56" s="9"/>
    </row>
    <row r="57" spans="1:7">
      <c r="B57" s="9"/>
      <c r="C57" s="9"/>
    </row>
    <row r="58" spans="1:7">
      <c r="B58" s="9"/>
      <c r="C58" s="9"/>
    </row>
    <row r="59" spans="1:7">
      <c r="B59" s="9"/>
      <c r="C59" s="9"/>
    </row>
    <row r="60" spans="1:7" ht="15">
      <c r="A60" s="1"/>
    </row>
  </sheetData>
  <mergeCells count="10">
    <mergeCell ref="M9:O9"/>
    <mergeCell ref="A25:C25"/>
    <mergeCell ref="E25:G25"/>
    <mergeCell ref="I25:K25"/>
    <mergeCell ref="M25:O25"/>
    <mergeCell ref="A41:C41"/>
    <mergeCell ref="E41:G41"/>
    <mergeCell ref="A9:C9"/>
    <mergeCell ref="E9:G9"/>
    <mergeCell ref="I9:K9"/>
  </mergeCells>
  <pageMargins left="0.511811024" right="0.511811024" top="0.78740157500000008" bottom="0.78740157500000008" header="0.31496062000000008" footer="0.31496062000000008"/>
  <pageSetup paperSize="0" fitToWidth="0" fitToHeight="0" orientation="portrait" horizontalDpi="0" verticalDpi="0" copies="0"/>
  <ignoredErrors>
    <ignoredError sqref="C13:C21 B22:C22 G13:G22 K13:K22 O13:O22 C29:C38 G29:G38 K29:K38 O29:O38 C45:C54 G45:G54" evalErro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3"/>
  <dimension ref="A1:R25"/>
  <sheetViews>
    <sheetView zoomScaleNormal="100" workbookViewId="0"/>
  </sheetViews>
  <sheetFormatPr defaultColWidth="5.5703125" defaultRowHeight="14.25"/>
  <cols>
    <col min="1" max="1" width="52.42578125" style="9" customWidth="1"/>
    <col min="2" max="2" width="7.7109375" style="107" bestFit="1" customWidth="1"/>
    <col min="3" max="4" width="7.5703125" style="107" bestFit="1" customWidth="1"/>
    <col min="5" max="5" width="7.5703125" style="107" customWidth="1"/>
    <col min="6" max="6" width="9.140625" style="107" customWidth="1"/>
    <col min="7" max="7" width="3" style="9" customWidth="1"/>
    <col min="8" max="17" width="9.140625" style="9" customWidth="1"/>
    <col min="18" max="18" width="15.42578125" style="9" customWidth="1"/>
    <col min="19" max="222" width="9.140625" style="9" customWidth="1"/>
    <col min="223" max="223" width="58.28515625" style="9" customWidth="1"/>
    <col min="224" max="224" width="3.7109375" style="9" bestFit="1" customWidth="1"/>
    <col min="225" max="225" width="5.5703125" style="9" bestFit="1" customWidth="1"/>
    <col min="226" max="226" width="5.5703125" style="9" customWidth="1"/>
    <col min="227" max="16384" width="5.5703125" style="9"/>
  </cols>
  <sheetData>
    <row r="1" spans="1:18" ht="15">
      <c r="A1" s="91" t="s">
        <v>0</v>
      </c>
      <c r="B1" s="138"/>
      <c r="C1" s="138"/>
      <c r="D1" s="138"/>
      <c r="E1" s="138"/>
    </row>
    <row r="2" spans="1:18" ht="15">
      <c r="A2" s="1" t="s">
        <v>1</v>
      </c>
      <c r="B2" s="6"/>
      <c r="C2" s="6"/>
      <c r="D2" s="6"/>
      <c r="E2" s="6"/>
    </row>
    <row r="3" spans="1:18" ht="15">
      <c r="A3" s="1"/>
      <c r="B3" s="6"/>
      <c r="C3" s="6"/>
      <c r="D3" s="6"/>
      <c r="E3" s="6"/>
    </row>
    <row r="4" spans="1:18" ht="15">
      <c r="A4" s="1" t="s">
        <v>496</v>
      </c>
      <c r="B4" s="6"/>
      <c r="C4" s="6"/>
      <c r="D4" s="6"/>
      <c r="E4" s="6"/>
    </row>
    <row r="6" spans="1:18" ht="15.75" thickBot="1">
      <c r="A6" s="171" t="s">
        <v>204</v>
      </c>
      <c r="B6" s="133">
        <v>45413</v>
      </c>
      <c r="C6" s="133">
        <v>45383</v>
      </c>
      <c r="D6" s="143">
        <v>45352</v>
      </c>
      <c r="E6" s="133" t="s">
        <v>5</v>
      </c>
      <c r="F6" s="169" t="s">
        <v>6</v>
      </c>
    </row>
    <row r="7" spans="1:18" ht="14.25" customHeight="1" thickBot="1">
      <c r="A7" s="519" t="s">
        <v>228</v>
      </c>
      <c r="B7" s="521">
        <v>935</v>
      </c>
      <c r="C7" s="521">
        <v>1024</v>
      </c>
      <c r="D7" s="521">
        <v>976</v>
      </c>
      <c r="E7" s="172">
        <f>SUM(B7:D7)</f>
        <v>2935</v>
      </c>
      <c r="F7" s="173">
        <f>AVERAGE(B7:D7)</f>
        <v>978.33333333333337</v>
      </c>
      <c r="R7" s="106"/>
    </row>
    <row r="8" spans="1:18" ht="15" customHeight="1" thickBot="1">
      <c r="A8" s="520" t="s">
        <v>227</v>
      </c>
      <c r="B8" s="27">
        <v>532</v>
      </c>
      <c r="C8" s="27">
        <v>622</v>
      </c>
      <c r="D8" s="37">
        <v>635</v>
      </c>
      <c r="E8" s="32">
        <f t="shared" ref="E8:E16" si="0">SUM(B8:D8)</f>
        <v>1789</v>
      </c>
      <c r="F8" s="146">
        <f t="shared" ref="F8:F17" si="1">AVERAGE(B8:D8)</f>
        <v>596.33333333333337</v>
      </c>
      <c r="R8" s="106"/>
    </row>
    <row r="9" spans="1:18" ht="15.75" thickBot="1">
      <c r="A9" s="520" t="s">
        <v>226</v>
      </c>
      <c r="B9" s="37">
        <v>565</v>
      </c>
      <c r="C9" s="37">
        <v>608</v>
      </c>
      <c r="D9" s="37">
        <v>519</v>
      </c>
      <c r="E9" s="32">
        <f t="shared" si="0"/>
        <v>1692</v>
      </c>
      <c r="F9" s="146">
        <f t="shared" si="1"/>
        <v>564</v>
      </c>
      <c r="R9" s="106"/>
    </row>
    <row r="10" spans="1:18" ht="15.75" thickBot="1">
      <c r="A10" s="520" t="s">
        <v>223</v>
      </c>
      <c r="B10" s="37">
        <v>325</v>
      </c>
      <c r="C10" s="37">
        <v>351</v>
      </c>
      <c r="D10" s="37">
        <v>360</v>
      </c>
      <c r="E10" s="32">
        <f t="shared" si="0"/>
        <v>1036</v>
      </c>
      <c r="F10" s="146">
        <f t="shared" si="1"/>
        <v>345.33333333333331</v>
      </c>
      <c r="R10" s="106"/>
    </row>
    <row r="11" spans="1:18" ht="15.75" thickBot="1">
      <c r="A11" s="520" t="s">
        <v>232</v>
      </c>
      <c r="B11" s="37">
        <v>226</v>
      </c>
      <c r="C11" s="37">
        <v>306</v>
      </c>
      <c r="D11" s="37">
        <v>436</v>
      </c>
      <c r="E11" s="32">
        <f t="shared" si="0"/>
        <v>968</v>
      </c>
      <c r="F11" s="146">
        <f t="shared" si="1"/>
        <v>322.66666666666669</v>
      </c>
      <c r="R11" s="106"/>
    </row>
    <row r="12" spans="1:18" ht="15" customHeight="1" thickBot="1">
      <c r="A12" s="520" t="s">
        <v>224</v>
      </c>
      <c r="B12" s="37">
        <v>278</v>
      </c>
      <c r="C12" s="37">
        <v>350</v>
      </c>
      <c r="D12" s="37">
        <v>327</v>
      </c>
      <c r="E12" s="32">
        <f t="shared" si="0"/>
        <v>955</v>
      </c>
      <c r="F12" s="146">
        <f t="shared" si="1"/>
        <v>318.33333333333331</v>
      </c>
      <c r="R12" s="106"/>
    </row>
    <row r="13" spans="1:18" ht="15.75" thickBot="1">
      <c r="A13" s="520" t="s">
        <v>143</v>
      </c>
      <c r="B13" s="37">
        <v>423</v>
      </c>
      <c r="C13" s="37">
        <v>314</v>
      </c>
      <c r="D13" s="37">
        <v>147</v>
      </c>
      <c r="E13" s="32">
        <f t="shared" si="0"/>
        <v>884</v>
      </c>
      <c r="F13" s="146">
        <f t="shared" si="1"/>
        <v>294.66666666666669</v>
      </c>
      <c r="R13" s="106"/>
    </row>
    <row r="14" spans="1:18" ht="15.75" thickBot="1">
      <c r="A14" s="520" t="s">
        <v>219</v>
      </c>
      <c r="B14" s="37">
        <v>229</v>
      </c>
      <c r="C14" s="37">
        <v>329</v>
      </c>
      <c r="D14" s="37">
        <v>316</v>
      </c>
      <c r="E14" s="32">
        <f t="shared" si="0"/>
        <v>874</v>
      </c>
      <c r="F14" s="146">
        <f t="shared" si="1"/>
        <v>291.33333333333331</v>
      </c>
      <c r="R14" s="106"/>
    </row>
    <row r="15" spans="1:18" ht="15.75" thickBot="1">
      <c r="A15" s="520" t="s">
        <v>213</v>
      </c>
      <c r="B15" s="37">
        <v>257</v>
      </c>
      <c r="C15" s="37">
        <v>304</v>
      </c>
      <c r="D15" s="37">
        <v>249</v>
      </c>
      <c r="E15" s="32">
        <f t="shared" si="0"/>
        <v>810</v>
      </c>
      <c r="F15" s="146">
        <f t="shared" si="1"/>
        <v>270</v>
      </c>
      <c r="R15" s="106"/>
    </row>
    <row r="16" spans="1:18" ht="15.75" thickBot="1">
      <c r="A16" s="520" t="s">
        <v>211</v>
      </c>
      <c r="B16" s="37">
        <v>148</v>
      </c>
      <c r="C16" s="37">
        <v>147</v>
      </c>
      <c r="D16" s="37">
        <v>134</v>
      </c>
      <c r="E16" s="174">
        <f t="shared" si="0"/>
        <v>429</v>
      </c>
      <c r="F16" s="175">
        <f t="shared" si="1"/>
        <v>143</v>
      </c>
      <c r="R16" s="106"/>
    </row>
    <row r="17" spans="1:7" ht="15.75" customHeight="1" thickBot="1">
      <c r="A17" s="102" t="s">
        <v>5</v>
      </c>
      <c r="B17" s="53">
        <f>SUM(B7:B16)</f>
        <v>3918</v>
      </c>
      <c r="C17" s="171">
        <f>SUM(C7:C16)</f>
        <v>4355</v>
      </c>
      <c r="D17" s="54">
        <f>SUM(D7:D16)</f>
        <v>4099</v>
      </c>
      <c r="E17" s="160">
        <f>SUM(E7:E16)</f>
        <v>12372</v>
      </c>
      <c r="F17" s="176">
        <f t="shared" si="1"/>
        <v>4124</v>
      </c>
    </row>
    <row r="18" spans="1:7" ht="15">
      <c r="A18" s="177"/>
      <c r="B18" s="6"/>
      <c r="C18" s="6"/>
      <c r="D18" s="6"/>
      <c r="E18" s="6"/>
    </row>
    <row r="19" spans="1:7" ht="57" customHeight="1">
      <c r="A19" s="103"/>
      <c r="B19" s="178"/>
      <c r="C19" s="178"/>
      <c r="D19" s="178"/>
      <c r="E19" s="178"/>
      <c r="F19" s="1102"/>
      <c r="G19" s="1102"/>
    </row>
    <row r="20" spans="1:7">
      <c r="A20" s="104"/>
      <c r="B20" s="179"/>
      <c r="C20" s="179"/>
      <c r="D20" s="179"/>
      <c r="E20" s="179"/>
    </row>
    <row r="21" spans="1:7" ht="82.5" customHeight="1">
      <c r="A21" s="103"/>
      <c r="B21" s="178"/>
      <c r="C21" s="178"/>
      <c r="D21" s="178"/>
      <c r="E21" s="178"/>
      <c r="F21" s="1102"/>
      <c r="G21" s="1102"/>
    </row>
    <row r="22" spans="1:7">
      <c r="A22" s="103"/>
      <c r="B22" s="178"/>
      <c r="C22" s="178"/>
      <c r="D22" s="178"/>
      <c r="E22" s="178"/>
    </row>
    <row r="23" spans="1:7" ht="66.75" customHeight="1">
      <c r="A23" s="103"/>
      <c r="B23" s="178"/>
      <c r="C23" s="178"/>
      <c r="D23" s="178"/>
      <c r="E23" s="178"/>
      <c r="F23" s="1102"/>
      <c r="G23" s="1102"/>
    </row>
    <row r="24" spans="1:7">
      <c r="A24" s="104"/>
      <c r="B24" s="179"/>
      <c r="C24" s="179"/>
      <c r="D24" s="179"/>
      <c r="E24" s="179"/>
    </row>
    <row r="25" spans="1:7">
      <c r="A25" s="103"/>
      <c r="B25" s="178"/>
      <c r="C25" s="178"/>
      <c r="D25" s="178"/>
      <c r="E25" s="178"/>
    </row>
  </sheetData>
  <mergeCells count="3">
    <mergeCell ref="F19:G19"/>
    <mergeCell ref="F21:G21"/>
    <mergeCell ref="F23:G23"/>
  </mergeCells>
  <pageMargins left="0.511811024" right="0.511811024" top="0.78740157500000008" bottom="0.78740157500000008" header="0.31496062000000008" footer="0.31496062000000008"/>
  <pageSetup paperSize="0" fitToWidth="0" fitToHeight="0" orientation="portrait" horizontalDpi="0" verticalDpi="0" copies="0"/>
  <ignoredErrors>
    <ignoredError sqref="B17:D17" formulaRange="1"/>
  </ignoredError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4"/>
  <dimension ref="A1:AE41"/>
  <sheetViews>
    <sheetView zoomScaleNormal="100" workbookViewId="0"/>
  </sheetViews>
  <sheetFormatPr defaultColWidth="5.5703125" defaultRowHeight="14.25"/>
  <cols>
    <col min="1" max="1" width="58.28515625" style="9" customWidth="1"/>
    <col min="2" max="2" width="8.140625" style="107" customWidth="1"/>
    <col min="3" max="16" width="9.140625" style="9" customWidth="1"/>
    <col min="17" max="21" width="9.140625" style="94" customWidth="1"/>
    <col min="22" max="22" width="12" style="94" customWidth="1"/>
    <col min="23" max="23" width="9.140625" style="94" customWidth="1"/>
    <col min="24" max="24" width="12.85546875" style="94" customWidth="1"/>
    <col min="25" max="25" width="20.28515625" style="94" bestFit="1" customWidth="1"/>
    <col min="26" max="26" width="24.28515625" style="94" hidden="1" customWidth="1"/>
    <col min="27" max="27" width="9.140625" style="94" customWidth="1"/>
    <col min="28" max="235" width="9.140625" style="9" customWidth="1"/>
    <col min="236" max="236" width="58.28515625" style="9" customWidth="1"/>
    <col min="237" max="237" width="3.7109375" style="9" bestFit="1" customWidth="1"/>
    <col min="238" max="238" width="5.5703125" style="9" bestFit="1" customWidth="1"/>
    <col min="239" max="239" width="5.5703125" style="9" customWidth="1"/>
    <col min="240" max="16384" width="5.5703125" style="9"/>
  </cols>
  <sheetData>
    <row r="1" spans="1:15" ht="15">
      <c r="A1" s="91" t="s">
        <v>0</v>
      </c>
    </row>
    <row r="2" spans="1:15" ht="15">
      <c r="A2" s="1" t="s">
        <v>1</v>
      </c>
      <c r="C2" s="94"/>
      <c r="D2" s="94"/>
      <c r="E2" s="94"/>
      <c r="F2" s="94"/>
      <c r="G2" s="94"/>
      <c r="H2" s="94"/>
      <c r="I2" s="94"/>
      <c r="J2" s="94"/>
      <c r="K2" s="94"/>
      <c r="L2" s="94"/>
      <c r="M2" s="94"/>
      <c r="N2" s="94"/>
      <c r="O2" s="94"/>
    </row>
    <row r="3" spans="1:15" ht="15">
      <c r="A3" s="1"/>
      <c r="C3" s="94"/>
      <c r="D3" s="94"/>
      <c r="E3" s="94"/>
      <c r="F3" s="94"/>
      <c r="G3" s="94"/>
      <c r="H3" s="94"/>
      <c r="I3" s="94"/>
      <c r="J3" s="94"/>
      <c r="K3" s="94"/>
      <c r="L3" s="94"/>
      <c r="M3" s="94"/>
      <c r="N3" s="94"/>
      <c r="O3" s="94"/>
    </row>
    <row r="4" spans="1:15" ht="15">
      <c r="A4" s="1" t="s">
        <v>516</v>
      </c>
      <c r="C4" s="94"/>
      <c r="D4" s="94"/>
      <c r="E4" s="94"/>
      <c r="F4" s="94"/>
      <c r="G4" s="94"/>
      <c r="H4" s="94"/>
      <c r="I4" s="94"/>
      <c r="J4" s="94"/>
      <c r="K4" s="94"/>
      <c r="L4" s="94"/>
      <c r="M4" s="94"/>
      <c r="N4" s="94"/>
      <c r="O4" s="94"/>
    </row>
    <row r="5" spans="1:15" ht="15" thickBot="1">
      <c r="C5" s="94"/>
      <c r="D5" s="94"/>
      <c r="E5" s="94"/>
      <c r="F5" s="94"/>
      <c r="G5" s="94"/>
      <c r="H5" s="94"/>
      <c r="I5" s="94"/>
      <c r="J5" s="94"/>
      <c r="K5" s="94"/>
      <c r="L5" s="94"/>
      <c r="M5" s="94"/>
      <c r="N5" s="94"/>
      <c r="O5" s="94"/>
    </row>
    <row r="6" spans="1:15" ht="15.75" thickBot="1">
      <c r="A6" s="670" t="s">
        <v>204</v>
      </c>
      <c r="B6" s="55">
        <v>45413</v>
      </c>
      <c r="C6" s="94"/>
      <c r="D6" s="94"/>
      <c r="E6" s="94"/>
      <c r="F6" s="94"/>
      <c r="G6" s="94"/>
      <c r="H6" s="94"/>
      <c r="I6" s="94"/>
      <c r="J6" s="94"/>
      <c r="K6" s="94"/>
      <c r="L6" s="94"/>
      <c r="M6" s="94"/>
      <c r="N6" s="94"/>
      <c r="O6" s="94"/>
    </row>
    <row r="7" spans="1:15">
      <c r="A7" s="677" t="s">
        <v>228</v>
      </c>
      <c r="B7" s="672">
        <v>935</v>
      </c>
      <c r="C7" s="94"/>
      <c r="D7" s="94"/>
      <c r="E7" s="94"/>
      <c r="F7" s="94"/>
      <c r="G7" s="94"/>
      <c r="H7" s="94"/>
      <c r="I7" s="94"/>
      <c r="J7" s="94"/>
      <c r="K7" s="94"/>
      <c r="L7" s="94"/>
      <c r="M7" s="94"/>
      <c r="N7" s="94"/>
      <c r="O7" s="94"/>
    </row>
    <row r="8" spans="1:15">
      <c r="A8" s="671" t="s">
        <v>226</v>
      </c>
      <c r="B8" s="678">
        <v>565</v>
      </c>
      <c r="C8" s="94"/>
      <c r="D8" s="94"/>
      <c r="E8" s="94"/>
      <c r="F8" s="94"/>
      <c r="G8" s="94"/>
      <c r="H8" s="94"/>
      <c r="I8" s="94"/>
      <c r="J8" s="94"/>
      <c r="K8" s="94"/>
      <c r="L8" s="94"/>
      <c r="M8" s="94"/>
      <c r="N8" s="94"/>
      <c r="O8" s="94"/>
    </row>
    <row r="9" spans="1:15" ht="15" customHeight="1">
      <c r="A9" s="671" t="s">
        <v>227</v>
      </c>
      <c r="B9" s="673">
        <v>532</v>
      </c>
      <c r="C9" s="94"/>
      <c r="D9" s="94"/>
      <c r="E9" s="94"/>
      <c r="F9" s="94"/>
      <c r="G9" s="94"/>
      <c r="H9" s="94"/>
      <c r="I9" s="94"/>
      <c r="J9" s="94"/>
      <c r="K9" s="94"/>
      <c r="L9" s="94"/>
      <c r="M9" s="94"/>
      <c r="N9" s="94"/>
      <c r="O9" s="94"/>
    </row>
    <row r="10" spans="1:15">
      <c r="A10" s="671" t="s">
        <v>143</v>
      </c>
      <c r="B10" s="673">
        <v>423</v>
      </c>
      <c r="C10" s="94"/>
      <c r="D10" s="94"/>
      <c r="E10" s="94"/>
      <c r="F10" s="94"/>
      <c r="G10" s="94"/>
      <c r="H10" s="94"/>
      <c r="I10" s="94"/>
      <c r="J10" s="94"/>
      <c r="K10" s="94"/>
      <c r="L10" s="94"/>
      <c r="M10" s="94"/>
      <c r="N10" s="94"/>
      <c r="O10" s="94"/>
    </row>
    <row r="11" spans="1:15">
      <c r="A11" s="671" t="s">
        <v>223</v>
      </c>
      <c r="B11" s="673">
        <v>325</v>
      </c>
      <c r="C11" s="94"/>
      <c r="D11" s="94"/>
      <c r="E11" s="94"/>
      <c r="F11" s="94"/>
      <c r="G11" s="94"/>
      <c r="H11" s="94"/>
      <c r="I11" s="94"/>
      <c r="J11" s="94"/>
      <c r="K11" s="94"/>
      <c r="L11" s="94"/>
      <c r="M11" s="94"/>
      <c r="N11" s="94"/>
      <c r="O11" s="94"/>
    </row>
    <row r="12" spans="1:15">
      <c r="A12" s="671" t="s">
        <v>224</v>
      </c>
      <c r="B12" s="673">
        <v>278</v>
      </c>
      <c r="C12" s="94"/>
      <c r="D12" s="94"/>
      <c r="E12" s="94"/>
      <c r="F12" s="94"/>
      <c r="G12" s="94"/>
      <c r="H12" s="94"/>
      <c r="I12" s="94"/>
      <c r="J12" s="94"/>
      <c r="K12" s="94"/>
      <c r="L12" s="94"/>
      <c r="M12" s="94"/>
      <c r="N12" s="94"/>
      <c r="O12" s="94"/>
    </row>
    <row r="13" spans="1:15" ht="15" customHeight="1">
      <c r="A13" s="671" t="s">
        <v>213</v>
      </c>
      <c r="B13" s="673">
        <v>257</v>
      </c>
      <c r="C13" s="94"/>
      <c r="D13" s="94"/>
      <c r="E13" s="94"/>
      <c r="F13" s="94"/>
      <c r="G13" s="94"/>
      <c r="H13" s="94"/>
      <c r="I13" s="94"/>
      <c r="J13" s="94"/>
      <c r="K13" s="94"/>
      <c r="L13" s="94"/>
      <c r="M13" s="94"/>
      <c r="N13" s="94"/>
      <c r="O13" s="94"/>
    </row>
    <row r="14" spans="1:15">
      <c r="A14" s="671" t="s">
        <v>219</v>
      </c>
      <c r="B14" s="673">
        <v>229</v>
      </c>
      <c r="C14" s="94"/>
      <c r="D14" s="94"/>
      <c r="E14" s="94"/>
      <c r="F14" s="94"/>
      <c r="G14" s="94"/>
      <c r="H14" s="94"/>
      <c r="I14" s="94"/>
      <c r="J14" s="94"/>
      <c r="K14" s="94"/>
      <c r="L14" s="94"/>
      <c r="M14" s="94"/>
      <c r="N14" s="94"/>
      <c r="O14" s="94"/>
    </row>
    <row r="15" spans="1:15">
      <c r="A15" s="671" t="s">
        <v>232</v>
      </c>
      <c r="B15" s="673">
        <v>226</v>
      </c>
      <c r="C15" s="94"/>
      <c r="D15" s="94"/>
      <c r="E15" s="94"/>
      <c r="F15" s="94"/>
      <c r="G15" s="94"/>
      <c r="H15" s="94"/>
      <c r="I15" s="94"/>
      <c r="J15" s="94"/>
      <c r="K15" s="94"/>
      <c r="L15" s="94"/>
      <c r="M15" s="94"/>
      <c r="N15" s="94"/>
      <c r="O15" s="94"/>
    </row>
    <row r="16" spans="1:15" ht="15" thickBot="1">
      <c r="A16" s="675" t="s">
        <v>211</v>
      </c>
      <c r="B16" s="674">
        <v>148</v>
      </c>
      <c r="C16" s="94"/>
      <c r="D16" s="94"/>
      <c r="E16" s="94"/>
      <c r="F16" s="94"/>
      <c r="G16" s="94"/>
      <c r="H16" s="94"/>
      <c r="I16" s="94"/>
      <c r="J16" s="94"/>
      <c r="K16" s="94"/>
      <c r="L16" s="94"/>
      <c r="M16" s="94"/>
      <c r="N16" s="94"/>
      <c r="O16" s="94"/>
    </row>
    <row r="17" spans="1:31" ht="15.75" thickBot="1">
      <c r="A17" s="676" t="s">
        <v>5</v>
      </c>
      <c r="B17" s="610">
        <f>SUM(B7:B16)</f>
        <v>3918</v>
      </c>
      <c r="C17" s="94"/>
      <c r="D17" s="94"/>
      <c r="E17" s="94"/>
      <c r="F17" s="94"/>
      <c r="G17" s="94"/>
      <c r="H17" s="94"/>
      <c r="I17" s="94"/>
      <c r="J17" s="94"/>
      <c r="K17" s="94"/>
      <c r="L17" s="94"/>
      <c r="M17" s="94"/>
      <c r="N17" s="94"/>
      <c r="O17" s="94"/>
    </row>
    <row r="18" spans="1:31" s="489" customFormat="1" ht="15">
      <c r="A18" s="522"/>
      <c r="B18" s="523"/>
    </row>
    <row r="19" spans="1:31" s="489" customFormat="1">
      <c r="A19" s="494" t="s">
        <v>277</v>
      </c>
      <c r="B19" s="512"/>
      <c r="O19" s="482"/>
    </row>
    <row r="20" spans="1:31" s="489" customFormat="1" ht="15.75" customHeight="1">
      <c r="A20" s="1015"/>
      <c r="B20" s="1016"/>
      <c r="C20" s="482"/>
      <c r="D20" s="482"/>
      <c r="E20" s="482"/>
      <c r="F20" s="482"/>
      <c r="G20" s="482"/>
      <c r="H20" s="482"/>
      <c r="I20" s="482"/>
      <c r="J20" s="482"/>
      <c r="K20" s="482"/>
      <c r="L20" s="482"/>
      <c r="M20" s="482"/>
      <c r="N20" s="482"/>
      <c r="O20" s="482"/>
    </row>
    <row r="21" spans="1:31" s="489" customFormat="1">
      <c r="A21" s="1017"/>
      <c r="B21" s="1018"/>
      <c r="C21" s="482"/>
      <c r="D21" s="482"/>
      <c r="E21" s="482"/>
      <c r="F21" s="482"/>
      <c r="G21" s="482"/>
      <c r="H21" s="482"/>
      <c r="I21" s="482"/>
      <c r="J21" s="482"/>
      <c r="K21" s="482"/>
      <c r="L21" s="482"/>
      <c r="M21" s="482"/>
      <c r="N21" s="482"/>
      <c r="O21" s="482"/>
    </row>
    <row r="22" spans="1:31" s="489" customFormat="1" ht="15" customHeight="1">
      <c r="A22" s="493"/>
      <c r="B22" s="489" t="str">
        <f>A7</f>
        <v>Secretaria Municipal de Assistência e Desenvolvimento Social</v>
      </c>
      <c r="C22" s="489" t="str">
        <f>A8</f>
        <v>Secretaria Municipal da Saúde</v>
      </c>
      <c r="D22" s="489" t="str">
        <f>A9</f>
        <v>Secretaria Municipal das Subprefeituras</v>
      </c>
      <c r="E22" s="489" t="str">
        <f>A10</f>
        <v>Órgão externo</v>
      </c>
      <c r="F22" s="489" t="str">
        <f>A11</f>
        <v>Secretaria Executiva de Limpeza Urbana**</v>
      </c>
      <c r="G22" s="489" t="str">
        <f>A12</f>
        <v>Secretaria Municipal da Fazenda</v>
      </c>
      <c r="H22" s="489" t="str">
        <f>A13</f>
        <v>Companhia de Engenharia de Tráfego - CET</v>
      </c>
      <c r="I22" s="489" t="str">
        <f>A14</f>
        <v>São Paulo Transportes - SPTRANS</v>
      </c>
      <c r="J22" s="489" t="str">
        <f>A15</f>
        <v>Secretaria Municipal de Educação</v>
      </c>
      <c r="K22" s="489" t="str">
        <f>A16</f>
        <v xml:space="preserve">Agência Reguladora de Serviços Públicos do Município de São Paulo** </v>
      </c>
      <c r="L22" s="489" t="s">
        <v>5</v>
      </c>
      <c r="O22" s="482"/>
    </row>
    <row r="23" spans="1:31" s="489" customFormat="1">
      <c r="A23" s="494"/>
      <c r="B23" s="489">
        <f>B7</f>
        <v>935</v>
      </c>
      <c r="C23" s="489">
        <f>B8</f>
        <v>565</v>
      </c>
      <c r="D23" s="489">
        <f>B9</f>
        <v>532</v>
      </c>
      <c r="E23" s="489">
        <f>B10</f>
        <v>423</v>
      </c>
      <c r="F23" s="489">
        <f>B11</f>
        <v>325</v>
      </c>
      <c r="G23" s="489">
        <f>B12</f>
        <v>278</v>
      </c>
      <c r="H23" s="489">
        <f>B13</f>
        <v>257</v>
      </c>
      <c r="I23" s="489">
        <f>B14</f>
        <v>229</v>
      </c>
      <c r="J23" s="489">
        <f>B15</f>
        <v>226</v>
      </c>
      <c r="K23" s="489">
        <f>B16</f>
        <v>148</v>
      </c>
      <c r="L23" s="495"/>
      <c r="O23" s="482"/>
      <c r="S23" s="496"/>
      <c r="T23" s="497"/>
      <c r="U23" s="497"/>
      <c r="V23" s="497"/>
      <c r="W23" s="497"/>
      <c r="X23" s="497"/>
      <c r="Y23" s="497"/>
      <c r="Z23" s="490"/>
      <c r="AA23" s="497"/>
      <c r="AB23" s="497"/>
      <c r="AC23" s="497"/>
      <c r="AD23" s="497"/>
      <c r="AE23" s="498"/>
    </row>
    <row r="24" spans="1:31" s="489" customFormat="1" ht="16.5" customHeight="1">
      <c r="A24" s="499"/>
      <c r="L24" s="495"/>
      <c r="O24" s="482"/>
      <c r="S24" s="496"/>
      <c r="T24" s="497"/>
      <c r="U24" s="497"/>
      <c r="V24" s="497"/>
      <c r="W24" s="497"/>
      <c r="X24" s="497"/>
      <c r="Y24" s="497"/>
      <c r="Z24" s="490"/>
      <c r="AA24" s="497"/>
      <c r="AB24" s="497"/>
      <c r="AC24" s="497"/>
      <c r="AD24" s="497"/>
      <c r="AE24" s="498"/>
    </row>
    <row r="25" spans="1:31" s="489" customFormat="1">
      <c r="A25" s="494"/>
      <c r="K25" s="489">
        <v>250</v>
      </c>
      <c r="L25" s="495">
        <f>UNIDADES!I71</f>
        <v>5600</v>
      </c>
      <c r="O25" s="482"/>
      <c r="S25" s="496"/>
      <c r="T25" s="497"/>
      <c r="U25" s="497"/>
      <c r="V25" s="497"/>
      <c r="W25" s="497"/>
      <c r="X25" s="497"/>
      <c r="Y25" s="497"/>
      <c r="Z25" s="490"/>
      <c r="AA25" s="497"/>
      <c r="AB25" s="497"/>
      <c r="AC25" s="497"/>
      <c r="AD25" s="497"/>
      <c r="AE25" s="498"/>
    </row>
    <row r="26" spans="1:31" s="489" customFormat="1" ht="15">
      <c r="B26" s="497"/>
      <c r="H26" s="500"/>
      <c r="O26" s="482"/>
      <c r="S26" s="496"/>
      <c r="T26" s="497"/>
      <c r="U26" s="497"/>
      <c r="V26" s="497"/>
      <c r="W26" s="497"/>
      <c r="X26" s="497"/>
      <c r="Y26" s="497"/>
      <c r="Z26" s="490"/>
      <c r="AA26" s="497"/>
      <c r="AB26" s="497"/>
      <c r="AC26" s="497"/>
      <c r="AD26" s="497"/>
      <c r="AE26" s="498"/>
    </row>
    <row r="27" spans="1:31" s="489" customFormat="1">
      <c r="B27" s="497"/>
      <c r="O27" s="482"/>
      <c r="S27" s="496"/>
      <c r="T27" s="497"/>
      <c r="U27" s="497"/>
      <c r="V27" s="497"/>
      <c r="W27" s="497"/>
      <c r="X27" s="497"/>
      <c r="Y27" s="497"/>
      <c r="Z27" s="490"/>
      <c r="AA27" s="497"/>
      <c r="AB27" s="497"/>
      <c r="AC27" s="497"/>
      <c r="AD27" s="497"/>
      <c r="AE27" s="498"/>
    </row>
    <row r="28" spans="1:31" s="482" customFormat="1">
      <c r="B28" s="486"/>
      <c r="S28" s="485"/>
      <c r="T28" s="486"/>
      <c r="U28" s="486"/>
      <c r="V28" s="486"/>
      <c r="W28" s="486"/>
      <c r="X28" s="486"/>
      <c r="Y28" s="486"/>
      <c r="Z28" s="483"/>
      <c r="AA28" s="486"/>
      <c r="AB28" s="486"/>
      <c r="AC28" s="486"/>
      <c r="AD28" s="486"/>
      <c r="AE28" s="487"/>
    </row>
    <row r="29" spans="1:31" s="482" customFormat="1">
      <c r="B29" s="486"/>
      <c r="S29" s="485"/>
      <c r="T29" s="486"/>
      <c r="U29" s="486"/>
      <c r="V29" s="486"/>
      <c r="W29" s="486"/>
      <c r="X29" s="486"/>
      <c r="Y29" s="486"/>
      <c r="Z29" s="483"/>
      <c r="AA29" s="486"/>
      <c r="AB29" s="486"/>
      <c r="AC29" s="486"/>
      <c r="AD29" s="486"/>
      <c r="AE29" s="487"/>
    </row>
    <row r="30" spans="1:31" s="482" customFormat="1">
      <c r="B30" s="486"/>
      <c r="S30" s="485"/>
      <c r="T30" s="486"/>
      <c r="U30" s="486"/>
      <c r="V30" s="486"/>
      <c r="W30" s="486"/>
      <c r="X30" s="486"/>
      <c r="Y30" s="486"/>
      <c r="Z30" s="483"/>
      <c r="AA30" s="486"/>
      <c r="AB30" s="486"/>
      <c r="AC30" s="486"/>
      <c r="AD30" s="486"/>
      <c r="AE30" s="487"/>
    </row>
    <row r="31" spans="1:31" s="482" customFormat="1">
      <c r="B31" s="486"/>
      <c r="S31" s="485"/>
      <c r="T31" s="486"/>
      <c r="U31" s="486"/>
      <c r="V31" s="486"/>
      <c r="W31" s="486"/>
      <c r="X31" s="486"/>
      <c r="Y31" s="486"/>
      <c r="Z31" s="483"/>
      <c r="AA31" s="486"/>
      <c r="AB31" s="486"/>
      <c r="AC31" s="486"/>
      <c r="AD31" s="486"/>
      <c r="AE31" s="487"/>
    </row>
    <row r="32" spans="1:31" s="482" customFormat="1">
      <c r="B32" s="486"/>
      <c r="S32" s="485"/>
      <c r="T32" s="486"/>
      <c r="U32" s="486"/>
      <c r="V32" s="486"/>
      <c r="W32" s="486"/>
      <c r="X32" s="486"/>
      <c r="Y32" s="486"/>
      <c r="Z32" s="483"/>
      <c r="AA32" s="486"/>
      <c r="AB32" s="486"/>
      <c r="AC32" s="486"/>
      <c r="AD32" s="486"/>
      <c r="AE32" s="487"/>
    </row>
    <row r="33" spans="1:28" s="482" customFormat="1">
      <c r="B33" s="486"/>
    </row>
    <row r="34" spans="1:28" s="482" customFormat="1">
      <c r="B34" s="486"/>
    </row>
    <row r="35" spans="1:28">
      <c r="A35" s="94"/>
      <c r="B35" s="185"/>
      <c r="C35" s="94"/>
      <c r="D35" s="94"/>
      <c r="E35" s="94"/>
      <c r="F35" s="94"/>
      <c r="G35" s="94"/>
      <c r="H35" s="94"/>
      <c r="I35" s="94"/>
      <c r="J35" s="94"/>
      <c r="K35" s="94"/>
      <c r="L35" s="94"/>
      <c r="M35" s="94"/>
      <c r="N35" s="94"/>
      <c r="O35" s="94"/>
      <c r="P35" s="94"/>
      <c r="U35" s="9"/>
      <c r="V35" s="9"/>
      <c r="W35" s="9"/>
      <c r="X35" s="9"/>
      <c r="Y35" s="9"/>
      <c r="Z35" s="9"/>
      <c r="AA35" s="9"/>
      <c r="AB35" s="94"/>
    </row>
    <row r="36" spans="1:28">
      <c r="A36" s="94"/>
      <c r="B36" s="185"/>
      <c r="C36" s="94"/>
      <c r="D36" s="94"/>
      <c r="E36" s="94"/>
      <c r="F36" s="94"/>
      <c r="G36" s="94"/>
      <c r="H36" s="94"/>
      <c r="I36" s="94"/>
      <c r="J36" s="94"/>
      <c r="K36" s="94"/>
      <c r="L36" s="94"/>
      <c r="M36" s="94"/>
      <c r="N36" s="94"/>
      <c r="O36" s="94"/>
      <c r="P36" s="94"/>
      <c r="U36" s="9"/>
      <c r="V36" s="9"/>
      <c r="W36" s="9"/>
      <c r="X36" s="9"/>
      <c r="Y36" s="9"/>
      <c r="Z36" s="9"/>
      <c r="AA36" s="9"/>
      <c r="AB36" s="94"/>
    </row>
    <row r="37" spans="1:28">
      <c r="A37" s="94"/>
      <c r="B37" s="185"/>
      <c r="C37" s="94"/>
      <c r="D37" s="94"/>
      <c r="E37" s="94"/>
      <c r="F37" s="94"/>
      <c r="G37" s="94"/>
      <c r="H37" s="94"/>
      <c r="I37" s="94"/>
      <c r="J37" s="94"/>
      <c r="K37" s="94"/>
      <c r="L37" s="94"/>
      <c r="M37" s="94"/>
      <c r="N37" s="94"/>
      <c r="O37" s="94"/>
      <c r="P37" s="94"/>
      <c r="U37" s="9"/>
      <c r="V37" s="9"/>
      <c r="W37" s="9"/>
      <c r="X37" s="9"/>
      <c r="Y37" s="9"/>
      <c r="Z37" s="9"/>
      <c r="AA37" s="9"/>
      <c r="AB37" s="94"/>
    </row>
    <row r="38" spans="1:28">
      <c r="A38" s="94"/>
      <c r="B38" s="185"/>
      <c r="C38" s="94"/>
      <c r="D38" s="94"/>
      <c r="E38" s="94"/>
      <c r="F38" s="94"/>
      <c r="G38" s="94"/>
      <c r="H38" s="94"/>
      <c r="I38" s="94"/>
      <c r="J38" s="94"/>
      <c r="K38" s="94"/>
      <c r="L38" s="94"/>
      <c r="M38" s="94"/>
      <c r="N38" s="94"/>
      <c r="O38" s="94"/>
      <c r="P38" s="94"/>
      <c r="U38" s="9"/>
      <c r="V38" s="9"/>
      <c r="W38" s="9"/>
      <c r="X38" s="9"/>
      <c r="Y38" s="9"/>
      <c r="Z38" s="9"/>
      <c r="AA38" s="9"/>
      <c r="AB38" s="94"/>
    </row>
    <row r="39" spans="1:28">
      <c r="A39" s="94"/>
      <c r="B39" s="185"/>
      <c r="C39" s="94"/>
      <c r="D39" s="94"/>
      <c r="E39" s="94"/>
      <c r="F39" s="94"/>
      <c r="G39" s="94"/>
      <c r="H39" s="94"/>
      <c r="I39" s="94"/>
      <c r="J39" s="94"/>
      <c r="K39" s="94"/>
      <c r="L39" s="94"/>
      <c r="M39" s="94"/>
      <c r="N39" s="94"/>
      <c r="O39" s="94"/>
      <c r="P39" s="94"/>
      <c r="U39" s="9"/>
      <c r="V39" s="9"/>
      <c r="W39" s="9"/>
      <c r="X39" s="9"/>
      <c r="Y39" s="9"/>
      <c r="Z39" s="9"/>
      <c r="AA39" s="9"/>
      <c r="AB39" s="94"/>
    </row>
    <row r="40" spans="1:28">
      <c r="Q40" s="9"/>
      <c r="R40" s="9"/>
      <c r="S40" s="9"/>
      <c r="T40" s="9"/>
      <c r="U40" s="9"/>
      <c r="V40" s="9"/>
      <c r="W40" s="9"/>
      <c r="X40" s="9"/>
      <c r="Y40" s="9"/>
      <c r="Z40" s="9"/>
      <c r="AA40" s="9"/>
    </row>
    <row r="41" spans="1:28">
      <c r="Q41" s="9"/>
      <c r="R41" s="9"/>
      <c r="S41" s="9"/>
      <c r="T41" s="9"/>
      <c r="U41" s="9"/>
      <c r="V41" s="9"/>
      <c r="W41" s="9"/>
      <c r="X41" s="9"/>
      <c r="Y41" s="9"/>
      <c r="Z41" s="9"/>
      <c r="AA41" s="9"/>
    </row>
  </sheetData>
  <pageMargins left="0.511811024" right="0.511811024" top="0.78740157500000008" bottom="0.78740157500000008" header="0.31496062000000008" footer="0.31496062000000008"/>
  <ignoredErrors>
    <ignoredError sqref="B17" formulaRange="1"/>
  </ignoredError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5"/>
  <dimension ref="A1:T50"/>
  <sheetViews>
    <sheetView zoomScale="90" zoomScaleNormal="90" workbookViewId="0">
      <selection activeCell="S31" sqref="S31"/>
    </sheetView>
  </sheetViews>
  <sheetFormatPr defaultRowHeight="15"/>
  <cols>
    <col min="1" max="1" width="24.85546875" style="187" customWidth="1"/>
    <col min="2" max="3" width="6.85546875" bestFit="1" customWidth="1"/>
    <col min="4" max="4" width="6.42578125" bestFit="1" customWidth="1"/>
    <col min="5" max="5" width="6.5703125" style="71" customWidth="1"/>
    <col min="6" max="6" width="7" style="90" bestFit="1" customWidth="1"/>
    <col min="7" max="7" width="5.85546875" style="90" bestFit="1" customWidth="1"/>
    <col min="8" max="8" width="6.42578125" style="90" bestFit="1" customWidth="1"/>
    <col min="9" max="9" width="7" style="90" bestFit="1" customWidth="1"/>
    <col min="10" max="10" width="6.5703125" style="126" bestFit="1" customWidth="1"/>
    <col min="11" max="11" width="7.140625" style="90" bestFit="1" customWidth="1"/>
    <col min="12" max="12" width="6.28515625" style="90" bestFit="1" customWidth="1"/>
    <col min="13" max="13" width="6.42578125" bestFit="1" customWidth="1"/>
    <col min="14" max="14" width="6.7109375" bestFit="1" customWidth="1"/>
    <col min="15" max="15" width="7.140625" style="3" customWidth="1"/>
    <col min="16" max="16" width="14.5703125" customWidth="1"/>
    <col min="17" max="17" width="9.140625" customWidth="1"/>
  </cols>
  <sheetData>
    <row r="1" spans="1:16">
      <c r="A1" s="186" t="s">
        <v>0</v>
      </c>
      <c r="B1" s="91"/>
      <c r="C1" s="91"/>
      <c r="D1" s="91"/>
      <c r="E1" s="92"/>
      <c r="F1" s="138"/>
      <c r="G1" s="138"/>
    </row>
    <row r="2" spans="1:16">
      <c r="A2" s="139" t="s">
        <v>1</v>
      </c>
      <c r="B2" s="1"/>
      <c r="C2" s="1"/>
      <c r="D2" s="1"/>
      <c r="E2" s="70"/>
      <c r="F2" s="6"/>
      <c r="G2" s="6"/>
    </row>
    <row r="3" spans="1:16" ht="15.75" thickBot="1"/>
    <row r="4" spans="1:16" ht="39.75" thickBot="1">
      <c r="A4" s="51" t="s">
        <v>481</v>
      </c>
      <c r="B4" s="188">
        <v>45627</v>
      </c>
      <c r="C4" s="189">
        <v>45597</v>
      </c>
      <c r="D4" s="190">
        <v>45566</v>
      </c>
      <c r="E4" s="188">
        <v>45536</v>
      </c>
      <c r="F4" s="189">
        <v>45505</v>
      </c>
      <c r="G4" s="190">
        <v>45474</v>
      </c>
      <c r="H4" s="188">
        <v>45444</v>
      </c>
      <c r="I4" s="188">
        <v>45413</v>
      </c>
      <c r="J4" s="188">
        <v>45383</v>
      </c>
      <c r="K4" s="188">
        <v>45352</v>
      </c>
      <c r="L4" s="188">
        <v>45323</v>
      </c>
      <c r="M4" s="189">
        <v>45292</v>
      </c>
      <c r="N4" s="78" t="s">
        <v>5</v>
      </c>
      <c r="O4" s="78" t="s">
        <v>6</v>
      </c>
      <c r="P4" s="191" t="s">
        <v>278</v>
      </c>
    </row>
    <row r="5" spans="1:16">
      <c r="A5" s="144" t="s">
        <v>279</v>
      </c>
      <c r="B5" s="27"/>
      <c r="C5" s="27"/>
      <c r="D5" s="27"/>
      <c r="E5" s="27"/>
      <c r="F5" s="27"/>
      <c r="G5" s="27"/>
      <c r="H5" s="27"/>
      <c r="I5" s="27">
        <v>20</v>
      </c>
      <c r="J5" s="27">
        <v>47</v>
      </c>
      <c r="K5" s="37">
        <v>21</v>
      </c>
      <c r="L5" s="27">
        <v>22</v>
      </c>
      <c r="M5" s="192">
        <v>22</v>
      </c>
      <c r="N5" s="193">
        <f t="shared" ref="N5:N36" si="0">SUM(B5:M5)</f>
        <v>132</v>
      </c>
      <c r="O5" s="194">
        <f t="shared" ref="O5:O37" si="1">AVERAGE(B5:M5)</f>
        <v>26.4</v>
      </c>
      <c r="P5" s="195">
        <f>N5/$N$37*100</f>
        <v>2.1703387043735614</v>
      </c>
    </row>
    <row r="6" spans="1:16">
      <c r="A6" s="149" t="s">
        <v>280</v>
      </c>
      <c r="B6" s="37"/>
      <c r="C6" s="37"/>
      <c r="D6" s="37"/>
      <c r="E6" s="37"/>
      <c r="F6" s="37"/>
      <c r="G6" s="37"/>
      <c r="H6" s="37"/>
      <c r="I6" s="37">
        <v>52</v>
      </c>
      <c r="J6" s="37">
        <v>55</v>
      </c>
      <c r="K6" s="37">
        <v>66</v>
      </c>
      <c r="L6" s="37">
        <v>48</v>
      </c>
      <c r="M6" s="35">
        <v>48</v>
      </c>
      <c r="N6" s="196">
        <f t="shared" si="0"/>
        <v>269</v>
      </c>
      <c r="O6" s="197">
        <f t="shared" si="1"/>
        <v>53.8</v>
      </c>
      <c r="P6" s="198">
        <f t="shared" ref="P6:P36" si="2">N6/$N$37*100</f>
        <v>4.4228872081552124</v>
      </c>
    </row>
    <row r="7" spans="1:16">
      <c r="A7" s="149" t="s">
        <v>281</v>
      </c>
      <c r="B7" s="37"/>
      <c r="C7" s="37"/>
      <c r="D7" s="37"/>
      <c r="E7" s="37"/>
      <c r="F7" s="37"/>
      <c r="G7" s="37"/>
      <c r="H7" s="37"/>
      <c r="I7" s="37">
        <v>31</v>
      </c>
      <c r="J7" s="37">
        <v>58</v>
      </c>
      <c r="K7" s="37">
        <v>33</v>
      </c>
      <c r="L7" s="37">
        <v>33</v>
      </c>
      <c r="M7" s="35">
        <v>34</v>
      </c>
      <c r="N7" s="196">
        <f t="shared" si="0"/>
        <v>189</v>
      </c>
      <c r="O7" s="197">
        <f t="shared" si="1"/>
        <v>37.799999999999997</v>
      </c>
      <c r="P7" s="198">
        <f t="shared" si="2"/>
        <v>3.1075304176257807</v>
      </c>
    </row>
    <row r="8" spans="1:16">
      <c r="A8" s="149" t="s">
        <v>282</v>
      </c>
      <c r="B8" s="37"/>
      <c r="C8" s="37"/>
      <c r="D8" s="37"/>
      <c r="E8" s="37"/>
      <c r="F8" s="37"/>
      <c r="G8" s="37"/>
      <c r="H8" s="37"/>
      <c r="I8" s="37">
        <v>49</v>
      </c>
      <c r="J8" s="37">
        <v>42</v>
      </c>
      <c r="K8" s="37">
        <v>47</v>
      </c>
      <c r="L8" s="37">
        <v>51</v>
      </c>
      <c r="M8" s="35">
        <v>29</v>
      </c>
      <c r="N8" s="196">
        <f t="shared" si="0"/>
        <v>218</v>
      </c>
      <c r="O8" s="197">
        <f t="shared" si="1"/>
        <v>43.6</v>
      </c>
      <c r="P8" s="198">
        <f t="shared" si="2"/>
        <v>3.5843472541926999</v>
      </c>
    </row>
    <row r="9" spans="1:16">
      <c r="A9" s="149" t="s">
        <v>283</v>
      </c>
      <c r="B9" s="37"/>
      <c r="C9" s="37"/>
      <c r="D9" s="37"/>
      <c r="E9" s="37"/>
      <c r="F9" s="37"/>
      <c r="G9" s="37"/>
      <c r="H9" s="37"/>
      <c r="I9" s="37">
        <v>36</v>
      </c>
      <c r="J9" s="37">
        <v>35</v>
      </c>
      <c r="K9" s="37">
        <v>28</v>
      </c>
      <c r="L9" s="37">
        <v>38</v>
      </c>
      <c r="M9" s="35">
        <v>43</v>
      </c>
      <c r="N9" s="196">
        <f t="shared" si="0"/>
        <v>180</v>
      </c>
      <c r="O9" s="197">
        <f t="shared" si="1"/>
        <v>36</v>
      </c>
      <c r="P9" s="198">
        <f t="shared" si="2"/>
        <v>2.9595527786912199</v>
      </c>
    </row>
    <row r="10" spans="1:16">
      <c r="A10" s="149" t="s">
        <v>284</v>
      </c>
      <c r="B10" s="37"/>
      <c r="C10" s="37"/>
      <c r="D10" s="37"/>
      <c r="E10" s="37"/>
      <c r="F10" s="37"/>
      <c r="G10" s="37"/>
      <c r="H10" s="37"/>
      <c r="I10" s="37">
        <v>25</v>
      </c>
      <c r="J10" s="37">
        <v>29</v>
      </c>
      <c r="K10" s="37">
        <v>27</v>
      </c>
      <c r="L10" s="37">
        <v>24</v>
      </c>
      <c r="M10" s="35">
        <v>35</v>
      </c>
      <c r="N10" s="196">
        <f t="shared" si="0"/>
        <v>140</v>
      </c>
      <c r="O10" s="197">
        <f t="shared" si="1"/>
        <v>28</v>
      </c>
      <c r="P10" s="198">
        <f t="shared" si="2"/>
        <v>2.3018743834265045</v>
      </c>
    </row>
    <row r="11" spans="1:16">
      <c r="A11" s="149" t="s">
        <v>285</v>
      </c>
      <c r="B11" s="37"/>
      <c r="C11" s="37"/>
      <c r="D11" s="37"/>
      <c r="E11" s="37"/>
      <c r="F11" s="37"/>
      <c r="G11" s="37"/>
      <c r="H11" s="37"/>
      <c r="I11" s="37">
        <v>9</v>
      </c>
      <c r="J11" s="37">
        <v>7</v>
      </c>
      <c r="K11" s="37">
        <v>6</v>
      </c>
      <c r="L11" s="37">
        <v>12</v>
      </c>
      <c r="M11" s="35">
        <v>8</v>
      </c>
      <c r="N11" s="196">
        <f t="shared" si="0"/>
        <v>42</v>
      </c>
      <c r="O11" s="197">
        <f t="shared" si="1"/>
        <v>8.4</v>
      </c>
      <c r="P11" s="198">
        <f t="shared" si="2"/>
        <v>0.69056231502795129</v>
      </c>
    </row>
    <row r="12" spans="1:16">
      <c r="A12" s="149" t="s">
        <v>286</v>
      </c>
      <c r="B12" s="37"/>
      <c r="C12" s="37"/>
      <c r="D12" s="37"/>
      <c r="E12" s="37"/>
      <c r="F12" s="37"/>
      <c r="G12" s="37"/>
      <c r="H12" s="37"/>
      <c r="I12" s="37">
        <v>12</v>
      </c>
      <c r="J12" s="37">
        <v>13</v>
      </c>
      <c r="K12" s="37">
        <v>12</v>
      </c>
      <c r="L12" s="37">
        <v>8</v>
      </c>
      <c r="M12" s="35">
        <v>10</v>
      </c>
      <c r="N12" s="196">
        <f t="shared" si="0"/>
        <v>55</v>
      </c>
      <c r="O12" s="197">
        <f t="shared" si="1"/>
        <v>11</v>
      </c>
      <c r="P12" s="198">
        <f t="shared" si="2"/>
        <v>0.90430779348898394</v>
      </c>
    </row>
    <row r="13" spans="1:16">
      <c r="A13" s="149" t="s">
        <v>287</v>
      </c>
      <c r="B13" s="37"/>
      <c r="C13" s="37"/>
      <c r="D13" s="37"/>
      <c r="E13" s="37"/>
      <c r="F13" s="37"/>
      <c r="G13" s="37"/>
      <c r="H13" s="37"/>
      <c r="I13" s="37">
        <v>22</v>
      </c>
      <c r="J13" s="37">
        <v>39</v>
      </c>
      <c r="K13" s="37">
        <v>40</v>
      </c>
      <c r="L13" s="37">
        <v>14</v>
      </c>
      <c r="M13" s="35">
        <v>32</v>
      </c>
      <c r="N13" s="196">
        <f t="shared" si="0"/>
        <v>147</v>
      </c>
      <c r="O13" s="197">
        <f t="shared" si="1"/>
        <v>29.4</v>
      </c>
      <c r="P13" s="198">
        <f t="shared" si="2"/>
        <v>2.4169681025978296</v>
      </c>
    </row>
    <row r="14" spans="1:16">
      <c r="A14" s="149" t="s">
        <v>288</v>
      </c>
      <c r="B14" s="37"/>
      <c r="C14" s="37"/>
      <c r="D14" s="37"/>
      <c r="E14" s="37"/>
      <c r="F14" s="37"/>
      <c r="G14" s="37"/>
      <c r="H14" s="37"/>
      <c r="I14" s="37">
        <v>10</v>
      </c>
      <c r="J14" s="37">
        <v>15</v>
      </c>
      <c r="K14" s="37">
        <v>20</v>
      </c>
      <c r="L14" s="37">
        <v>14</v>
      </c>
      <c r="M14" s="35">
        <v>7</v>
      </c>
      <c r="N14" s="196">
        <f t="shared" si="0"/>
        <v>66</v>
      </c>
      <c r="O14" s="197">
        <f t="shared" si="1"/>
        <v>13.2</v>
      </c>
      <c r="P14" s="198">
        <f t="shared" si="2"/>
        <v>1.0851693521867807</v>
      </c>
    </row>
    <row r="15" spans="1:16">
      <c r="A15" s="149" t="s">
        <v>289</v>
      </c>
      <c r="B15" s="37"/>
      <c r="C15" s="37"/>
      <c r="D15" s="37"/>
      <c r="E15" s="37"/>
      <c r="F15" s="37"/>
      <c r="G15" s="37"/>
      <c r="H15" s="37"/>
      <c r="I15" s="37">
        <v>48</v>
      </c>
      <c r="J15" s="37">
        <v>42</v>
      </c>
      <c r="K15" s="37">
        <v>64</v>
      </c>
      <c r="L15" s="37">
        <v>48</v>
      </c>
      <c r="M15" s="35">
        <v>45</v>
      </c>
      <c r="N15" s="196">
        <f t="shared" si="0"/>
        <v>247</v>
      </c>
      <c r="O15" s="197">
        <f t="shared" si="1"/>
        <v>49.4</v>
      </c>
      <c r="P15" s="198">
        <f t="shared" si="2"/>
        <v>4.0611640907596183</v>
      </c>
    </row>
    <row r="16" spans="1:16">
      <c r="A16" s="149" t="s">
        <v>290</v>
      </c>
      <c r="B16" s="37"/>
      <c r="C16" s="37"/>
      <c r="D16" s="37"/>
      <c r="E16" s="37"/>
      <c r="F16" s="37"/>
      <c r="G16" s="37"/>
      <c r="H16" s="37"/>
      <c r="I16" s="37">
        <v>24</v>
      </c>
      <c r="J16" s="37">
        <v>26</v>
      </c>
      <c r="K16" s="37">
        <v>25</v>
      </c>
      <c r="L16" s="37">
        <v>39</v>
      </c>
      <c r="M16" s="35">
        <v>21</v>
      </c>
      <c r="N16" s="196">
        <f t="shared" si="0"/>
        <v>135</v>
      </c>
      <c r="O16" s="197">
        <f t="shared" si="1"/>
        <v>27</v>
      </c>
      <c r="P16" s="198">
        <f t="shared" si="2"/>
        <v>2.2196645840184148</v>
      </c>
    </row>
    <row r="17" spans="1:20">
      <c r="A17" s="149" t="s">
        <v>291</v>
      </c>
      <c r="B17" s="37"/>
      <c r="C17" s="37"/>
      <c r="D17" s="37"/>
      <c r="E17" s="37"/>
      <c r="F17" s="37"/>
      <c r="G17" s="37"/>
      <c r="H17" s="37"/>
      <c r="I17" s="37">
        <v>35</v>
      </c>
      <c r="J17" s="37">
        <v>70</v>
      </c>
      <c r="K17" s="37">
        <v>50</v>
      </c>
      <c r="L17" s="37">
        <v>44</v>
      </c>
      <c r="M17" s="35">
        <v>48</v>
      </c>
      <c r="N17" s="196">
        <f t="shared" si="0"/>
        <v>247</v>
      </c>
      <c r="O17" s="197">
        <f t="shared" si="1"/>
        <v>49.4</v>
      </c>
      <c r="P17" s="198">
        <f t="shared" si="2"/>
        <v>4.0611640907596183</v>
      </c>
    </row>
    <row r="18" spans="1:20">
      <c r="A18" s="149" t="s">
        <v>292</v>
      </c>
      <c r="B18" s="37"/>
      <c r="C18" s="37"/>
      <c r="D18" s="37"/>
      <c r="E18" s="37"/>
      <c r="F18" s="37"/>
      <c r="G18" s="37"/>
      <c r="H18" s="37"/>
      <c r="I18" s="37">
        <v>29</v>
      </c>
      <c r="J18" s="37">
        <v>32</v>
      </c>
      <c r="K18" s="37">
        <v>22</v>
      </c>
      <c r="L18" s="37">
        <v>21</v>
      </c>
      <c r="M18" s="35">
        <v>30</v>
      </c>
      <c r="N18" s="196">
        <f t="shared" si="0"/>
        <v>134</v>
      </c>
      <c r="O18" s="197">
        <f t="shared" si="1"/>
        <v>26.8</v>
      </c>
      <c r="P18" s="198">
        <f t="shared" si="2"/>
        <v>2.2032226241367971</v>
      </c>
    </row>
    <row r="19" spans="1:20">
      <c r="A19" s="149" t="s">
        <v>293</v>
      </c>
      <c r="B19" s="37"/>
      <c r="C19" s="37"/>
      <c r="D19" s="37"/>
      <c r="E19" s="37"/>
      <c r="F19" s="37"/>
      <c r="G19" s="37"/>
      <c r="H19" s="37"/>
      <c r="I19" s="37">
        <v>30</v>
      </c>
      <c r="J19" s="37">
        <v>29</v>
      </c>
      <c r="K19" s="37">
        <v>23</v>
      </c>
      <c r="L19" s="37">
        <v>24</v>
      </c>
      <c r="M19" s="35">
        <v>35</v>
      </c>
      <c r="N19" s="196">
        <f t="shared" si="0"/>
        <v>141</v>
      </c>
      <c r="O19" s="197">
        <f t="shared" si="1"/>
        <v>28.2</v>
      </c>
      <c r="P19" s="198">
        <f t="shared" si="2"/>
        <v>2.3183163433081222</v>
      </c>
      <c r="Q19" s="106"/>
      <c r="T19" s="95"/>
    </row>
    <row r="20" spans="1:20">
      <c r="A20" s="149" t="s">
        <v>294</v>
      </c>
      <c r="B20" s="37"/>
      <c r="C20" s="37"/>
      <c r="D20" s="37"/>
      <c r="E20" s="37"/>
      <c r="F20" s="37"/>
      <c r="G20" s="37"/>
      <c r="H20" s="37"/>
      <c r="I20" s="37">
        <v>62</v>
      </c>
      <c r="J20" s="37">
        <v>92</v>
      </c>
      <c r="K20" s="37">
        <v>93</v>
      </c>
      <c r="L20" s="37">
        <v>83</v>
      </c>
      <c r="M20" s="35">
        <v>92</v>
      </c>
      <c r="N20" s="196">
        <f t="shared" si="0"/>
        <v>422</v>
      </c>
      <c r="O20" s="197">
        <f t="shared" si="1"/>
        <v>84.4</v>
      </c>
      <c r="P20" s="198">
        <f t="shared" si="2"/>
        <v>6.9385070700427489</v>
      </c>
      <c r="Q20" s="106"/>
      <c r="T20" s="95"/>
    </row>
    <row r="21" spans="1:20">
      <c r="A21" s="149" t="s">
        <v>295</v>
      </c>
      <c r="B21" s="37"/>
      <c r="C21" s="37"/>
      <c r="D21" s="37"/>
      <c r="E21" s="37"/>
      <c r="F21" s="37"/>
      <c r="G21" s="37"/>
      <c r="H21" s="37"/>
      <c r="I21" s="37">
        <v>27</v>
      </c>
      <c r="J21" s="37">
        <v>31</v>
      </c>
      <c r="K21" s="37">
        <v>23</v>
      </c>
      <c r="L21" s="37">
        <v>26</v>
      </c>
      <c r="M21" s="35">
        <v>23</v>
      </c>
      <c r="N21" s="196">
        <f t="shared" si="0"/>
        <v>130</v>
      </c>
      <c r="O21" s="197">
        <f t="shared" si="1"/>
        <v>26</v>
      </c>
      <c r="P21" s="198">
        <f t="shared" si="2"/>
        <v>2.1374547846103256</v>
      </c>
      <c r="Q21" s="106"/>
      <c r="T21" s="95"/>
    </row>
    <row r="22" spans="1:20">
      <c r="A22" s="149" t="s">
        <v>296</v>
      </c>
      <c r="B22" s="37"/>
      <c r="C22" s="37"/>
      <c r="D22" s="37"/>
      <c r="E22" s="37"/>
      <c r="F22" s="37"/>
      <c r="G22" s="37"/>
      <c r="H22" s="37"/>
      <c r="I22" s="37">
        <v>65</v>
      </c>
      <c r="J22" s="37">
        <v>52</v>
      </c>
      <c r="K22" s="37">
        <v>47</v>
      </c>
      <c r="L22" s="37">
        <v>76</v>
      </c>
      <c r="M22" s="35">
        <v>62</v>
      </c>
      <c r="N22" s="196">
        <f t="shared" si="0"/>
        <v>302</v>
      </c>
      <c r="O22" s="197">
        <f t="shared" si="1"/>
        <v>60.4</v>
      </c>
      <c r="P22" s="198">
        <f t="shared" si="2"/>
        <v>4.9654718842486023</v>
      </c>
      <c r="Q22" s="106"/>
      <c r="T22" s="95"/>
    </row>
    <row r="23" spans="1:20">
      <c r="A23" s="149" t="s">
        <v>297</v>
      </c>
      <c r="B23" s="37"/>
      <c r="C23" s="37"/>
      <c r="D23" s="37"/>
      <c r="E23" s="37"/>
      <c r="F23" s="37"/>
      <c r="G23" s="37"/>
      <c r="H23" s="37"/>
      <c r="I23" s="37">
        <v>16</v>
      </c>
      <c r="J23" s="37">
        <v>11</v>
      </c>
      <c r="K23" s="37">
        <v>18</v>
      </c>
      <c r="L23" s="37">
        <v>12</v>
      </c>
      <c r="M23" s="35">
        <v>17</v>
      </c>
      <c r="N23" s="196">
        <f t="shared" si="0"/>
        <v>74</v>
      </c>
      <c r="O23" s="197">
        <f t="shared" si="1"/>
        <v>14.8</v>
      </c>
      <c r="P23" s="198">
        <f t="shared" si="2"/>
        <v>1.2167050312397236</v>
      </c>
      <c r="Q23" s="106"/>
      <c r="T23" s="95"/>
    </row>
    <row r="24" spans="1:20">
      <c r="A24" s="149" t="s">
        <v>298</v>
      </c>
      <c r="B24" s="37"/>
      <c r="C24" s="37"/>
      <c r="D24" s="37"/>
      <c r="E24" s="37"/>
      <c r="F24" s="37"/>
      <c r="G24" s="37"/>
      <c r="H24" s="37"/>
      <c r="I24" s="37">
        <v>67</v>
      </c>
      <c r="J24" s="37">
        <v>67</v>
      </c>
      <c r="K24" s="37">
        <v>70</v>
      </c>
      <c r="L24" s="37">
        <v>70</v>
      </c>
      <c r="M24" s="35">
        <v>99</v>
      </c>
      <c r="N24" s="196">
        <f t="shared" si="0"/>
        <v>373</v>
      </c>
      <c r="O24" s="197">
        <f t="shared" si="1"/>
        <v>74.599999999999994</v>
      </c>
      <c r="P24" s="198">
        <f t="shared" si="2"/>
        <v>6.1328510358434718</v>
      </c>
      <c r="Q24" s="106"/>
      <c r="T24" s="95"/>
    </row>
    <row r="25" spans="1:20">
      <c r="A25" s="149" t="s">
        <v>299</v>
      </c>
      <c r="B25" s="37"/>
      <c r="C25" s="37"/>
      <c r="D25" s="37"/>
      <c r="E25" s="37"/>
      <c r="F25" s="37"/>
      <c r="G25" s="37"/>
      <c r="H25" s="37"/>
      <c r="I25" s="37">
        <v>9</v>
      </c>
      <c r="J25" s="37">
        <v>8</v>
      </c>
      <c r="K25" s="37">
        <v>3</v>
      </c>
      <c r="L25" s="37">
        <v>8</v>
      </c>
      <c r="M25" s="35">
        <v>16</v>
      </c>
      <c r="N25" s="196">
        <f t="shared" si="0"/>
        <v>44</v>
      </c>
      <c r="O25" s="197">
        <f t="shared" si="1"/>
        <v>8.8000000000000007</v>
      </c>
      <c r="P25" s="198">
        <f t="shared" si="2"/>
        <v>0.72344623479118708</v>
      </c>
      <c r="Q25" s="106"/>
      <c r="T25" s="95"/>
    </row>
    <row r="26" spans="1:20">
      <c r="A26" s="149" t="s">
        <v>300</v>
      </c>
      <c r="B26" s="37"/>
      <c r="C26" s="37"/>
      <c r="D26" s="37"/>
      <c r="E26" s="37"/>
      <c r="F26" s="37"/>
      <c r="G26" s="37"/>
      <c r="H26" s="37"/>
      <c r="I26" s="37">
        <v>57</v>
      </c>
      <c r="J26" s="37">
        <v>52</v>
      </c>
      <c r="K26" s="37">
        <v>38</v>
      </c>
      <c r="L26" s="37">
        <v>48</v>
      </c>
      <c r="M26" s="35">
        <v>52</v>
      </c>
      <c r="N26" s="196">
        <f t="shared" si="0"/>
        <v>247</v>
      </c>
      <c r="O26" s="197">
        <f t="shared" si="1"/>
        <v>49.4</v>
      </c>
      <c r="P26" s="198">
        <f t="shared" si="2"/>
        <v>4.0611640907596183</v>
      </c>
      <c r="Q26" s="106"/>
      <c r="T26" s="95"/>
    </row>
    <row r="27" spans="1:20">
      <c r="A27" s="149" t="s">
        <v>301</v>
      </c>
      <c r="B27" s="37"/>
      <c r="C27" s="37"/>
      <c r="D27" s="37"/>
      <c r="E27" s="37"/>
      <c r="F27" s="37"/>
      <c r="G27" s="37"/>
      <c r="H27" s="37"/>
      <c r="I27" s="37">
        <v>42</v>
      </c>
      <c r="J27" s="37">
        <v>64</v>
      </c>
      <c r="K27" s="37">
        <v>45</v>
      </c>
      <c r="L27" s="37">
        <v>45</v>
      </c>
      <c r="M27" s="35">
        <v>43</v>
      </c>
      <c r="N27" s="196">
        <f t="shared" si="0"/>
        <v>239</v>
      </c>
      <c r="O27" s="197">
        <f t="shared" si="1"/>
        <v>47.8</v>
      </c>
      <c r="P27" s="198">
        <f t="shared" si="2"/>
        <v>3.9296284117066751</v>
      </c>
      <c r="Q27" s="106"/>
      <c r="T27" s="95"/>
    </row>
    <row r="28" spans="1:20">
      <c r="A28" s="149" t="s">
        <v>302</v>
      </c>
      <c r="B28" s="37"/>
      <c r="C28" s="37"/>
      <c r="D28" s="37"/>
      <c r="E28" s="37"/>
      <c r="F28" s="37"/>
      <c r="G28" s="37"/>
      <c r="H28" s="37"/>
      <c r="I28" s="37">
        <v>49</v>
      </c>
      <c r="J28" s="37">
        <v>72</v>
      </c>
      <c r="K28" s="37">
        <v>66</v>
      </c>
      <c r="L28" s="37">
        <v>62</v>
      </c>
      <c r="M28" s="35">
        <v>57</v>
      </c>
      <c r="N28" s="196">
        <f t="shared" si="0"/>
        <v>306</v>
      </c>
      <c r="O28" s="197">
        <f t="shared" si="1"/>
        <v>61.2</v>
      </c>
      <c r="P28" s="198">
        <f t="shared" si="2"/>
        <v>5.0312397237750739</v>
      </c>
      <c r="Q28" s="106"/>
      <c r="T28" s="95"/>
    </row>
    <row r="29" spans="1:20">
      <c r="A29" s="149" t="s">
        <v>303</v>
      </c>
      <c r="B29" s="37"/>
      <c r="C29" s="37"/>
      <c r="D29" s="37"/>
      <c r="E29" s="37"/>
      <c r="F29" s="37"/>
      <c r="G29" s="37"/>
      <c r="H29" s="37"/>
      <c r="I29" s="37">
        <v>63</v>
      </c>
      <c r="J29" s="37">
        <v>31</v>
      </c>
      <c r="K29" s="37">
        <v>59</v>
      </c>
      <c r="L29" s="37">
        <v>57</v>
      </c>
      <c r="M29" s="35">
        <v>57</v>
      </c>
      <c r="N29" s="196">
        <f t="shared" si="0"/>
        <v>267</v>
      </c>
      <c r="O29" s="197">
        <f t="shared" si="1"/>
        <v>53.4</v>
      </c>
      <c r="P29" s="198">
        <f t="shared" si="2"/>
        <v>4.3900032883919762</v>
      </c>
      <c r="Q29" s="106"/>
      <c r="T29" s="95"/>
    </row>
    <row r="30" spans="1:20">
      <c r="A30" s="149" t="s">
        <v>304</v>
      </c>
      <c r="B30" s="37"/>
      <c r="C30" s="37"/>
      <c r="D30" s="37"/>
      <c r="E30" s="37"/>
      <c r="F30" s="37"/>
      <c r="G30" s="37"/>
      <c r="H30" s="37"/>
      <c r="I30" s="37">
        <v>31</v>
      </c>
      <c r="J30" s="37">
        <v>27</v>
      </c>
      <c r="K30" s="37">
        <v>27</v>
      </c>
      <c r="L30" s="37">
        <v>32</v>
      </c>
      <c r="M30" s="35">
        <v>32</v>
      </c>
      <c r="N30" s="196">
        <f t="shared" si="0"/>
        <v>149</v>
      </c>
      <c r="O30" s="197">
        <f t="shared" si="1"/>
        <v>29.8</v>
      </c>
      <c r="P30" s="198">
        <f t="shared" si="2"/>
        <v>2.4498520223610654</v>
      </c>
      <c r="Q30" s="106"/>
      <c r="T30" s="95"/>
    </row>
    <row r="31" spans="1:20">
      <c r="A31" s="149" t="s">
        <v>305</v>
      </c>
      <c r="B31" s="37"/>
      <c r="C31" s="37"/>
      <c r="D31" s="37"/>
      <c r="E31" s="37"/>
      <c r="F31" s="37"/>
      <c r="G31" s="37"/>
      <c r="H31" s="37"/>
      <c r="I31" s="37">
        <v>12</v>
      </c>
      <c r="J31" s="37">
        <v>19</v>
      </c>
      <c r="K31" s="37">
        <v>18</v>
      </c>
      <c r="L31" s="37">
        <v>15</v>
      </c>
      <c r="M31" s="35">
        <v>14</v>
      </c>
      <c r="N31" s="196">
        <f t="shared" si="0"/>
        <v>78</v>
      </c>
      <c r="O31" s="197">
        <f t="shared" si="1"/>
        <v>15.6</v>
      </c>
      <c r="P31" s="198">
        <f t="shared" si="2"/>
        <v>1.2824728707661954</v>
      </c>
      <c r="Q31" s="106"/>
      <c r="T31" s="95"/>
    </row>
    <row r="32" spans="1:20">
      <c r="A32" s="149" t="s">
        <v>306</v>
      </c>
      <c r="B32" s="37"/>
      <c r="C32" s="37"/>
      <c r="D32" s="37"/>
      <c r="E32" s="37"/>
      <c r="F32" s="37"/>
      <c r="G32" s="37"/>
      <c r="H32" s="37"/>
      <c r="I32" s="37">
        <v>8</v>
      </c>
      <c r="J32" s="37">
        <v>15</v>
      </c>
      <c r="K32" s="37">
        <v>15</v>
      </c>
      <c r="L32" s="37">
        <v>18</v>
      </c>
      <c r="M32" s="35">
        <v>7</v>
      </c>
      <c r="N32" s="196">
        <f t="shared" si="0"/>
        <v>63</v>
      </c>
      <c r="O32" s="197">
        <f t="shared" si="1"/>
        <v>12.6</v>
      </c>
      <c r="P32" s="198">
        <f t="shared" si="2"/>
        <v>1.035843472541927</v>
      </c>
      <c r="Q32" s="106"/>
      <c r="T32" s="95"/>
    </row>
    <row r="33" spans="1:20">
      <c r="A33" s="149" t="s">
        <v>307</v>
      </c>
      <c r="B33" s="37"/>
      <c r="C33" s="37"/>
      <c r="D33" s="37"/>
      <c r="E33" s="37"/>
      <c r="F33" s="37"/>
      <c r="G33" s="37"/>
      <c r="H33" s="37"/>
      <c r="I33" s="37">
        <v>92</v>
      </c>
      <c r="J33" s="37">
        <v>77</v>
      </c>
      <c r="K33" s="37">
        <v>85</v>
      </c>
      <c r="L33" s="37">
        <v>64</v>
      </c>
      <c r="M33" s="35">
        <v>77</v>
      </c>
      <c r="N33" s="196">
        <f t="shared" si="0"/>
        <v>395</v>
      </c>
      <c r="O33" s="197">
        <f t="shared" si="1"/>
        <v>79</v>
      </c>
      <c r="P33" s="198">
        <f t="shared" si="2"/>
        <v>6.494574153239066</v>
      </c>
      <c r="Q33" s="106"/>
      <c r="T33" s="95"/>
    </row>
    <row r="34" spans="1:20">
      <c r="A34" s="149" t="s">
        <v>308</v>
      </c>
      <c r="B34" s="37"/>
      <c r="C34" s="37"/>
      <c r="D34" s="37"/>
      <c r="E34" s="37"/>
      <c r="F34" s="37"/>
      <c r="G34" s="37"/>
      <c r="H34" s="37"/>
      <c r="I34" s="37">
        <v>24</v>
      </c>
      <c r="J34" s="37">
        <v>36</v>
      </c>
      <c r="K34" s="37">
        <v>36</v>
      </c>
      <c r="L34" s="37">
        <v>57</v>
      </c>
      <c r="M34" s="35">
        <v>50</v>
      </c>
      <c r="N34" s="196">
        <f t="shared" si="0"/>
        <v>203</v>
      </c>
      <c r="O34" s="197">
        <f t="shared" si="1"/>
        <v>40.6</v>
      </c>
      <c r="P34" s="198">
        <f t="shared" si="2"/>
        <v>3.3377178559684313</v>
      </c>
      <c r="Q34" s="106"/>
      <c r="T34" s="95"/>
    </row>
    <row r="35" spans="1:20">
      <c r="A35" s="149" t="s">
        <v>309</v>
      </c>
      <c r="B35" s="37"/>
      <c r="C35" s="37"/>
      <c r="D35" s="37"/>
      <c r="E35" s="37"/>
      <c r="F35" s="37"/>
      <c r="G35" s="37"/>
      <c r="H35" s="37"/>
      <c r="I35" s="37">
        <v>64</v>
      </c>
      <c r="J35" s="37">
        <v>57</v>
      </c>
      <c r="K35" s="37">
        <v>63</v>
      </c>
      <c r="L35" s="37">
        <v>58</v>
      </c>
      <c r="M35" s="35">
        <v>64</v>
      </c>
      <c r="N35" s="196">
        <f t="shared" si="0"/>
        <v>306</v>
      </c>
      <c r="O35" s="197">
        <f t="shared" si="1"/>
        <v>61.2</v>
      </c>
      <c r="P35" s="198">
        <f t="shared" si="2"/>
        <v>5.0312397237750739</v>
      </c>
      <c r="Q35" s="106"/>
      <c r="T35" s="95"/>
    </row>
    <row r="36" spans="1:20" ht="15.75" thickBot="1">
      <c r="A36" s="153" t="s">
        <v>310</v>
      </c>
      <c r="B36" s="44"/>
      <c r="C36" s="44"/>
      <c r="D36" s="44"/>
      <c r="E36" s="44"/>
      <c r="F36" s="44"/>
      <c r="G36" s="44"/>
      <c r="H36" s="44"/>
      <c r="I36" s="44">
        <v>19</v>
      </c>
      <c r="J36" s="44">
        <v>44</v>
      </c>
      <c r="K36" s="37">
        <v>22</v>
      </c>
      <c r="L36" s="44">
        <v>37</v>
      </c>
      <c r="M36" s="43">
        <v>20</v>
      </c>
      <c r="N36" s="199">
        <f t="shared" si="0"/>
        <v>142</v>
      </c>
      <c r="O36" s="200">
        <f t="shared" si="1"/>
        <v>28.4</v>
      </c>
      <c r="P36" s="198">
        <f t="shared" si="2"/>
        <v>2.3347583031897403</v>
      </c>
      <c r="Q36" s="106"/>
      <c r="T36" s="95"/>
    </row>
    <row r="37" spans="1:20" ht="15.75" thickBot="1">
      <c r="A37" s="201" t="s">
        <v>5</v>
      </c>
      <c r="B37" s="50"/>
      <c r="C37" s="50"/>
      <c r="D37" s="50"/>
      <c r="E37" s="50"/>
      <c r="F37" s="50"/>
      <c r="G37" s="50"/>
      <c r="H37" s="50"/>
      <c r="I37" s="50">
        <f>SUM(I5:I36)</f>
        <v>1139</v>
      </c>
      <c r="J37" s="50">
        <f>SUM(J5:J36)</f>
        <v>1294</v>
      </c>
      <c r="K37" s="50">
        <f>SUM(K5:K36)</f>
        <v>1212</v>
      </c>
      <c r="L37" s="50">
        <f>SUM(L5:L36)</f>
        <v>1208</v>
      </c>
      <c r="M37" s="202">
        <f t="shared" ref="M37:N37" si="3">SUM(M5:M36)</f>
        <v>1229</v>
      </c>
      <c r="N37" s="203">
        <f t="shared" si="3"/>
        <v>6082</v>
      </c>
      <c r="O37" s="121">
        <f t="shared" si="1"/>
        <v>1216.4000000000001</v>
      </c>
      <c r="P37" s="204">
        <f>SUM(P5:P36)</f>
        <v>100.00000000000001</v>
      </c>
      <c r="Q37" s="106"/>
      <c r="T37" s="95"/>
    </row>
    <row r="38" spans="1:20">
      <c r="Q38" s="106"/>
      <c r="T38" s="95"/>
    </row>
    <row r="39" spans="1:20">
      <c r="Q39" s="106"/>
      <c r="T39" s="95"/>
    </row>
    <row r="40" spans="1:20">
      <c r="Q40" s="106"/>
      <c r="T40" s="95"/>
    </row>
    <row r="41" spans="1:20">
      <c r="Q41" s="106"/>
      <c r="T41" s="95"/>
    </row>
    <row r="42" spans="1:20">
      <c r="Q42" s="106"/>
      <c r="T42" s="95"/>
    </row>
    <row r="43" spans="1:20">
      <c r="Q43" s="106"/>
      <c r="T43" s="95"/>
    </row>
    <row r="44" spans="1:20">
      <c r="Q44" s="106"/>
      <c r="T44" s="95"/>
    </row>
    <row r="45" spans="1:20">
      <c r="Q45" s="106"/>
      <c r="T45" s="95"/>
    </row>
    <row r="46" spans="1:20">
      <c r="Q46" s="106"/>
      <c r="T46" s="95"/>
    </row>
    <row r="47" spans="1:20">
      <c r="Q47" s="106"/>
      <c r="T47" s="95"/>
    </row>
    <row r="48" spans="1:20">
      <c r="Q48" s="106"/>
      <c r="T48" s="95"/>
    </row>
    <row r="49" spans="17:20">
      <c r="Q49" s="106"/>
      <c r="T49" s="95"/>
    </row>
    <row r="50" spans="17:20">
      <c r="Q50" s="106"/>
      <c r="T50" s="95"/>
    </row>
  </sheetData>
  <pageMargins left="0.511811024" right="0.511811024" top="0.78740157500000008" bottom="0.78740157500000008" header="0.31496062000000008" footer="0.31496062000000008"/>
  <pageSetup paperSize="0" fitToWidth="0" fitToHeight="0" orientation="portrait" horizontalDpi="0" verticalDpi="0" copies="0"/>
  <ignoredErrors>
    <ignoredError sqref="I37:M37" formulaRange="1"/>
    <ignoredError sqref="O37" formula="1"/>
  </ignoredError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6"/>
  <dimension ref="A1:AG41"/>
  <sheetViews>
    <sheetView zoomScale="90" zoomScaleNormal="90" workbookViewId="0"/>
  </sheetViews>
  <sheetFormatPr defaultRowHeight="15"/>
  <cols>
    <col min="1" max="1" width="19.7109375" customWidth="1"/>
    <col min="2" max="2" width="7.5703125" bestFit="1" customWidth="1"/>
    <col min="3" max="3" width="7.7109375" bestFit="1" customWidth="1"/>
    <col min="4" max="4" width="7.140625" bestFit="1" customWidth="1"/>
    <col min="5" max="5" width="7" bestFit="1" customWidth="1"/>
    <col min="6" max="6" width="7.5703125" bestFit="1" customWidth="1"/>
    <col min="7" max="7" width="6.28515625" bestFit="1" customWidth="1"/>
    <col min="8" max="8" width="7" bestFit="1" customWidth="1"/>
    <col min="9" max="9" width="7.5703125" customWidth="1"/>
    <col min="10" max="10" width="7.140625" bestFit="1" customWidth="1"/>
    <col min="11" max="11" width="7.5703125" style="563" bestFit="1" customWidth="1"/>
    <col min="12" max="12" width="7.140625" style="563" bestFit="1" customWidth="1"/>
    <col min="13" max="13" width="7.5703125" style="563" customWidth="1"/>
    <col min="14" max="14" width="6.140625" style="563" bestFit="1" customWidth="1"/>
    <col min="15" max="15" width="7.85546875" style="563" bestFit="1" customWidth="1"/>
    <col min="16" max="16" width="17.85546875" style="563" customWidth="1"/>
    <col min="17" max="17" width="9.140625" customWidth="1"/>
  </cols>
  <sheetData>
    <row r="1" spans="1:18">
      <c r="A1" s="1" t="s">
        <v>0</v>
      </c>
      <c r="J1" s="500"/>
      <c r="K1" s="500"/>
      <c r="P1" s="1086">
        <f>Subprefeituras_2024!I37</f>
        <v>1139</v>
      </c>
      <c r="Q1" s="563"/>
      <c r="R1" s="563"/>
    </row>
    <row r="2" spans="1:18">
      <c r="A2" s="1" t="s">
        <v>1</v>
      </c>
      <c r="J2" s="500"/>
      <c r="K2" s="500"/>
      <c r="Q2" s="563"/>
      <c r="R2" s="563"/>
    </row>
    <row r="3" spans="1:18">
      <c r="A3" s="1"/>
      <c r="J3" s="500"/>
      <c r="K3" s="500"/>
      <c r="Q3" s="563"/>
      <c r="R3" s="563"/>
    </row>
    <row r="4" spans="1:18">
      <c r="A4" s="1" t="s">
        <v>482</v>
      </c>
      <c r="J4" s="500"/>
      <c r="K4" s="500"/>
      <c r="Q4" s="563"/>
      <c r="R4" s="563"/>
    </row>
    <row r="5" spans="1:18" ht="15.75" thickBot="1">
      <c r="J5" s="500"/>
      <c r="K5" s="500"/>
      <c r="Q5" s="563"/>
      <c r="R5" s="563"/>
    </row>
    <row r="6" spans="1:18" ht="45.75" customHeight="1" thickBot="1">
      <c r="A6" s="900" t="s">
        <v>481</v>
      </c>
      <c r="B6" s="17">
        <v>45627</v>
      </c>
      <c r="C6" s="78">
        <v>45597</v>
      </c>
      <c r="D6" s="78">
        <v>45566</v>
      </c>
      <c r="E6" s="78">
        <v>45536</v>
      </c>
      <c r="F6" s="78">
        <v>45505</v>
      </c>
      <c r="G6" s="78">
        <v>45474</v>
      </c>
      <c r="H6" s="164">
        <v>45444</v>
      </c>
      <c r="I6" s="205">
        <v>45413</v>
      </c>
      <c r="J6" s="206">
        <v>45383</v>
      </c>
      <c r="K6" s="611">
        <v>45352</v>
      </c>
      <c r="L6" s="611">
        <v>45323</v>
      </c>
      <c r="M6" s="612">
        <v>45292</v>
      </c>
      <c r="N6" s="755" t="s">
        <v>5</v>
      </c>
      <c r="O6" s="758" t="s">
        <v>6</v>
      </c>
      <c r="P6" s="756" t="s">
        <v>515</v>
      </c>
    </row>
    <row r="7" spans="1:18" ht="15.75" thickBot="1">
      <c r="A7" s="144" t="s">
        <v>294</v>
      </c>
      <c r="B7" s="27"/>
      <c r="C7" s="27"/>
      <c r="D7" s="27"/>
      <c r="E7" s="27"/>
      <c r="F7" s="27"/>
      <c r="G7" s="27"/>
      <c r="H7" s="27"/>
      <c r="I7" s="27">
        <v>62</v>
      </c>
      <c r="J7" s="27">
        <v>92</v>
      </c>
      <c r="K7" s="37">
        <v>93</v>
      </c>
      <c r="L7" s="27">
        <v>83</v>
      </c>
      <c r="M7" s="192">
        <v>92</v>
      </c>
      <c r="N7" s="613">
        <f t="shared" ref="N7:N17" si="0">SUM(B7:M7)</f>
        <v>422</v>
      </c>
      <c r="O7" s="757">
        <f t="shared" ref="O7:O17" si="1">AVERAGE(B7:M7)</f>
        <v>84.4</v>
      </c>
      <c r="P7" s="614">
        <f>(I7*100)/$P$1</f>
        <v>5.4433713784021069</v>
      </c>
    </row>
    <row r="8" spans="1:18" ht="15.75" thickBot="1">
      <c r="A8" s="149" t="s">
        <v>307</v>
      </c>
      <c r="B8" s="37"/>
      <c r="C8" s="37"/>
      <c r="D8" s="37"/>
      <c r="E8" s="37"/>
      <c r="F8" s="37"/>
      <c r="G8" s="37"/>
      <c r="H8" s="37"/>
      <c r="I8" s="37">
        <v>92</v>
      </c>
      <c r="J8" s="37">
        <v>77</v>
      </c>
      <c r="K8" s="37">
        <v>85</v>
      </c>
      <c r="L8" s="37">
        <v>64</v>
      </c>
      <c r="M8" s="35">
        <v>77</v>
      </c>
      <c r="N8" s="615">
        <f t="shared" si="0"/>
        <v>395</v>
      </c>
      <c r="O8" s="616">
        <f t="shared" si="1"/>
        <v>79</v>
      </c>
      <c r="P8" s="614">
        <f t="shared" ref="P8:P17" si="2">(I8*100)/$P$1</f>
        <v>8.0772607550482878</v>
      </c>
    </row>
    <row r="9" spans="1:18" ht="15.75" thickBot="1">
      <c r="A9" s="149" t="s">
        <v>298</v>
      </c>
      <c r="B9" s="37"/>
      <c r="C9" s="37"/>
      <c r="D9" s="37"/>
      <c r="E9" s="37"/>
      <c r="F9" s="37"/>
      <c r="G9" s="37"/>
      <c r="H9" s="37"/>
      <c r="I9" s="37">
        <v>67</v>
      </c>
      <c r="J9" s="37">
        <v>67</v>
      </c>
      <c r="K9" s="37">
        <v>70</v>
      </c>
      <c r="L9" s="37">
        <v>70</v>
      </c>
      <c r="M9" s="35">
        <v>99</v>
      </c>
      <c r="N9" s="615">
        <f t="shared" si="0"/>
        <v>373</v>
      </c>
      <c r="O9" s="616">
        <f t="shared" si="1"/>
        <v>74.599999999999994</v>
      </c>
      <c r="P9" s="614">
        <f t="shared" si="2"/>
        <v>5.882352941176471</v>
      </c>
    </row>
    <row r="10" spans="1:18" ht="15.75" thickBot="1">
      <c r="A10" s="149" t="s">
        <v>302</v>
      </c>
      <c r="B10" s="37"/>
      <c r="C10" s="37"/>
      <c r="D10" s="37"/>
      <c r="E10" s="37"/>
      <c r="F10" s="37"/>
      <c r="G10" s="37"/>
      <c r="H10" s="37"/>
      <c r="I10" s="37">
        <v>49</v>
      </c>
      <c r="J10" s="37">
        <v>72</v>
      </c>
      <c r="K10" s="37">
        <v>66</v>
      </c>
      <c r="L10" s="37">
        <v>62</v>
      </c>
      <c r="M10" s="35">
        <v>57</v>
      </c>
      <c r="N10" s="615">
        <f t="shared" si="0"/>
        <v>306</v>
      </c>
      <c r="O10" s="616">
        <f t="shared" si="1"/>
        <v>61.2</v>
      </c>
      <c r="P10" s="614">
        <f t="shared" si="2"/>
        <v>4.3020193151887618</v>
      </c>
    </row>
    <row r="11" spans="1:18" ht="15.75" thickBot="1">
      <c r="A11" s="149" t="s">
        <v>309</v>
      </c>
      <c r="B11" s="37"/>
      <c r="C11" s="37"/>
      <c r="D11" s="37"/>
      <c r="E11" s="37"/>
      <c r="F11" s="37"/>
      <c r="G11" s="37"/>
      <c r="H11" s="37"/>
      <c r="I11" s="37">
        <v>64</v>
      </c>
      <c r="J11" s="37">
        <v>57</v>
      </c>
      <c r="K11" s="37">
        <v>63</v>
      </c>
      <c r="L11" s="37">
        <v>58</v>
      </c>
      <c r="M11" s="35">
        <v>64</v>
      </c>
      <c r="N11" s="615">
        <f t="shared" si="0"/>
        <v>306</v>
      </c>
      <c r="O11" s="616">
        <f t="shared" si="1"/>
        <v>61.2</v>
      </c>
      <c r="P11" s="614">
        <f t="shared" si="2"/>
        <v>5.6189640035118522</v>
      </c>
    </row>
    <row r="12" spans="1:18" ht="15.75" thickBot="1">
      <c r="A12" s="149" t="s">
        <v>296</v>
      </c>
      <c r="B12" s="37"/>
      <c r="C12" s="37"/>
      <c r="D12" s="37"/>
      <c r="E12" s="37"/>
      <c r="F12" s="37"/>
      <c r="G12" s="37"/>
      <c r="H12" s="37"/>
      <c r="I12" s="37">
        <v>65</v>
      </c>
      <c r="J12" s="37">
        <v>52</v>
      </c>
      <c r="K12" s="37">
        <v>47</v>
      </c>
      <c r="L12" s="37">
        <v>76</v>
      </c>
      <c r="M12" s="35">
        <v>62</v>
      </c>
      <c r="N12" s="615">
        <f t="shared" si="0"/>
        <v>302</v>
      </c>
      <c r="O12" s="616">
        <f t="shared" si="1"/>
        <v>60.4</v>
      </c>
      <c r="P12" s="614">
        <f t="shared" si="2"/>
        <v>5.7067603160667248</v>
      </c>
    </row>
    <row r="13" spans="1:18" ht="15.75" thickBot="1">
      <c r="A13" s="149" t="s">
        <v>280</v>
      </c>
      <c r="B13" s="37"/>
      <c r="C13" s="37"/>
      <c r="D13" s="37"/>
      <c r="E13" s="37"/>
      <c r="F13" s="37"/>
      <c r="G13" s="37"/>
      <c r="H13" s="37"/>
      <c r="I13" s="37">
        <v>52</v>
      </c>
      <c r="J13" s="37">
        <v>55</v>
      </c>
      <c r="K13" s="37">
        <v>66</v>
      </c>
      <c r="L13" s="37">
        <v>48</v>
      </c>
      <c r="M13" s="35">
        <v>48</v>
      </c>
      <c r="N13" s="615">
        <f t="shared" si="0"/>
        <v>269</v>
      </c>
      <c r="O13" s="616">
        <f t="shared" si="1"/>
        <v>53.8</v>
      </c>
      <c r="P13" s="614">
        <f t="shared" si="2"/>
        <v>4.5654082528533806</v>
      </c>
    </row>
    <row r="14" spans="1:18" ht="15.75" thickBot="1">
      <c r="A14" s="149" t="s">
        <v>303</v>
      </c>
      <c r="B14" s="37"/>
      <c r="C14" s="37"/>
      <c r="D14" s="37"/>
      <c r="E14" s="37"/>
      <c r="F14" s="37"/>
      <c r="G14" s="37"/>
      <c r="H14" s="37"/>
      <c r="I14" s="37">
        <v>63</v>
      </c>
      <c r="J14" s="37">
        <v>31</v>
      </c>
      <c r="K14" s="37">
        <v>59</v>
      </c>
      <c r="L14" s="37">
        <v>57</v>
      </c>
      <c r="M14" s="35">
        <v>57</v>
      </c>
      <c r="N14" s="615">
        <f t="shared" si="0"/>
        <v>267</v>
      </c>
      <c r="O14" s="616">
        <f t="shared" si="1"/>
        <v>53.4</v>
      </c>
      <c r="P14" s="614">
        <f t="shared" si="2"/>
        <v>5.5311676909569796</v>
      </c>
    </row>
    <row r="15" spans="1:18" ht="15.75" thickBot="1">
      <c r="A15" s="149" t="s">
        <v>289</v>
      </c>
      <c r="B15" s="37"/>
      <c r="C15" s="37"/>
      <c r="D15" s="37"/>
      <c r="E15" s="37"/>
      <c r="F15" s="37"/>
      <c r="G15" s="37"/>
      <c r="H15" s="37"/>
      <c r="I15" s="37">
        <v>48</v>
      </c>
      <c r="J15" s="37">
        <v>42</v>
      </c>
      <c r="K15" s="37">
        <v>64</v>
      </c>
      <c r="L15" s="37">
        <v>48</v>
      </c>
      <c r="M15" s="35">
        <v>45</v>
      </c>
      <c r="N15" s="615">
        <f t="shared" si="0"/>
        <v>247</v>
      </c>
      <c r="O15" s="616">
        <f t="shared" si="1"/>
        <v>49.4</v>
      </c>
      <c r="P15" s="614">
        <f t="shared" si="2"/>
        <v>4.2142230026338892</v>
      </c>
    </row>
    <row r="16" spans="1:18" ht="15.75" thickBot="1">
      <c r="A16" s="149" t="s">
        <v>291</v>
      </c>
      <c r="B16" s="37"/>
      <c r="C16" s="37"/>
      <c r="D16" s="37"/>
      <c r="E16" s="37"/>
      <c r="F16" s="37"/>
      <c r="G16" s="37"/>
      <c r="H16" s="37"/>
      <c r="I16" s="37">
        <v>35</v>
      </c>
      <c r="J16" s="37">
        <v>70</v>
      </c>
      <c r="K16" s="37">
        <v>50</v>
      </c>
      <c r="L16" s="37">
        <v>44</v>
      </c>
      <c r="M16" s="35">
        <v>48</v>
      </c>
      <c r="N16" s="617">
        <f t="shared" si="0"/>
        <v>247</v>
      </c>
      <c r="O16" s="618">
        <f t="shared" si="1"/>
        <v>49.4</v>
      </c>
      <c r="P16" s="619">
        <f t="shared" si="2"/>
        <v>3.0728709394205445</v>
      </c>
    </row>
    <row r="17" spans="1:33" ht="15.75" thickBot="1">
      <c r="A17" s="201" t="s">
        <v>5</v>
      </c>
      <c r="B17" s="53"/>
      <c r="C17" s="53"/>
      <c r="D17" s="53"/>
      <c r="E17" s="53"/>
      <c r="F17" s="53"/>
      <c r="G17" s="53"/>
      <c r="H17" s="53"/>
      <c r="I17" s="620">
        <f>SUM(I7:I16)</f>
        <v>597</v>
      </c>
      <c r="J17" s="620">
        <f>SUM(J7:J16)</f>
        <v>615</v>
      </c>
      <c r="K17" s="620">
        <f>SUM(K7:K16)</f>
        <v>663</v>
      </c>
      <c r="L17" s="620">
        <f>SUM(L7:L16)</f>
        <v>610</v>
      </c>
      <c r="M17" s="621">
        <f t="shared" ref="M17" si="3">SUM(M7:M16)</f>
        <v>649</v>
      </c>
      <c r="N17" s="622">
        <f t="shared" si="0"/>
        <v>3134</v>
      </c>
      <c r="O17" s="623">
        <f t="shared" si="1"/>
        <v>626.79999999999995</v>
      </c>
      <c r="P17" s="624">
        <f t="shared" si="2"/>
        <v>52.414398595259001</v>
      </c>
    </row>
    <row r="18" spans="1:33" s="500" customFormat="1">
      <c r="A18" s="496" t="s">
        <v>205</v>
      </c>
      <c r="N18" s="501"/>
      <c r="P18" s="502">
        <f>100-P17</f>
        <v>47.585601404740999</v>
      </c>
    </row>
    <row r="19" spans="1:33">
      <c r="A19" s="136"/>
      <c r="B19" s="208"/>
      <c r="C19" s="208"/>
      <c r="D19" s="208"/>
      <c r="E19" s="136"/>
      <c r="F19" s="136"/>
      <c r="G19" s="136"/>
      <c r="H19" s="136"/>
      <c r="I19" s="136"/>
      <c r="J19" s="136"/>
      <c r="N19" s="625"/>
      <c r="Q19" s="136"/>
      <c r="R19" s="136"/>
      <c r="S19" s="136"/>
      <c r="T19" s="136"/>
      <c r="U19" s="136"/>
      <c r="V19" s="136"/>
      <c r="W19" s="136"/>
      <c r="X19" s="136"/>
      <c r="Y19" s="136"/>
      <c r="Z19" s="136"/>
      <c r="AA19" s="136"/>
      <c r="AB19" s="136"/>
      <c r="AC19" s="136"/>
      <c r="AD19" s="136"/>
      <c r="AE19" s="136"/>
    </row>
    <row r="20" spans="1:33">
      <c r="A20" s="136"/>
      <c r="B20" s="208"/>
      <c r="C20" s="208"/>
      <c r="D20" s="208"/>
      <c r="E20" s="136"/>
      <c r="F20" s="136"/>
      <c r="G20" s="136"/>
      <c r="H20" s="136"/>
      <c r="I20" s="136"/>
      <c r="J20" s="136"/>
      <c r="Q20" s="181"/>
      <c r="R20" s="182"/>
      <c r="S20" s="184"/>
      <c r="T20" s="182"/>
      <c r="U20" s="182"/>
      <c r="V20" s="182"/>
      <c r="W20" s="182"/>
      <c r="X20" s="182"/>
      <c r="Y20" s="182"/>
      <c r="Z20" s="182"/>
      <c r="AA20" s="182"/>
      <c r="AB20" s="182"/>
      <c r="AC20" s="184"/>
      <c r="AD20" s="182"/>
      <c r="AE20" s="182"/>
      <c r="AF20" s="107"/>
      <c r="AG20" s="108"/>
    </row>
    <row r="21" spans="1:33">
      <c r="A21" s="136"/>
      <c r="B21" s="208"/>
      <c r="C21" s="208"/>
      <c r="D21" s="208"/>
      <c r="E21" s="136"/>
      <c r="F21" s="136"/>
      <c r="G21" s="136"/>
      <c r="H21" s="136"/>
      <c r="I21" s="136"/>
      <c r="J21" s="136"/>
      <c r="Q21" s="181"/>
      <c r="R21" s="182"/>
      <c r="S21" s="184"/>
      <c r="T21" s="182"/>
      <c r="U21" s="182"/>
      <c r="V21" s="182"/>
      <c r="W21" s="182"/>
      <c r="X21" s="182"/>
      <c r="Y21" s="182"/>
      <c r="Z21" s="182"/>
      <c r="AA21" s="182"/>
      <c r="AB21" s="182"/>
      <c r="AC21" s="184"/>
      <c r="AD21" s="182"/>
      <c r="AE21" s="182"/>
      <c r="AF21" s="107"/>
      <c r="AG21" s="108"/>
    </row>
    <row r="22" spans="1:33">
      <c r="A22" s="136"/>
      <c r="B22" s="208"/>
      <c r="C22" s="208"/>
      <c r="D22" s="208"/>
      <c r="E22" s="136"/>
      <c r="F22" s="136"/>
      <c r="G22" s="136"/>
      <c r="H22" s="136"/>
      <c r="I22" s="136"/>
      <c r="J22" s="136"/>
      <c r="Q22" s="136"/>
      <c r="R22" s="136"/>
      <c r="S22" s="136"/>
      <c r="T22" s="136"/>
      <c r="U22" s="181"/>
      <c r="V22" s="182"/>
      <c r="W22" s="182"/>
      <c r="X22" s="182"/>
      <c r="Y22" s="182"/>
      <c r="Z22" s="182"/>
      <c r="AA22" s="182"/>
      <c r="AB22" s="183"/>
      <c r="AC22" s="182"/>
      <c r="AD22" s="182"/>
      <c r="AE22" s="182"/>
      <c r="AF22" s="107"/>
      <c r="AG22" s="108"/>
    </row>
    <row r="23" spans="1:33">
      <c r="A23" s="136"/>
      <c r="B23" s="136"/>
      <c r="C23" s="136"/>
      <c r="D23" s="136"/>
      <c r="E23" s="136"/>
      <c r="F23" s="136"/>
      <c r="G23" s="136"/>
      <c r="H23" s="136"/>
      <c r="I23" s="136"/>
      <c r="J23" s="136"/>
      <c r="Q23" s="136"/>
      <c r="R23" s="136"/>
      <c r="S23" s="136"/>
      <c r="T23" s="136"/>
      <c r="U23" s="181"/>
      <c r="V23" s="182"/>
      <c r="W23" s="182"/>
      <c r="X23" s="182"/>
      <c r="Y23" s="182"/>
      <c r="Z23" s="182"/>
      <c r="AA23" s="182"/>
      <c r="AB23" s="183"/>
      <c r="AC23" s="182"/>
      <c r="AD23" s="182"/>
      <c r="AE23" s="182"/>
      <c r="AF23" s="107"/>
      <c r="AG23" s="108"/>
    </row>
    <row r="24" spans="1:33">
      <c r="A24" s="136"/>
      <c r="B24" s="136"/>
      <c r="C24" s="136"/>
      <c r="D24" s="136"/>
      <c r="E24" s="136"/>
      <c r="F24" s="136"/>
      <c r="G24" s="136"/>
      <c r="H24" s="136"/>
      <c r="I24" s="136"/>
      <c r="J24" s="136"/>
      <c r="Q24" s="136"/>
      <c r="R24" s="136"/>
      <c r="S24" s="136"/>
      <c r="T24" s="136"/>
      <c r="U24" s="181"/>
      <c r="V24" s="182"/>
      <c r="W24" s="182"/>
      <c r="X24" s="182"/>
      <c r="Y24" s="182"/>
      <c r="Z24" s="182"/>
      <c r="AA24" s="182"/>
      <c r="AB24" s="183"/>
      <c r="AC24" s="182"/>
      <c r="AD24" s="182"/>
      <c r="AE24" s="182"/>
      <c r="AF24" s="107"/>
      <c r="AG24" s="108"/>
    </row>
    <row r="25" spans="1:33">
      <c r="A25" s="136"/>
      <c r="B25" s="136"/>
      <c r="C25" s="136"/>
      <c r="D25" s="136"/>
      <c r="E25" s="136"/>
      <c r="F25" s="136"/>
      <c r="G25" s="136"/>
      <c r="H25" s="136"/>
      <c r="I25" s="136"/>
      <c r="J25" s="136"/>
      <c r="Q25" s="136"/>
      <c r="R25" s="136"/>
      <c r="S25" s="136"/>
      <c r="T25" s="136"/>
      <c r="U25" s="181"/>
      <c r="V25" s="182"/>
      <c r="W25" s="182"/>
      <c r="X25" s="182"/>
      <c r="Y25" s="182"/>
      <c r="Z25" s="182"/>
      <c r="AA25" s="182"/>
      <c r="AB25" s="183"/>
      <c r="AC25" s="182"/>
      <c r="AD25" s="182"/>
      <c r="AE25" s="182"/>
      <c r="AF25" s="107"/>
      <c r="AG25" s="108"/>
    </row>
    <row r="26" spans="1:33">
      <c r="A26" s="136"/>
      <c r="B26" s="136"/>
      <c r="C26" s="136"/>
      <c r="D26" s="136"/>
      <c r="E26" s="136"/>
      <c r="F26" s="136"/>
      <c r="G26" s="136"/>
      <c r="H26" s="136"/>
      <c r="I26" s="136"/>
      <c r="J26" s="136"/>
      <c r="Q26" s="136"/>
      <c r="R26" s="136"/>
      <c r="S26" s="136"/>
      <c r="T26" s="136"/>
      <c r="U26" s="181"/>
      <c r="V26" s="182"/>
      <c r="W26" s="182"/>
      <c r="X26" s="182"/>
      <c r="Y26" s="182"/>
      <c r="Z26" s="182"/>
      <c r="AA26" s="182"/>
      <c r="AB26" s="183"/>
      <c r="AC26" s="182"/>
      <c r="AD26" s="182"/>
      <c r="AE26" s="182"/>
      <c r="AF26" s="107"/>
      <c r="AG26" s="108"/>
    </row>
    <row r="27" spans="1:33">
      <c r="A27" s="136"/>
      <c r="B27" s="136"/>
      <c r="C27" s="136"/>
      <c r="D27" s="136"/>
      <c r="E27" s="136"/>
      <c r="F27" s="136"/>
      <c r="G27" s="136"/>
      <c r="H27" s="136"/>
      <c r="I27" s="136"/>
      <c r="J27" s="136"/>
      <c r="Q27" s="136"/>
      <c r="R27" s="136"/>
      <c r="S27" s="136"/>
      <c r="T27" s="136"/>
      <c r="U27" s="181"/>
      <c r="V27" s="182"/>
      <c r="W27" s="182"/>
      <c r="X27" s="182"/>
      <c r="Y27" s="182"/>
      <c r="Z27" s="182"/>
      <c r="AA27" s="182"/>
      <c r="AB27" s="183"/>
      <c r="AC27" s="182"/>
      <c r="AD27" s="182"/>
      <c r="AE27" s="182"/>
      <c r="AF27" s="107"/>
      <c r="AG27" s="108"/>
    </row>
    <row r="28" spans="1:33">
      <c r="A28" s="136"/>
      <c r="B28" s="136"/>
      <c r="C28" s="136"/>
      <c r="D28" s="136"/>
      <c r="E28" s="136"/>
      <c r="F28" s="136"/>
      <c r="G28" s="136"/>
      <c r="H28" s="136"/>
      <c r="I28" s="136"/>
      <c r="J28" s="136"/>
      <c r="Q28" s="136"/>
      <c r="R28" s="136"/>
      <c r="S28" s="136"/>
      <c r="T28" s="136"/>
      <c r="U28" s="181"/>
      <c r="V28" s="182"/>
      <c r="W28" s="182"/>
      <c r="X28" s="182"/>
      <c r="Y28" s="182"/>
      <c r="Z28" s="182"/>
      <c r="AA28" s="182"/>
      <c r="AB28" s="183"/>
      <c r="AC28" s="182"/>
      <c r="AD28" s="182"/>
      <c r="AE28" s="182"/>
      <c r="AF28" s="107"/>
      <c r="AG28" s="108"/>
    </row>
    <row r="29" spans="1:33">
      <c r="A29" s="136"/>
      <c r="B29" s="136"/>
      <c r="C29" s="136"/>
      <c r="D29" s="136"/>
      <c r="E29" s="136"/>
      <c r="F29" s="136"/>
      <c r="G29" s="136"/>
      <c r="H29" s="136"/>
      <c r="I29" s="136"/>
      <c r="J29" s="136"/>
      <c r="Q29" s="136"/>
      <c r="R29" s="136"/>
      <c r="S29" s="136"/>
      <c r="T29" s="136"/>
      <c r="U29" s="181"/>
      <c r="V29" s="182"/>
      <c r="W29" s="182"/>
      <c r="X29" s="182"/>
      <c r="Y29" s="182"/>
      <c r="Z29" s="182"/>
      <c r="AA29" s="182"/>
      <c r="AB29" s="183"/>
      <c r="AC29" s="182"/>
      <c r="AD29" s="182"/>
      <c r="AE29" s="182"/>
      <c r="AF29" s="107"/>
      <c r="AG29" s="108"/>
    </row>
    <row r="30" spans="1:33">
      <c r="A30" s="136"/>
      <c r="B30" s="136"/>
      <c r="C30" s="136"/>
      <c r="D30" s="136"/>
      <c r="E30" s="136"/>
      <c r="F30" s="136"/>
      <c r="G30" s="136"/>
      <c r="H30" s="136"/>
      <c r="I30" s="136"/>
      <c r="J30" s="136"/>
      <c r="Q30" s="136"/>
      <c r="R30" s="136"/>
      <c r="S30" s="136"/>
      <c r="T30" s="136"/>
      <c r="U30" s="136"/>
      <c r="V30" s="136"/>
      <c r="W30" s="136"/>
      <c r="X30" s="136"/>
      <c r="Y30" s="136"/>
      <c r="Z30" s="136"/>
      <c r="AA30" s="136"/>
      <c r="AB30" s="136"/>
      <c r="AC30" s="136"/>
      <c r="AD30" s="136"/>
      <c r="AE30" s="136"/>
    </row>
    <row r="31" spans="1:33">
      <c r="A31" s="136"/>
      <c r="B31" s="136"/>
      <c r="C31" s="136"/>
      <c r="D31" s="136"/>
      <c r="E31" s="136"/>
      <c r="F31" s="136"/>
      <c r="G31" s="136"/>
      <c r="H31" s="136"/>
      <c r="I31" s="136"/>
      <c r="J31" s="136"/>
      <c r="Q31" s="136"/>
      <c r="R31" s="136"/>
      <c r="S31" s="136"/>
      <c r="T31" s="136"/>
      <c r="U31" s="136"/>
      <c r="V31" s="136"/>
      <c r="W31" s="136"/>
      <c r="X31" s="136"/>
      <c r="Y31" s="136"/>
      <c r="Z31" s="136"/>
      <c r="AA31" s="136"/>
      <c r="AB31" s="136"/>
      <c r="AC31" s="136"/>
      <c r="AD31" s="136"/>
      <c r="AE31" s="136"/>
    </row>
    <row r="32" spans="1:33">
      <c r="A32" s="136"/>
      <c r="B32" s="136"/>
      <c r="C32" s="136"/>
      <c r="D32" s="136"/>
      <c r="E32" s="136"/>
      <c r="F32" s="136"/>
      <c r="G32" s="136"/>
      <c r="H32" s="136"/>
      <c r="I32" s="136"/>
      <c r="J32" s="136"/>
      <c r="Q32" s="136"/>
      <c r="R32" s="136"/>
      <c r="S32" s="136"/>
      <c r="T32" s="136"/>
      <c r="U32" s="136"/>
      <c r="V32" s="136"/>
      <c r="W32" s="136"/>
      <c r="X32" s="136"/>
      <c r="Y32" s="136"/>
      <c r="Z32" s="136"/>
      <c r="AA32" s="136"/>
      <c r="AB32" s="136"/>
      <c r="AC32" s="136"/>
      <c r="AD32" s="136"/>
      <c r="AE32" s="136"/>
    </row>
    <row r="33" spans="1:31">
      <c r="A33" s="136"/>
      <c r="B33" s="136"/>
      <c r="C33" s="136"/>
      <c r="D33" s="136"/>
      <c r="E33" s="136"/>
      <c r="F33" s="136"/>
      <c r="G33" s="136"/>
      <c r="H33" s="136"/>
      <c r="I33" s="136"/>
      <c r="J33" s="136"/>
      <c r="Q33" s="136"/>
      <c r="R33" s="136"/>
      <c r="S33" s="136"/>
      <c r="T33" s="136"/>
      <c r="U33" s="136"/>
      <c r="V33" s="136"/>
      <c r="W33" s="136"/>
      <c r="X33" s="136"/>
      <c r="Y33" s="136"/>
      <c r="Z33" s="136"/>
      <c r="AA33" s="136"/>
      <c r="AB33" s="136"/>
      <c r="AC33" s="136"/>
      <c r="AD33" s="136"/>
      <c r="AE33" s="136"/>
    </row>
    <row r="34" spans="1:31">
      <c r="A34" s="136"/>
      <c r="B34" s="136"/>
      <c r="C34" s="136"/>
      <c r="D34" s="136"/>
      <c r="E34" s="136"/>
      <c r="F34" s="136"/>
      <c r="G34" s="136"/>
      <c r="H34" s="136"/>
      <c r="I34" s="136"/>
      <c r="J34" s="136"/>
      <c r="Q34" s="136"/>
      <c r="R34" s="136"/>
      <c r="S34" s="136"/>
      <c r="T34" s="136"/>
      <c r="U34" s="136"/>
      <c r="V34" s="136"/>
      <c r="W34" s="136"/>
      <c r="X34" s="136"/>
      <c r="Y34" s="136"/>
      <c r="Z34" s="136"/>
      <c r="AA34" s="136"/>
      <c r="AB34" s="136"/>
      <c r="AC34" s="136"/>
      <c r="AD34" s="136"/>
      <c r="AE34" s="136"/>
    </row>
    <row r="35" spans="1:31">
      <c r="A35" s="136"/>
      <c r="B35" s="136"/>
      <c r="C35" s="136"/>
      <c r="D35" s="136"/>
      <c r="E35" s="136"/>
      <c r="F35" s="136"/>
      <c r="G35" s="136"/>
      <c r="H35" s="136"/>
      <c r="I35" s="136"/>
      <c r="J35" s="136"/>
      <c r="Q35" s="136"/>
      <c r="R35" s="136"/>
      <c r="S35" s="136"/>
      <c r="T35" s="136"/>
      <c r="U35" s="136"/>
      <c r="V35" s="136"/>
      <c r="W35" s="136"/>
      <c r="X35" s="136"/>
      <c r="Y35" s="136"/>
      <c r="Z35" s="136"/>
      <c r="AA35" s="136"/>
      <c r="AB35" s="136"/>
      <c r="AC35" s="136"/>
      <c r="AD35" s="136"/>
      <c r="AE35" s="136"/>
    </row>
    <row r="36" spans="1:31">
      <c r="A36" s="136"/>
      <c r="B36" s="136"/>
      <c r="C36" s="136"/>
      <c r="D36" s="136"/>
      <c r="E36" s="136"/>
      <c r="F36" s="136"/>
      <c r="G36" s="136"/>
      <c r="H36" s="136"/>
      <c r="I36" s="136"/>
      <c r="J36" s="136"/>
      <c r="Q36" s="136"/>
      <c r="R36" s="136"/>
      <c r="S36" s="136"/>
      <c r="T36" s="136"/>
      <c r="U36" s="136"/>
      <c r="V36" s="136"/>
      <c r="W36" s="136"/>
      <c r="X36" s="136"/>
      <c r="Y36" s="136"/>
      <c r="Z36" s="136"/>
      <c r="AA36" s="136"/>
      <c r="AB36" s="136"/>
      <c r="AC36" s="136"/>
      <c r="AD36" s="136"/>
      <c r="AE36" s="136"/>
    </row>
    <row r="37" spans="1:31">
      <c r="A37" s="136"/>
      <c r="B37" s="136"/>
      <c r="C37" s="136"/>
      <c r="D37" s="136"/>
      <c r="E37" s="136"/>
      <c r="F37" s="136"/>
      <c r="G37" s="136"/>
      <c r="H37" s="136"/>
      <c r="I37" s="136"/>
      <c r="J37" s="136"/>
      <c r="Q37" s="136"/>
      <c r="R37" s="136"/>
      <c r="S37" s="136"/>
      <c r="T37" s="136"/>
      <c r="U37" s="136"/>
      <c r="V37" s="136"/>
      <c r="W37" s="136"/>
      <c r="X37" s="136"/>
      <c r="Y37" s="136"/>
      <c r="Z37" s="136"/>
      <c r="AA37" s="136"/>
      <c r="AB37" s="136"/>
      <c r="AC37" s="136"/>
      <c r="AD37" s="136"/>
      <c r="AE37" s="136"/>
    </row>
    <row r="38" spans="1:31">
      <c r="A38" s="136"/>
      <c r="B38" s="136"/>
      <c r="C38" s="136"/>
      <c r="D38" s="136"/>
      <c r="E38" s="136"/>
      <c r="F38" s="136"/>
      <c r="G38" s="136"/>
      <c r="H38" s="136"/>
      <c r="I38" s="136"/>
      <c r="J38" s="136"/>
      <c r="Q38" s="136"/>
      <c r="R38" s="136"/>
      <c r="S38" s="136"/>
      <c r="T38" s="136"/>
      <c r="U38" s="136"/>
      <c r="V38" s="136"/>
      <c r="W38" s="136"/>
      <c r="X38" s="136"/>
      <c r="Y38" s="136"/>
      <c r="Z38" s="136"/>
      <c r="AA38" s="136"/>
      <c r="AB38" s="136"/>
      <c r="AC38" s="136"/>
      <c r="AD38" s="136"/>
      <c r="AE38" s="136"/>
    </row>
    <row r="39" spans="1:31">
      <c r="A39" s="136"/>
      <c r="B39" s="136"/>
      <c r="C39" s="136"/>
      <c r="D39" s="136"/>
      <c r="E39" s="136"/>
      <c r="F39" s="136"/>
      <c r="G39" s="136"/>
      <c r="H39" s="136"/>
      <c r="I39" s="136"/>
      <c r="J39" s="136"/>
      <c r="Q39" s="136"/>
      <c r="R39" s="136"/>
      <c r="S39" s="136"/>
      <c r="T39" s="136"/>
      <c r="U39" s="136"/>
      <c r="V39" s="136"/>
      <c r="W39" s="136"/>
      <c r="X39" s="136"/>
      <c r="Y39" s="136"/>
      <c r="Z39" s="136"/>
      <c r="AA39" s="136"/>
      <c r="AB39" s="136"/>
      <c r="AC39" s="136"/>
      <c r="AD39" s="136"/>
      <c r="AE39" s="136"/>
    </row>
    <row r="40" spans="1:31">
      <c r="A40" s="136"/>
      <c r="B40" s="136"/>
      <c r="C40" s="136"/>
      <c r="D40" s="136"/>
      <c r="E40" s="136"/>
      <c r="F40" s="136"/>
      <c r="G40" s="136"/>
      <c r="H40" s="136"/>
      <c r="I40" s="136"/>
      <c r="J40" s="136"/>
      <c r="Q40" s="136"/>
      <c r="R40" s="136"/>
      <c r="S40" s="136"/>
      <c r="T40" s="136"/>
      <c r="U40" s="136"/>
      <c r="V40" s="136"/>
      <c r="W40" s="136"/>
      <c r="X40" s="136"/>
      <c r="Y40" s="136"/>
      <c r="Z40" s="136"/>
      <c r="AA40" s="136"/>
      <c r="AB40" s="136"/>
      <c r="AC40" s="136"/>
      <c r="AD40" s="136"/>
      <c r="AE40" s="136"/>
    </row>
    <row r="41" spans="1:31">
      <c r="A41" s="136"/>
      <c r="B41" s="136"/>
      <c r="C41" s="136"/>
      <c r="D41" s="136"/>
      <c r="E41" s="136"/>
      <c r="F41" s="136"/>
      <c r="G41" s="136"/>
      <c r="H41" s="136"/>
      <c r="I41" s="136"/>
      <c r="J41" s="136"/>
      <c r="Q41" s="136"/>
      <c r="R41" s="136"/>
      <c r="S41" s="136"/>
      <c r="T41" s="136"/>
      <c r="U41" s="136"/>
      <c r="V41" s="136"/>
      <c r="W41" s="136"/>
      <c r="X41" s="136"/>
      <c r="Y41" s="136"/>
      <c r="Z41" s="136"/>
      <c r="AA41" s="136"/>
      <c r="AB41" s="136"/>
      <c r="AC41" s="136"/>
      <c r="AD41" s="136"/>
      <c r="AE41" s="136"/>
    </row>
  </sheetData>
  <pageMargins left="0.511811024" right="0.511811024" top="0.78740157500000008" bottom="0.78740157500000008" header="0.31496062000000008" footer="0.31496062000000008"/>
  <pageSetup paperSize="9" fitToWidth="0" fitToHeight="0" orientation="portrait" r:id="rId1"/>
  <ignoredErrors>
    <ignoredError sqref="I17:M17" formulaRange="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7"/>
  <dimension ref="A1:O108"/>
  <sheetViews>
    <sheetView workbookViewId="0">
      <selection activeCell="Y39" sqref="Y39"/>
    </sheetView>
  </sheetViews>
  <sheetFormatPr defaultRowHeight="14.25"/>
  <cols>
    <col min="1" max="1" width="11.42578125" style="9" customWidth="1"/>
    <col min="2" max="2" width="12.85546875" style="93" bestFit="1" customWidth="1"/>
    <col min="3" max="3" width="11.42578125" style="93" bestFit="1" customWidth="1"/>
    <col min="4" max="4" width="6.28515625" style="9" bestFit="1" customWidth="1"/>
    <col min="5" max="5" width="9.42578125" style="9" customWidth="1"/>
    <col min="6" max="6" width="12.85546875" style="9" bestFit="1" customWidth="1"/>
    <col min="7" max="7" width="11.42578125" style="9" bestFit="1" customWidth="1"/>
    <col min="8" max="8" width="7.140625" style="9" customWidth="1"/>
    <col min="9" max="9" width="9.5703125" style="9" customWidth="1"/>
    <col min="10" max="10" width="12.85546875" style="9" bestFit="1" customWidth="1"/>
    <col min="11" max="11" width="11.42578125" style="9" bestFit="1" customWidth="1"/>
    <col min="12" max="12" width="7.140625" style="9" customWidth="1"/>
    <col min="13" max="13" width="9.42578125" style="9" customWidth="1"/>
    <col min="14" max="14" width="12.85546875" style="9" bestFit="1" customWidth="1"/>
    <col min="15" max="15" width="11.42578125" style="9" bestFit="1" customWidth="1"/>
    <col min="16" max="16" width="9.140625" style="9" customWidth="1"/>
    <col min="17" max="16384" width="9.140625" style="9"/>
  </cols>
  <sheetData>
    <row r="1" spans="1:15" ht="15">
      <c r="A1" s="1" t="s">
        <v>0</v>
      </c>
    </row>
    <row r="2" spans="1:15" ht="15">
      <c r="A2" s="1" t="s">
        <v>1</v>
      </c>
    </row>
    <row r="3" spans="1:15" ht="15">
      <c r="A3" s="1"/>
    </row>
    <row r="4" spans="1:15" ht="15">
      <c r="A4" s="1" t="s">
        <v>497</v>
      </c>
    </row>
    <row r="5" spans="1:15" ht="15">
      <c r="A5" s="1"/>
    </row>
    <row r="6" spans="1:15">
      <c r="A6" s="9" t="s">
        <v>207</v>
      </c>
    </row>
    <row r="7" spans="1:15">
      <c r="A7" s="9" t="s">
        <v>208</v>
      </c>
    </row>
    <row r="8" spans="1:15" ht="15" thickBot="1">
      <c r="B8" s="9"/>
      <c r="C8" s="9"/>
    </row>
    <row r="9" spans="1:15" ht="15.75" thickBot="1">
      <c r="A9" s="1118" t="str">
        <f>'10+_SUB''s_2024'!A7</f>
        <v>Lapa</v>
      </c>
      <c r="B9" s="1119"/>
      <c r="C9" s="1120"/>
      <c r="E9" s="1121" t="str">
        <f>'10+_SUB''s_2024'!A8</f>
        <v>Sé</v>
      </c>
      <c r="F9" s="1119"/>
      <c r="G9" s="1120"/>
      <c r="I9" s="1121" t="str">
        <f>'10+_SUB''s_2024'!A9</f>
        <v>Penha</v>
      </c>
      <c r="J9" s="1119"/>
      <c r="K9" s="1120"/>
      <c r="M9" s="1121" t="str">
        <f>'10+_SUB''s_2024'!A10</f>
        <v>Santana/Tucuruvi</v>
      </c>
      <c r="N9" s="1119"/>
      <c r="O9" s="1120"/>
    </row>
    <row r="10" spans="1:15" ht="15.75" thickBot="1">
      <c r="A10" s="884" t="s">
        <v>2</v>
      </c>
      <c r="B10" s="894" t="s">
        <v>209</v>
      </c>
      <c r="C10" s="751" t="s">
        <v>210</v>
      </c>
      <c r="E10" s="747" t="s">
        <v>2</v>
      </c>
      <c r="F10" s="5" t="s">
        <v>209</v>
      </c>
      <c r="G10" s="746" t="s">
        <v>210</v>
      </c>
      <c r="I10" s="747" t="s">
        <v>2</v>
      </c>
      <c r="J10" s="5" t="s">
        <v>209</v>
      </c>
      <c r="K10" s="746" t="s">
        <v>210</v>
      </c>
      <c r="M10" s="747" t="s">
        <v>2</v>
      </c>
      <c r="N10" s="5" t="s">
        <v>209</v>
      </c>
      <c r="O10" s="751" t="s">
        <v>210</v>
      </c>
    </row>
    <row r="11" spans="1:15" ht="15">
      <c r="A11" s="895">
        <v>45292</v>
      </c>
      <c r="B11" s="343">
        <f>'10+_SUB''s_2024'!M7</f>
        <v>92</v>
      </c>
      <c r="C11" s="753">
        <f>((B11-43)/43)*100</f>
        <v>113.95348837209302</v>
      </c>
      <c r="E11" s="735">
        <v>45292</v>
      </c>
      <c r="F11" s="115">
        <f>'10+_SUB''s_2024'!M8</f>
        <v>77</v>
      </c>
      <c r="G11" s="736">
        <f>((F11-67)/67)*100</f>
        <v>14.925373134328357</v>
      </c>
      <c r="I11" s="735">
        <v>45292</v>
      </c>
      <c r="J11" s="115">
        <f>'10+_SUB''s_2024'!M9</f>
        <v>99</v>
      </c>
      <c r="K11" s="736">
        <f>((J11-54)/54)*100</f>
        <v>83.333333333333343</v>
      </c>
      <c r="M11" s="735">
        <v>45292</v>
      </c>
      <c r="N11" s="209">
        <f>'10+_SUB''s_2024'!M10</f>
        <v>57</v>
      </c>
      <c r="O11" s="753">
        <f>((N11-65)/65)*100</f>
        <v>-12.307692307692308</v>
      </c>
    </row>
    <row r="12" spans="1:15" s="482" customFormat="1" ht="15">
      <c r="A12" s="922">
        <v>45323</v>
      </c>
      <c r="B12" s="923">
        <f>'10+_SUB''s_2024'!L7</f>
        <v>83</v>
      </c>
      <c r="C12" s="907">
        <f>((B12-51)/51)*100</f>
        <v>62.745098039215684</v>
      </c>
      <c r="E12" s="903">
        <v>45323</v>
      </c>
      <c r="F12" s="906">
        <f>'10+_SUB''s_2024'!L8</f>
        <v>64</v>
      </c>
      <c r="G12" s="907">
        <f t="shared" ref="G12:G17" si="0">((F12-F11)/F11)*100</f>
        <v>-16.883116883116884</v>
      </c>
      <c r="I12" s="903">
        <v>45323</v>
      </c>
      <c r="J12" s="906">
        <f>'10+_SUB''s_2024'!L9</f>
        <v>70</v>
      </c>
      <c r="K12" s="907">
        <f t="shared" ref="K12:K17" si="1">((J12-J11)/J11)*100</f>
        <v>-29.292929292929294</v>
      </c>
      <c r="M12" s="903">
        <v>45323</v>
      </c>
      <c r="N12" s="924">
        <f>'10+_SUB''s_2024'!L10</f>
        <v>62</v>
      </c>
      <c r="O12" s="907">
        <f t="shared" ref="O12:O17" si="2">((N12-N11)/N11)*100</f>
        <v>8.7719298245614024</v>
      </c>
    </row>
    <row r="13" spans="1:15" s="786" customFormat="1" ht="15">
      <c r="A13" s="963">
        <v>45352</v>
      </c>
      <c r="B13" s="964">
        <f>'10+_SUB''s_2024'!K7</f>
        <v>93</v>
      </c>
      <c r="C13" s="965">
        <f t="shared" ref="C13:C18" si="3">((B13-B12)/B12)*100</f>
        <v>12.048192771084338</v>
      </c>
      <c r="E13" s="966">
        <v>45352</v>
      </c>
      <c r="F13" s="967">
        <f>'10+_SUB''s_2024'!$K$8</f>
        <v>85</v>
      </c>
      <c r="G13" s="965">
        <f t="shared" si="0"/>
        <v>32.8125</v>
      </c>
      <c r="I13" s="966">
        <v>45352</v>
      </c>
      <c r="J13" s="967">
        <f>'10+_SUB''s_2024'!$K$9</f>
        <v>70</v>
      </c>
      <c r="K13" s="965">
        <f t="shared" si="1"/>
        <v>0</v>
      </c>
      <c r="M13" s="966">
        <v>45352</v>
      </c>
      <c r="N13" s="968">
        <f>'10+_SUB''s_2024'!$K$10</f>
        <v>66</v>
      </c>
      <c r="O13" s="965">
        <f t="shared" si="2"/>
        <v>6.4516129032258061</v>
      </c>
    </row>
    <row r="14" spans="1:15" s="482" customFormat="1" ht="15">
      <c r="A14" s="922">
        <v>45383</v>
      </c>
      <c r="B14" s="923">
        <f>'10+_SUB''s_2024'!J$7</f>
        <v>92</v>
      </c>
      <c r="C14" s="907">
        <f t="shared" si="3"/>
        <v>-1.0752688172043012</v>
      </c>
      <c r="E14" s="903">
        <v>45383</v>
      </c>
      <c r="F14" s="924">
        <f>'10+_SUB''s_2024'!J$8</f>
        <v>77</v>
      </c>
      <c r="G14" s="907">
        <f t="shared" si="0"/>
        <v>-9.4117647058823533</v>
      </c>
      <c r="I14" s="903">
        <v>45383</v>
      </c>
      <c r="J14" s="924">
        <f>'10+_SUB''s_2024'!J$9</f>
        <v>67</v>
      </c>
      <c r="K14" s="907">
        <f t="shared" si="1"/>
        <v>-4.2857142857142856</v>
      </c>
      <c r="M14" s="903">
        <v>45383</v>
      </c>
      <c r="N14" s="924">
        <f>'10+_SUB''s_2024'!J$10</f>
        <v>72</v>
      </c>
      <c r="O14" s="907">
        <f t="shared" si="2"/>
        <v>9.0909090909090917</v>
      </c>
    </row>
    <row r="15" spans="1:15" s="786" customFormat="1" ht="15">
      <c r="A15" s="963">
        <v>45413</v>
      </c>
      <c r="B15" s="964">
        <f>'10+_SUB''s_2024'!I$7</f>
        <v>62</v>
      </c>
      <c r="C15" s="965">
        <f t="shared" si="3"/>
        <v>-32.608695652173914</v>
      </c>
      <c r="E15" s="966">
        <v>45413</v>
      </c>
      <c r="F15" s="968">
        <f>'10+_SUB''s_2024'!I$8</f>
        <v>92</v>
      </c>
      <c r="G15" s="965">
        <f t="shared" si="0"/>
        <v>19.480519480519483</v>
      </c>
      <c r="I15" s="966">
        <v>45413</v>
      </c>
      <c r="J15" s="968">
        <f>'10+_SUB''s_2024'!I$9</f>
        <v>67</v>
      </c>
      <c r="K15" s="965">
        <f t="shared" si="1"/>
        <v>0</v>
      </c>
      <c r="M15" s="966">
        <v>45413</v>
      </c>
      <c r="N15" s="968">
        <f>'10+_SUB''s_2024'!I$10</f>
        <v>49</v>
      </c>
      <c r="O15" s="965">
        <f t="shared" si="2"/>
        <v>-31.944444444444443</v>
      </c>
    </row>
    <row r="16" spans="1:15" ht="15">
      <c r="A16" s="896">
        <v>45444</v>
      </c>
      <c r="B16" s="892">
        <f>'10+_SUB''s_2024'!H$7</f>
        <v>0</v>
      </c>
      <c r="C16" s="802">
        <f t="shared" si="3"/>
        <v>-100</v>
      </c>
      <c r="E16" s="737">
        <v>45444</v>
      </c>
      <c r="F16" s="812">
        <f>'10+_SUB''s_2024'!H$8</f>
        <v>0</v>
      </c>
      <c r="G16" s="802">
        <f t="shared" si="0"/>
        <v>-100</v>
      </c>
      <c r="I16" s="737">
        <v>45444</v>
      </c>
      <c r="J16" s="812">
        <f>'10+_SUB''s_2024'!H$9</f>
        <v>0</v>
      </c>
      <c r="K16" s="802">
        <f t="shared" si="1"/>
        <v>-100</v>
      </c>
      <c r="M16" s="737">
        <v>45444</v>
      </c>
      <c r="N16" s="812">
        <f>'10+_SUB''s_2024'!H$10</f>
        <v>0</v>
      </c>
      <c r="O16" s="802">
        <f t="shared" si="2"/>
        <v>-100</v>
      </c>
    </row>
    <row r="17" spans="1:15" ht="15">
      <c r="A17" s="896">
        <v>45474</v>
      </c>
      <c r="B17" s="892">
        <f>'10+_SUB''s_2024'!G$7</f>
        <v>0</v>
      </c>
      <c r="C17" s="802" t="e">
        <f t="shared" si="3"/>
        <v>#DIV/0!</v>
      </c>
      <c r="E17" s="737">
        <v>45474</v>
      </c>
      <c r="F17" s="812">
        <f>'10+_SUB''s_2024'!G$8</f>
        <v>0</v>
      </c>
      <c r="G17" s="802" t="e">
        <f t="shared" si="0"/>
        <v>#DIV/0!</v>
      </c>
      <c r="I17" s="737">
        <v>45474</v>
      </c>
      <c r="J17" s="812">
        <f>'10+_SUB''s_2024'!G$9</f>
        <v>0</v>
      </c>
      <c r="K17" s="802" t="e">
        <f t="shared" si="1"/>
        <v>#DIV/0!</v>
      </c>
      <c r="M17" s="737">
        <v>45474</v>
      </c>
      <c r="N17" s="812">
        <f>'10+_SUB''s_2024'!G$10</f>
        <v>0</v>
      </c>
      <c r="O17" s="802" t="e">
        <f t="shared" si="2"/>
        <v>#DIV/0!</v>
      </c>
    </row>
    <row r="18" spans="1:15" ht="15">
      <c r="A18" s="896">
        <v>45505</v>
      </c>
      <c r="B18" s="892">
        <f>'10+_SUB''s_2024'!F$7</f>
        <v>0</v>
      </c>
      <c r="C18" s="802" t="e">
        <f t="shared" si="3"/>
        <v>#DIV/0!</v>
      </c>
      <c r="E18" s="737">
        <v>45505</v>
      </c>
      <c r="F18" s="812">
        <f>'10+_SUB''s_2024'!F$8</f>
        <v>0</v>
      </c>
      <c r="G18" s="802" t="e">
        <f t="shared" ref="G18" si="4">((F18-F17)/F17)*100</f>
        <v>#DIV/0!</v>
      </c>
      <c r="I18" s="737">
        <v>45505</v>
      </c>
      <c r="J18" s="812">
        <f>'10+_SUB''s_2024'!F$9</f>
        <v>0</v>
      </c>
      <c r="K18" s="802" t="e">
        <f t="shared" ref="K18" si="5">((J18-J17)/J17)*100</f>
        <v>#DIV/0!</v>
      </c>
      <c r="M18" s="737">
        <v>45505</v>
      </c>
      <c r="N18" s="812">
        <f>'10+_SUB''s_2024'!F$10</f>
        <v>0</v>
      </c>
      <c r="O18" s="802" t="e">
        <f>((N18-N17)/N17)*100</f>
        <v>#DIV/0!</v>
      </c>
    </row>
    <row r="19" spans="1:15" ht="15">
      <c r="A19" s="896">
        <v>45536</v>
      </c>
      <c r="B19" s="892">
        <f>'10+_SUB''s_2024'!E$7</f>
        <v>0</v>
      </c>
      <c r="C19" s="802" t="e">
        <f t="shared" ref="C19:C21" si="6">((B19-B18)/B18)*100</f>
        <v>#DIV/0!</v>
      </c>
      <c r="E19" s="737">
        <v>45536</v>
      </c>
      <c r="F19" s="812">
        <f>'10+_SUB''s_2024'!E$8</f>
        <v>0</v>
      </c>
      <c r="G19" s="802" t="e">
        <f t="shared" ref="G19:G20" si="7">((F19-F18)/F18)*100</f>
        <v>#DIV/0!</v>
      </c>
      <c r="I19" s="737">
        <v>45536</v>
      </c>
      <c r="J19" s="812">
        <f>'10+_SUB''s_2024'!E$9</f>
        <v>0</v>
      </c>
      <c r="K19" s="802" t="e">
        <f t="shared" ref="K19:K21" si="8">((J19-J18)/J18)*100</f>
        <v>#DIV/0!</v>
      </c>
      <c r="M19" s="737">
        <v>45536</v>
      </c>
      <c r="N19" s="812">
        <f>'10+_SUB''s_2024'!E$10</f>
        <v>0</v>
      </c>
      <c r="O19" s="802" t="e">
        <f>((N19-N18)/N18)*100</f>
        <v>#DIV/0!</v>
      </c>
    </row>
    <row r="20" spans="1:15" ht="15">
      <c r="A20" s="896">
        <v>45566</v>
      </c>
      <c r="B20" s="892">
        <f>'10+_SUB''s_2024'!D$7</f>
        <v>0</v>
      </c>
      <c r="C20" s="802" t="e">
        <f t="shared" si="6"/>
        <v>#DIV/0!</v>
      </c>
      <c r="E20" s="737">
        <v>45566</v>
      </c>
      <c r="F20" s="812">
        <f>'10+_SUB''s_2024'!D$8</f>
        <v>0</v>
      </c>
      <c r="G20" s="802" t="e">
        <f t="shared" si="7"/>
        <v>#DIV/0!</v>
      </c>
      <c r="I20" s="737">
        <v>45566</v>
      </c>
      <c r="J20" s="812">
        <f>'10+_SUB''s_2024'!D$9</f>
        <v>0</v>
      </c>
      <c r="K20" s="802" t="e">
        <f t="shared" si="8"/>
        <v>#DIV/0!</v>
      </c>
      <c r="M20" s="737">
        <v>45566</v>
      </c>
      <c r="N20" s="812">
        <f>'10+_SUB''s_2024'!D$10</f>
        <v>0</v>
      </c>
      <c r="O20" s="802" t="e">
        <f>((N20-N19)/N19)*100</f>
        <v>#DIV/0!</v>
      </c>
    </row>
    <row r="21" spans="1:15" ht="15">
      <c r="A21" s="896">
        <v>45597</v>
      </c>
      <c r="B21" s="892">
        <f>'10+_SUB''s_2024'!C$7</f>
        <v>0</v>
      </c>
      <c r="C21" s="802" t="e">
        <f t="shared" si="6"/>
        <v>#DIV/0!</v>
      </c>
      <c r="E21" s="737">
        <v>45597</v>
      </c>
      <c r="F21" s="812">
        <f>'10+_SUB''s_2024'!C$8</f>
        <v>0</v>
      </c>
      <c r="G21" s="802" t="e">
        <f>((F21-F20)/F20)*100</f>
        <v>#DIV/0!</v>
      </c>
      <c r="I21" s="737">
        <v>45597</v>
      </c>
      <c r="J21" s="812">
        <f>'10+_SUB''s_2024'!C$9</f>
        <v>0</v>
      </c>
      <c r="K21" s="802" t="e">
        <f t="shared" si="8"/>
        <v>#DIV/0!</v>
      </c>
      <c r="M21" s="737">
        <v>45597</v>
      </c>
      <c r="N21" s="812">
        <f>'10+_SUB''s_2024'!C$10</f>
        <v>0</v>
      </c>
      <c r="O21" s="802" t="e">
        <f>((N21-N20)/N20)*100</f>
        <v>#DIV/0!</v>
      </c>
    </row>
    <row r="22" spans="1:15" ht="15.75" thickBot="1">
      <c r="A22" s="897">
        <v>45627</v>
      </c>
      <c r="B22" s="893">
        <f>'10+_SUB''s_2024'!B$7</f>
        <v>0</v>
      </c>
      <c r="C22" s="804" t="e">
        <f t="shared" ref="C22" si="9">((B22-B21)/B21)*100</f>
        <v>#DIV/0!</v>
      </c>
      <c r="E22" s="738">
        <v>45627</v>
      </c>
      <c r="F22" s="813">
        <f>'10+_SUB''s_2024'!B$8</f>
        <v>0</v>
      </c>
      <c r="G22" s="804" t="e">
        <f>((F22-F21)/F21)*100</f>
        <v>#DIV/0!</v>
      </c>
      <c r="I22" s="738">
        <v>45627</v>
      </c>
      <c r="J22" s="813">
        <f>'10+_SUB''s_2024'!B$9</f>
        <v>0</v>
      </c>
      <c r="K22" s="804" t="e">
        <f t="shared" ref="K22" si="10">((J22-J21)/J21)*100</f>
        <v>#DIV/0!</v>
      </c>
      <c r="M22" s="738">
        <v>45627</v>
      </c>
      <c r="N22" s="813">
        <f>'10+_SUB''s_2024'!B$10</f>
        <v>0</v>
      </c>
      <c r="O22" s="804" t="e">
        <f>((N22-N21)/N21)*100</f>
        <v>#DIV/0!</v>
      </c>
    </row>
    <row r="23" spans="1:15">
      <c r="B23" s="9"/>
      <c r="C23" s="9"/>
    </row>
    <row r="24" spans="1:15" ht="15" thickBot="1">
      <c r="B24" s="9"/>
      <c r="C24" s="9"/>
    </row>
    <row r="25" spans="1:15" ht="15.75" thickBot="1">
      <c r="A25" s="1122" t="str">
        <f>'10+_SUB''s_2024'!A11</f>
        <v>Vila Mariana</v>
      </c>
      <c r="B25" s="1123"/>
      <c r="C25" s="1124"/>
      <c r="E25" s="1121" t="str">
        <f>'10+_SUB''s_2024'!A12</f>
        <v>Mooca</v>
      </c>
      <c r="F25" s="1119"/>
      <c r="G25" s="1120"/>
      <c r="I25" s="1121" t="str">
        <f>'10+_SUB''s_2024'!A13</f>
        <v>Butantã</v>
      </c>
      <c r="J25" s="1119"/>
      <c r="K25" s="1120"/>
      <c r="M25" s="1121" t="str">
        <f>'10+_SUB''s_2024'!A14</f>
        <v>Santo Amaro</v>
      </c>
      <c r="N25" s="1119"/>
      <c r="O25" s="1125"/>
    </row>
    <row r="26" spans="1:15" ht="15.75" thickBot="1">
      <c r="A26" s="732" t="s">
        <v>2</v>
      </c>
      <c r="B26" s="743" t="s">
        <v>209</v>
      </c>
      <c r="C26" s="759" t="s">
        <v>210</v>
      </c>
      <c r="E26" s="747" t="s">
        <v>2</v>
      </c>
      <c r="F26" s="5" t="s">
        <v>209</v>
      </c>
      <c r="G26" s="751" t="s">
        <v>210</v>
      </c>
      <c r="I26" s="745" t="s">
        <v>2</v>
      </c>
      <c r="J26" s="5" t="s">
        <v>209</v>
      </c>
      <c r="K26" s="746" t="s">
        <v>210</v>
      </c>
      <c r="M26" s="745" t="s">
        <v>2</v>
      </c>
      <c r="N26" s="898" t="s">
        <v>209</v>
      </c>
      <c r="O26" s="884" t="s">
        <v>210</v>
      </c>
    </row>
    <row r="27" spans="1:15" ht="15">
      <c r="A27" s="735">
        <v>45292</v>
      </c>
      <c r="B27" s="115">
        <f>'10+_SUB''s_2024'!M11</f>
        <v>64</v>
      </c>
      <c r="C27" s="736">
        <f>((B27-54)/54)*100</f>
        <v>18.518518518518519</v>
      </c>
      <c r="E27" s="735">
        <v>45292</v>
      </c>
      <c r="F27" s="209">
        <f>'10+_SUB''s_2024'!M12</f>
        <v>62</v>
      </c>
      <c r="G27" s="524">
        <f>((F27-39)/39)*100</f>
        <v>58.974358974358978</v>
      </c>
      <c r="I27" s="735">
        <v>45292</v>
      </c>
      <c r="J27" s="115">
        <f>'10+_SUB''s_2024'!M13</f>
        <v>48</v>
      </c>
      <c r="K27" s="736">
        <f>((J27-38)/38)*100</f>
        <v>26.315789473684209</v>
      </c>
      <c r="M27" s="735">
        <v>45292</v>
      </c>
      <c r="N27" s="115">
        <f>'10+_SUB''s_2024'!M14</f>
        <v>57</v>
      </c>
      <c r="O27" s="899">
        <f>((N27-38)/38)*100</f>
        <v>50</v>
      </c>
    </row>
    <row r="28" spans="1:15" s="482" customFormat="1" ht="15">
      <c r="A28" s="903">
        <v>45323</v>
      </c>
      <c r="B28" s="906">
        <f>'10+_SUB''s_2024'!L11</f>
        <v>58</v>
      </c>
      <c r="C28" s="907">
        <f t="shared" ref="C28:C33" si="11">((B28-B27)/B27)*100</f>
        <v>-9.375</v>
      </c>
      <c r="E28" s="903">
        <v>45323</v>
      </c>
      <c r="F28" s="924">
        <f>'10+_SUB''s_2024'!L12</f>
        <v>76</v>
      </c>
      <c r="G28" s="925">
        <f t="shared" ref="G28:G33" si="12">((F28-F27)/F27)*100</f>
        <v>22.58064516129032</v>
      </c>
      <c r="I28" s="903">
        <v>45323</v>
      </c>
      <c r="J28" s="906">
        <f>'10+_SUB''s_2024'!L13</f>
        <v>48</v>
      </c>
      <c r="K28" s="907">
        <f t="shared" ref="K28:K33" si="13">((J28-J27)/J27)*100</f>
        <v>0</v>
      </c>
      <c r="M28" s="903">
        <v>45323</v>
      </c>
      <c r="N28" s="906">
        <f>'10+_SUB''s_2024'!L14</f>
        <v>57</v>
      </c>
      <c r="O28" s="907">
        <f t="shared" ref="O28:O33" si="14">((N28-N27)/N27)*100</f>
        <v>0</v>
      </c>
    </row>
    <row r="29" spans="1:15" s="786" customFormat="1" ht="15">
      <c r="A29" s="966">
        <v>45352</v>
      </c>
      <c r="B29" s="967">
        <f>'10+_SUB''s_2024'!$K$11</f>
        <v>63</v>
      </c>
      <c r="C29" s="965">
        <f t="shared" si="11"/>
        <v>8.6206896551724146</v>
      </c>
      <c r="E29" s="966">
        <v>45352</v>
      </c>
      <c r="F29" s="968">
        <f>'10+_SUB''s_2024'!$K$12</f>
        <v>47</v>
      </c>
      <c r="G29" s="969">
        <f t="shared" si="12"/>
        <v>-38.15789473684211</v>
      </c>
      <c r="I29" s="966">
        <v>45352</v>
      </c>
      <c r="J29" s="967">
        <f>'10+_SUB''s_2024'!$K$13</f>
        <v>66</v>
      </c>
      <c r="K29" s="965">
        <f t="shared" si="13"/>
        <v>37.5</v>
      </c>
      <c r="M29" s="966">
        <v>45352</v>
      </c>
      <c r="N29" s="967">
        <f>'10+_SUB''s_2024'!$K$14</f>
        <v>59</v>
      </c>
      <c r="O29" s="965">
        <f t="shared" si="14"/>
        <v>3.5087719298245612</v>
      </c>
    </row>
    <row r="30" spans="1:15" s="482" customFormat="1" ht="15">
      <c r="A30" s="903">
        <v>45383</v>
      </c>
      <c r="B30" s="924">
        <f>'10+_SUB''s_2024'!J$11</f>
        <v>57</v>
      </c>
      <c r="C30" s="907">
        <f t="shared" si="11"/>
        <v>-9.5238095238095237</v>
      </c>
      <c r="E30" s="903">
        <v>45383</v>
      </c>
      <c r="F30" s="924">
        <f>'10+_SUB''s_2024'!J$12</f>
        <v>52</v>
      </c>
      <c r="G30" s="925">
        <f t="shared" si="12"/>
        <v>10.638297872340425</v>
      </c>
      <c r="I30" s="903">
        <v>45383</v>
      </c>
      <c r="J30" s="924">
        <f>'10+_SUB''s_2024'!J$13</f>
        <v>55</v>
      </c>
      <c r="K30" s="907">
        <f t="shared" si="13"/>
        <v>-16.666666666666664</v>
      </c>
      <c r="M30" s="903">
        <v>45383</v>
      </c>
      <c r="N30" s="924">
        <f>'10+_SUB''s_2024'!J$14</f>
        <v>31</v>
      </c>
      <c r="O30" s="907">
        <f t="shared" si="14"/>
        <v>-47.457627118644069</v>
      </c>
    </row>
    <row r="31" spans="1:15" s="786" customFormat="1" ht="15">
      <c r="A31" s="966">
        <v>45413</v>
      </c>
      <c r="B31" s="968">
        <f>'10+_SUB''s_2024'!I$11</f>
        <v>64</v>
      </c>
      <c r="C31" s="965">
        <f t="shared" si="11"/>
        <v>12.280701754385964</v>
      </c>
      <c r="E31" s="966">
        <v>45413</v>
      </c>
      <c r="F31" s="968">
        <f>'10+_SUB''s_2024'!I$12</f>
        <v>65</v>
      </c>
      <c r="G31" s="969">
        <f t="shared" si="12"/>
        <v>25</v>
      </c>
      <c r="I31" s="966">
        <v>45413</v>
      </c>
      <c r="J31" s="968">
        <f>'10+_SUB''s_2024'!I$13</f>
        <v>52</v>
      </c>
      <c r="K31" s="965">
        <f t="shared" si="13"/>
        <v>-5.4545454545454541</v>
      </c>
      <c r="M31" s="966">
        <v>45413</v>
      </c>
      <c r="N31" s="968">
        <f>'10+_SUB''s_2024'!I$14</f>
        <v>63</v>
      </c>
      <c r="O31" s="965">
        <f t="shared" si="14"/>
        <v>103.2258064516129</v>
      </c>
    </row>
    <row r="32" spans="1:15" ht="15">
      <c r="A32" s="737">
        <v>45444</v>
      </c>
      <c r="B32" s="812">
        <f>'10+_SUB''s_2024'!H$11</f>
        <v>0</v>
      </c>
      <c r="C32" s="802">
        <f t="shared" si="11"/>
        <v>-100</v>
      </c>
      <c r="E32" s="737">
        <v>45444</v>
      </c>
      <c r="F32" s="812">
        <f>'10+_SUB''s_2024'!H$12</f>
        <v>0</v>
      </c>
      <c r="G32" s="814">
        <f t="shared" si="12"/>
        <v>-100</v>
      </c>
      <c r="I32" s="737">
        <v>45444</v>
      </c>
      <c r="J32" s="812">
        <f>'10+_SUB''s_2024'!H$13</f>
        <v>0</v>
      </c>
      <c r="K32" s="802">
        <f t="shared" si="13"/>
        <v>-100</v>
      </c>
      <c r="M32" s="737">
        <v>45444</v>
      </c>
      <c r="N32" s="812">
        <f>'10+_SUB''s_2024'!H$14</f>
        <v>0</v>
      </c>
      <c r="O32" s="802">
        <f t="shared" si="14"/>
        <v>-100</v>
      </c>
    </row>
    <row r="33" spans="1:15" ht="15">
      <c r="A33" s="737">
        <v>45474</v>
      </c>
      <c r="B33" s="812">
        <f>'10+_SUB''s_2024'!G$11</f>
        <v>0</v>
      </c>
      <c r="C33" s="802" t="e">
        <f t="shared" si="11"/>
        <v>#DIV/0!</v>
      </c>
      <c r="E33" s="737">
        <v>45474</v>
      </c>
      <c r="F33" s="812">
        <f>'10+_SUB''s_2024'!G$12</f>
        <v>0</v>
      </c>
      <c r="G33" s="814" t="e">
        <f t="shared" si="12"/>
        <v>#DIV/0!</v>
      </c>
      <c r="I33" s="737">
        <v>45474</v>
      </c>
      <c r="J33" s="812">
        <f>'10+_SUB''s_2024'!G$13</f>
        <v>0</v>
      </c>
      <c r="K33" s="802" t="e">
        <f t="shared" si="13"/>
        <v>#DIV/0!</v>
      </c>
      <c r="M33" s="737">
        <v>45474</v>
      </c>
      <c r="N33" s="812">
        <f>'10+_SUB''s_2024'!G$14</f>
        <v>0</v>
      </c>
      <c r="O33" s="802" t="e">
        <f t="shared" si="14"/>
        <v>#DIV/0!</v>
      </c>
    </row>
    <row r="34" spans="1:15" ht="15">
      <c r="A34" s="737">
        <v>45505</v>
      </c>
      <c r="B34" s="812">
        <f>'10+_SUB''s_2024'!F$11</f>
        <v>0</v>
      </c>
      <c r="C34" s="802" t="e">
        <f t="shared" ref="C34" si="15">((B34-B33)/B33)*100</f>
        <v>#DIV/0!</v>
      </c>
      <c r="E34" s="737">
        <v>45505</v>
      </c>
      <c r="F34" s="812">
        <f>'10+_SUB''s_2024'!F$12</f>
        <v>0</v>
      </c>
      <c r="G34" s="814" t="e">
        <f t="shared" ref="G34" si="16">((F34-F33)/F33)*100</f>
        <v>#DIV/0!</v>
      </c>
      <c r="I34" s="737">
        <v>45505</v>
      </c>
      <c r="J34" s="812">
        <f>'10+_SUB''s_2024'!F$13</f>
        <v>0</v>
      </c>
      <c r="K34" s="802" t="e">
        <f t="shared" ref="K34" si="17">((J34-J33)/J33)*100</f>
        <v>#DIV/0!</v>
      </c>
      <c r="M34" s="737">
        <v>45505</v>
      </c>
      <c r="N34" s="812">
        <f>'10+_SUB''s_2024'!F$14</f>
        <v>0</v>
      </c>
      <c r="O34" s="802" t="e">
        <f t="shared" ref="O34" si="18">((N34-N33)/N33)*100</f>
        <v>#DIV/0!</v>
      </c>
    </row>
    <row r="35" spans="1:15" ht="15">
      <c r="A35" s="737">
        <v>45536</v>
      </c>
      <c r="B35" s="812">
        <f>'10+_SUB''s_2024'!E$11</f>
        <v>0</v>
      </c>
      <c r="C35" s="802" t="e">
        <f t="shared" ref="C35:C37" si="19">((B35-B34)/B34)*100</f>
        <v>#DIV/0!</v>
      </c>
      <c r="E35" s="737">
        <v>45536</v>
      </c>
      <c r="F35" s="812">
        <f>'10+_SUB''s_2024'!E$12</f>
        <v>0</v>
      </c>
      <c r="G35" s="814" t="e">
        <f t="shared" ref="G35:G37" si="20">((F35-F34)/F34)*100</f>
        <v>#DIV/0!</v>
      </c>
      <c r="I35" s="737">
        <v>45536</v>
      </c>
      <c r="J35" s="812">
        <f>'10+_SUB''s_2024'!E$13</f>
        <v>0</v>
      </c>
      <c r="K35" s="802" t="e">
        <f t="shared" ref="K35:K37" si="21">((J35-J34)/J34)*100</f>
        <v>#DIV/0!</v>
      </c>
      <c r="M35" s="737">
        <v>45536</v>
      </c>
      <c r="N35" s="812">
        <f>'10+_SUB''s_2024'!E$14</f>
        <v>0</v>
      </c>
      <c r="O35" s="802" t="e">
        <f t="shared" ref="O35:O37" si="22">((N35-N34)/N34)*100</f>
        <v>#DIV/0!</v>
      </c>
    </row>
    <row r="36" spans="1:15" ht="15">
      <c r="A36" s="737">
        <v>45566</v>
      </c>
      <c r="B36" s="812">
        <f>'10+_SUB''s_2024'!D$11</f>
        <v>0</v>
      </c>
      <c r="C36" s="802" t="e">
        <f t="shared" si="19"/>
        <v>#DIV/0!</v>
      </c>
      <c r="E36" s="737">
        <v>45566</v>
      </c>
      <c r="F36" s="812">
        <f>'10+_SUB''s_2024'!D$12</f>
        <v>0</v>
      </c>
      <c r="G36" s="814" t="e">
        <f t="shared" si="20"/>
        <v>#DIV/0!</v>
      </c>
      <c r="I36" s="737">
        <v>45566</v>
      </c>
      <c r="J36" s="812">
        <f>'10+_SUB''s_2024'!D$13</f>
        <v>0</v>
      </c>
      <c r="K36" s="802" t="e">
        <f t="shared" si="21"/>
        <v>#DIV/0!</v>
      </c>
      <c r="M36" s="737">
        <v>45566</v>
      </c>
      <c r="N36" s="812">
        <f>'10+_SUB''s_2024'!D$14</f>
        <v>0</v>
      </c>
      <c r="O36" s="802" t="e">
        <f t="shared" si="22"/>
        <v>#DIV/0!</v>
      </c>
    </row>
    <row r="37" spans="1:15" ht="15">
      <c r="A37" s="737">
        <v>45597</v>
      </c>
      <c r="B37" s="812">
        <f>'10+_SUB''s_2024'!C$11</f>
        <v>0</v>
      </c>
      <c r="C37" s="802" t="e">
        <f t="shared" si="19"/>
        <v>#DIV/0!</v>
      </c>
      <c r="E37" s="737">
        <v>45597</v>
      </c>
      <c r="F37" s="812">
        <f>'10+_SUB''s_2024'!C$12</f>
        <v>0</v>
      </c>
      <c r="G37" s="814" t="e">
        <f t="shared" si="20"/>
        <v>#DIV/0!</v>
      </c>
      <c r="I37" s="737">
        <v>45597</v>
      </c>
      <c r="J37" s="812">
        <f>'10+_SUB''s_2024'!C$13</f>
        <v>0</v>
      </c>
      <c r="K37" s="802" t="e">
        <f t="shared" si="21"/>
        <v>#DIV/0!</v>
      </c>
      <c r="M37" s="737">
        <v>45597</v>
      </c>
      <c r="N37" s="812">
        <f>'10+_SUB''s_2024'!C$14</f>
        <v>0</v>
      </c>
      <c r="O37" s="802" t="e">
        <f t="shared" si="22"/>
        <v>#DIV/0!</v>
      </c>
    </row>
    <row r="38" spans="1:15" ht="15.75" thickBot="1">
      <c r="A38" s="738">
        <v>45627</v>
      </c>
      <c r="B38" s="813">
        <f>'10+_SUB''s_2024'!B$11</f>
        <v>0</v>
      </c>
      <c r="C38" s="804" t="e">
        <f t="shared" ref="C38" si="23">((B38-B37)/B37)*100</f>
        <v>#DIV/0!</v>
      </c>
      <c r="E38" s="738">
        <v>45627</v>
      </c>
      <c r="F38" s="813">
        <f>'10+_SUB''s_2024'!B$12</f>
        <v>0</v>
      </c>
      <c r="G38" s="815" t="e">
        <f t="shared" ref="G38" si="24">((F38-F37)/F37)*100</f>
        <v>#DIV/0!</v>
      </c>
      <c r="I38" s="738">
        <v>45627</v>
      </c>
      <c r="J38" s="813">
        <f>'10+_SUB''s_2024'!B$13</f>
        <v>0</v>
      </c>
      <c r="K38" s="804" t="e">
        <f t="shared" ref="K38" si="25">((J38-J37)/J37)*100</f>
        <v>#DIV/0!</v>
      </c>
      <c r="M38" s="738">
        <v>45627</v>
      </c>
      <c r="N38" s="813">
        <f>'10+_SUB''s_2024'!B$14</f>
        <v>0</v>
      </c>
      <c r="O38" s="804" t="e">
        <f t="shared" ref="O38" si="26">((N38-N37)/N37)*100</f>
        <v>#DIV/0!</v>
      </c>
    </row>
    <row r="40" spans="1:15" ht="15" thickBot="1"/>
    <row r="41" spans="1:15" ht="15.75" thickBot="1">
      <c r="A41" s="1121" t="str">
        <f>'10+_SUB''s_2024'!A15</f>
        <v>Ipiranga</v>
      </c>
      <c r="B41" s="1119"/>
      <c r="C41" s="1120"/>
      <c r="E41" s="1121" t="str">
        <f>'10+_SUB''s_2024'!A16</f>
        <v>Itaquera</v>
      </c>
      <c r="F41" s="1119"/>
      <c r="G41" s="1120"/>
    </row>
    <row r="42" spans="1:15" ht="15.75" thickBot="1">
      <c r="A42" s="747" t="s">
        <v>2</v>
      </c>
      <c r="B42" s="5" t="s">
        <v>209</v>
      </c>
      <c r="C42" s="746" t="s">
        <v>210</v>
      </c>
      <c r="E42" s="747" t="s">
        <v>2</v>
      </c>
      <c r="F42" s="5" t="s">
        <v>209</v>
      </c>
      <c r="G42" s="746" t="s">
        <v>210</v>
      </c>
    </row>
    <row r="43" spans="1:15" ht="15">
      <c r="A43" s="735">
        <v>45292</v>
      </c>
      <c r="B43" s="115">
        <f>'10+_SUB''s_2024'!M15</f>
        <v>45</v>
      </c>
      <c r="C43" s="736">
        <f>((B43-26)/26)*100</f>
        <v>73.076923076923066</v>
      </c>
      <c r="E43" s="735">
        <v>45292</v>
      </c>
      <c r="F43" s="210">
        <f>'10+_SUB''s_2024'!M16</f>
        <v>48</v>
      </c>
      <c r="G43" s="736">
        <f>((F43-30)/30)*100</f>
        <v>60</v>
      </c>
    </row>
    <row r="44" spans="1:15" s="482" customFormat="1" ht="15">
      <c r="A44" s="903">
        <v>45323</v>
      </c>
      <c r="B44" s="906">
        <f>'10+_SUB''s_2024'!L15</f>
        <v>48</v>
      </c>
      <c r="C44" s="907">
        <f t="shared" ref="C44:C49" si="27">((B44-B43)/B43)*100</f>
        <v>6.666666666666667</v>
      </c>
      <c r="E44" s="903">
        <v>45323</v>
      </c>
      <c r="F44" s="926">
        <f>'10+_SUB''s_2024'!L16</f>
        <v>44</v>
      </c>
      <c r="G44" s="907">
        <f t="shared" ref="G44:G49" si="28">((F44-F43)/F43)*100</f>
        <v>-8.3333333333333321</v>
      </c>
    </row>
    <row r="45" spans="1:15" s="786" customFormat="1" ht="15">
      <c r="A45" s="966">
        <v>45352</v>
      </c>
      <c r="B45" s="967">
        <f>'10+_SUB''s_2024'!$K$15</f>
        <v>64</v>
      </c>
      <c r="C45" s="965">
        <f t="shared" si="27"/>
        <v>33.333333333333329</v>
      </c>
      <c r="E45" s="966">
        <v>45352</v>
      </c>
      <c r="F45" s="970">
        <f>'10+_SUB''s_2024'!$K$16</f>
        <v>50</v>
      </c>
      <c r="G45" s="965">
        <f t="shared" si="28"/>
        <v>13.636363636363635</v>
      </c>
    </row>
    <row r="46" spans="1:15" s="482" customFormat="1" ht="15">
      <c r="A46" s="903">
        <v>45383</v>
      </c>
      <c r="B46" s="906">
        <f>'10+_SUB''s_2024'!J$15</f>
        <v>42</v>
      </c>
      <c r="C46" s="907">
        <f t="shared" si="27"/>
        <v>-34.375</v>
      </c>
      <c r="E46" s="903">
        <v>45383</v>
      </c>
      <c r="F46" s="924">
        <f>'10+_SUB''s_2024'!J$16</f>
        <v>70</v>
      </c>
      <c r="G46" s="907">
        <f t="shared" si="28"/>
        <v>40</v>
      </c>
    </row>
    <row r="47" spans="1:15" s="786" customFormat="1" ht="15">
      <c r="A47" s="966">
        <v>45413</v>
      </c>
      <c r="B47" s="967">
        <f>'10+_SUB''s_2024'!I$15</f>
        <v>48</v>
      </c>
      <c r="C47" s="965">
        <f t="shared" si="27"/>
        <v>14.285714285714285</v>
      </c>
      <c r="E47" s="966">
        <v>45413</v>
      </c>
      <c r="F47" s="968">
        <f>'10+_SUB''s_2024'!I$16</f>
        <v>35</v>
      </c>
      <c r="G47" s="965">
        <f t="shared" si="28"/>
        <v>-50</v>
      </c>
    </row>
    <row r="48" spans="1:15" ht="15">
      <c r="A48" s="737">
        <v>45444</v>
      </c>
      <c r="B48" s="801">
        <f>'10+_SUB''s_2024'!H$15</f>
        <v>0</v>
      </c>
      <c r="C48" s="802">
        <f t="shared" si="27"/>
        <v>-100</v>
      </c>
      <c r="E48" s="737">
        <v>45444</v>
      </c>
      <c r="F48" s="812">
        <f>'10+_SUB''s_2024'!H$16</f>
        <v>0</v>
      </c>
      <c r="G48" s="802">
        <f t="shared" si="28"/>
        <v>-100</v>
      </c>
    </row>
    <row r="49" spans="1:11" ht="15">
      <c r="A49" s="737">
        <v>45474</v>
      </c>
      <c r="B49" s="801">
        <f>'10+_SUB''s_2024'!G$15</f>
        <v>0</v>
      </c>
      <c r="C49" s="802" t="e">
        <f t="shared" si="27"/>
        <v>#DIV/0!</v>
      </c>
      <c r="E49" s="737">
        <v>45474</v>
      </c>
      <c r="F49" s="812">
        <f>'10+_SUB''s_2024'!G$16</f>
        <v>0</v>
      </c>
      <c r="G49" s="802" t="e">
        <f t="shared" si="28"/>
        <v>#DIV/0!</v>
      </c>
    </row>
    <row r="50" spans="1:11" ht="15">
      <c r="A50" s="737">
        <v>45505</v>
      </c>
      <c r="B50" s="801">
        <f>'10+_SUB''s_2024'!F$15</f>
        <v>0</v>
      </c>
      <c r="C50" s="802" t="e">
        <f t="shared" ref="C50" si="29">((B50-B49)/B49)*100</f>
        <v>#DIV/0!</v>
      </c>
      <c r="E50" s="737">
        <v>45505</v>
      </c>
      <c r="F50" s="812">
        <f>'10+_SUB''s_2024'!F$16</f>
        <v>0</v>
      </c>
      <c r="G50" s="802" t="e">
        <f t="shared" ref="G50" si="30">((F50-F49)/F49)*100</f>
        <v>#DIV/0!</v>
      </c>
    </row>
    <row r="51" spans="1:11" ht="15">
      <c r="A51" s="737">
        <v>45536</v>
      </c>
      <c r="B51" s="801">
        <f>'10+_SUB''s_2024'!E$15</f>
        <v>0</v>
      </c>
      <c r="C51" s="802" t="e">
        <f t="shared" ref="C51:C53" si="31">((B51-B50)/B50)*100</f>
        <v>#DIV/0!</v>
      </c>
      <c r="E51" s="737">
        <v>45536</v>
      </c>
      <c r="F51" s="812">
        <f>'10+_SUB''s_2024'!E$16</f>
        <v>0</v>
      </c>
      <c r="G51" s="802" t="e">
        <f t="shared" ref="G51:G53" si="32">((F51-F50)/F50)*100</f>
        <v>#DIV/0!</v>
      </c>
    </row>
    <row r="52" spans="1:11" ht="15">
      <c r="A52" s="737">
        <v>45566</v>
      </c>
      <c r="B52" s="801">
        <f>'10+_SUB''s_2024'!D$15</f>
        <v>0</v>
      </c>
      <c r="C52" s="802" t="e">
        <f t="shared" si="31"/>
        <v>#DIV/0!</v>
      </c>
      <c r="E52" s="737">
        <v>45566</v>
      </c>
      <c r="F52" s="812">
        <f>'10+_SUB''s_2024'!D$16</f>
        <v>0</v>
      </c>
      <c r="G52" s="802" t="e">
        <f t="shared" si="32"/>
        <v>#DIV/0!</v>
      </c>
    </row>
    <row r="53" spans="1:11" ht="15">
      <c r="A53" s="737">
        <v>45597</v>
      </c>
      <c r="B53" s="801">
        <f>'10+_SUB''s_2024'!C$15</f>
        <v>0</v>
      </c>
      <c r="C53" s="802" t="e">
        <f t="shared" si="31"/>
        <v>#DIV/0!</v>
      </c>
      <c r="E53" s="737">
        <v>45597</v>
      </c>
      <c r="F53" s="812">
        <f>'10+_SUB''s_2024'!C$16</f>
        <v>0</v>
      </c>
      <c r="G53" s="802" t="e">
        <f t="shared" si="32"/>
        <v>#DIV/0!</v>
      </c>
    </row>
    <row r="54" spans="1:11" ht="15.75" thickBot="1">
      <c r="A54" s="738">
        <v>45627</v>
      </c>
      <c r="B54" s="803">
        <f>'10+_SUB''s_2024'!B$15</f>
        <v>0</v>
      </c>
      <c r="C54" s="804" t="e">
        <f t="shared" ref="C54" si="33">((B54-B53)/B53)*100</f>
        <v>#DIV/0!</v>
      </c>
      <c r="E54" s="738">
        <v>45627</v>
      </c>
      <c r="F54" s="813">
        <f>'10+_SUB''s_2024'!B$16</f>
        <v>0</v>
      </c>
      <c r="G54" s="804" t="e">
        <f t="shared" ref="G54" si="34">((F54-F53)/F53)*100</f>
        <v>#DIV/0!</v>
      </c>
    </row>
    <row r="56" spans="1:11">
      <c r="B56" s="9"/>
      <c r="C56" s="9"/>
    </row>
    <row r="57" spans="1:11" ht="15">
      <c r="A57" s="1102"/>
      <c r="B57" s="1102"/>
      <c r="C57" s="1102"/>
      <c r="D57" s="1102"/>
      <c r="F57" s="1102"/>
      <c r="G57" s="1102"/>
      <c r="H57" s="1102"/>
      <c r="I57" s="1102"/>
      <c r="J57" s="1102"/>
      <c r="K57" s="211"/>
    </row>
    <row r="58" spans="1:11">
      <c r="A58" s="211"/>
      <c r="B58" s="9"/>
      <c r="C58" s="9"/>
    </row>
    <row r="59" spans="1:11" ht="15">
      <c r="B59" s="9"/>
      <c r="C59" s="9"/>
      <c r="F59" s="1102"/>
      <c r="G59" s="1102"/>
      <c r="H59" s="1102"/>
      <c r="I59" s="1102"/>
      <c r="J59" s="1102"/>
      <c r="K59" s="1102"/>
    </row>
    <row r="60" spans="1:11">
      <c r="B60" s="9"/>
      <c r="C60" s="9"/>
    </row>
    <row r="61" spans="1:11" ht="15">
      <c r="A61" s="1102"/>
      <c r="B61" s="1102"/>
      <c r="C61" s="1102"/>
      <c r="D61" s="1102"/>
    </row>
    <row r="102" ht="57" customHeight="1"/>
    <row r="104" ht="81" customHeight="1"/>
    <row r="106" ht="85.5" customHeight="1"/>
    <row r="108" ht="56.25" customHeight="1"/>
  </sheetData>
  <mergeCells count="14">
    <mergeCell ref="A61:D61"/>
    <mergeCell ref="A9:C9"/>
    <mergeCell ref="E9:G9"/>
    <mergeCell ref="I9:K9"/>
    <mergeCell ref="M9:O9"/>
    <mergeCell ref="A25:C25"/>
    <mergeCell ref="E25:G25"/>
    <mergeCell ref="I25:K25"/>
    <mergeCell ref="M25:O25"/>
    <mergeCell ref="A41:C41"/>
    <mergeCell ref="E41:G41"/>
    <mergeCell ref="A57:D57"/>
    <mergeCell ref="F57:J57"/>
    <mergeCell ref="F59:K59"/>
  </mergeCells>
  <pageMargins left="0.511811024" right="0.511811024" top="0.78740157500000008" bottom="0.78740157500000008" header="0.31496062000000008" footer="0.31496062000000008"/>
  <pageSetup paperSize="0" fitToWidth="0" fitToHeight="0" orientation="portrait" horizontalDpi="0" verticalDpi="0" copies="0"/>
  <ignoredErrors>
    <ignoredError sqref="C13:C22 G13:G22 K13:K22 O13:O22 C29:C38 G29:G38 K29:K38 O29:O38 C45:C54 G45:G54" evalError="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8"/>
  <dimension ref="A1:AE41"/>
  <sheetViews>
    <sheetView zoomScaleNormal="100" workbookViewId="0"/>
  </sheetViews>
  <sheetFormatPr defaultColWidth="5.5703125" defaultRowHeight="14.25"/>
  <cols>
    <col min="1" max="1" width="58.28515625" style="9" customWidth="1"/>
    <col min="2" max="2" width="8.140625" style="107" customWidth="1"/>
    <col min="3" max="16" width="9.140625" style="9" customWidth="1"/>
    <col min="17" max="21" width="9.140625" style="94" customWidth="1"/>
    <col min="22" max="22" width="12" style="94" customWidth="1"/>
    <col min="23" max="23" width="9.140625" style="94" customWidth="1"/>
    <col min="24" max="24" width="12.85546875" style="94" customWidth="1"/>
    <col min="25" max="25" width="20.28515625" style="94" bestFit="1" customWidth="1"/>
    <col min="26" max="26" width="24.28515625" style="94" hidden="1" customWidth="1"/>
    <col min="27" max="27" width="9.140625" style="94" customWidth="1"/>
    <col min="28" max="235" width="9.140625" style="9" customWidth="1"/>
    <col min="236" max="236" width="58.28515625" style="9" customWidth="1"/>
    <col min="237" max="237" width="3.7109375" style="9" bestFit="1" customWidth="1"/>
    <col min="238" max="238" width="5.5703125" style="9" bestFit="1" customWidth="1"/>
    <col min="239" max="239" width="5.5703125" style="9" customWidth="1"/>
    <col min="240" max="16384" width="5.5703125" style="9"/>
  </cols>
  <sheetData>
    <row r="1" spans="1:15" ht="15">
      <c r="A1" s="91" t="s">
        <v>0</v>
      </c>
    </row>
    <row r="2" spans="1:15" ht="15">
      <c r="A2" s="1" t="s">
        <v>1</v>
      </c>
      <c r="C2" s="94"/>
      <c r="D2" s="94"/>
      <c r="E2" s="94"/>
      <c r="F2" s="94"/>
      <c r="G2" s="94"/>
      <c r="H2" s="94"/>
      <c r="I2" s="94"/>
      <c r="J2" s="94"/>
      <c r="K2" s="94"/>
      <c r="L2" s="94"/>
      <c r="M2" s="94"/>
      <c r="N2" s="94"/>
      <c r="O2" s="94"/>
    </row>
    <row r="3" spans="1:15" ht="15">
      <c r="A3" s="1"/>
      <c r="C3" s="94"/>
      <c r="D3" s="94"/>
      <c r="E3" s="94"/>
      <c r="F3" s="94"/>
      <c r="G3" s="94"/>
      <c r="H3" s="94"/>
      <c r="I3" s="94"/>
      <c r="J3" s="94"/>
      <c r="K3" s="94"/>
      <c r="L3" s="94"/>
      <c r="M3" s="94"/>
      <c r="N3" s="94"/>
      <c r="O3" s="94"/>
    </row>
    <row r="4" spans="1:15" ht="15">
      <c r="A4" s="1" t="s">
        <v>517</v>
      </c>
      <c r="C4" s="94"/>
      <c r="D4" s="94"/>
      <c r="E4" s="94"/>
      <c r="F4" s="94"/>
      <c r="G4" s="94"/>
      <c r="H4" s="94"/>
      <c r="I4" s="94"/>
      <c r="J4" s="94"/>
      <c r="K4" s="94"/>
      <c r="L4" s="94"/>
      <c r="M4" s="94"/>
      <c r="N4" s="94"/>
      <c r="O4" s="94"/>
    </row>
    <row r="5" spans="1:15" ht="15" thickBot="1">
      <c r="C5" s="94"/>
      <c r="D5" s="94"/>
      <c r="E5" s="94"/>
      <c r="F5" s="94"/>
      <c r="G5" s="94"/>
      <c r="H5" s="94"/>
      <c r="I5" s="94"/>
      <c r="J5" s="94"/>
      <c r="K5" s="94"/>
      <c r="L5" s="94"/>
      <c r="M5" s="94"/>
      <c r="N5" s="94"/>
      <c r="O5" s="94"/>
    </row>
    <row r="6" spans="1:15" ht="15.75" thickBot="1">
      <c r="A6" s="670" t="s">
        <v>481</v>
      </c>
      <c r="B6" s="727">
        <v>45413</v>
      </c>
      <c r="C6" s="94"/>
      <c r="D6" s="94"/>
      <c r="E6" s="94"/>
      <c r="F6" s="94"/>
      <c r="G6" s="94"/>
      <c r="H6" s="94"/>
      <c r="I6" s="94"/>
      <c r="J6" s="94"/>
      <c r="K6" s="94"/>
      <c r="L6" s="94"/>
      <c r="M6" s="94"/>
      <c r="N6" s="94"/>
      <c r="O6" s="94"/>
    </row>
    <row r="7" spans="1:15">
      <c r="A7" s="144" t="s">
        <v>307</v>
      </c>
      <c r="B7" s="27">
        <v>92</v>
      </c>
      <c r="C7" s="94"/>
      <c r="D7" s="94"/>
      <c r="E7" s="94"/>
      <c r="F7" s="94"/>
      <c r="G7" s="94"/>
      <c r="H7" s="94"/>
      <c r="I7" s="94"/>
      <c r="J7" s="94"/>
      <c r="K7" s="94"/>
      <c r="L7" s="94"/>
      <c r="M7" s="94"/>
      <c r="N7" s="94"/>
      <c r="O7" s="94"/>
    </row>
    <row r="8" spans="1:15">
      <c r="A8" s="149" t="s">
        <v>298</v>
      </c>
      <c r="B8" s="37">
        <v>67</v>
      </c>
      <c r="C8" s="94"/>
      <c r="D8" s="94"/>
      <c r="E8" s="94"/>
      <c r="F8" s="94"/>
      <c r="G8" s="94"/>
      <c r="H8" s="94"/>
      <c r="I8" s="94"/>
      <c r="J8" s="94"/>
      <c r="K8" s="94"/>
      <c r="L8" s="94"/>
      <c r="M8" s="94"/>
      <c r="N8" s="94"/>
      <c r="O8" s="94"/>
    </row>
    <row r="9" spans="1:15" ht="15" customHeight="1">
      <c r="A9" s="149" t="s">
        <v>296</v>
      </c>
      <c r="B9" s="37">
        <v>65</v>
      </c>
      <c r="C9" s="94"/>
      <c r="D9" s="94"/>
      <c r="E9" s="94"/>
      <c r="F9" s="94"/>
      <c r="G9" s="94"/>
      <c r="H9" s="94"/>
      <c r="I9" s="94"/>
      <c r="J9" s="94"/>
      <c r="K9" s="94"/>
      <c r="L9" s="94"/>
      <c r="M9" s="94"/>
      <c r="N9" s="94"/>
      <c r="O9" s="94"/>
    </row>
    <row r="10" spans="1:15">
      <c r="A10" s="149" t="s">
        <v>309</v>
      </c>
      <c r="B10" s="37">
        <v>64</v>
      </c>
      <c r="C10" s="94"/>
      <c r="D10" s="94"/>
      <c r="E10" s="94"/>
      <c r="F10" s="94"/>
      <c r="G10" s="94"/>
      <c r="H10" s="94"/>
      <c r="I10" s="94"/>
      <c r="J10" s="94"/>
      <c r="K10" s="94"/>
      <c r="L10" s="94"/>
      <c r="M10" s="94"/>
      <c r="N10" s="94"/>
      <c r="O10" s="94"/>
    </row>
    <row r="11" spans="1:15">
      <c r="A11" s="149" t="s">
        <v>303</v>
      </c>
      <c r="B11" s="37">
        <v>63</v>
      </c>
      <c r="C11" s="94"/>
      <c r="D11" s="94"/>
      <c r="E11" s="94"/>
      <c r="F11" s="94"/>
      <c r="G11" s="94"/>
      <c r="H11" s="94"/>
      <c r="I11" s="94"/>
      <c r="J11" s="94"/>
      <c r="K11" s="94"/>
      <c r="L11" s="94"/>
      <c r="M11" s="94"/>
      <c r="N11" s="94"/>
      <c r="O11" s="94"/>
    </row>
    <row r="12" spans="1:15">
      <c r="A12" s="149" t="s">
        <v>294</v>
      </c>
      <c r="B12" s="37">
        <v>62</v>
      </c>
      <c r="C12" s="94"/>
      <c r="D12" s="94"/>
      <c r="E12" s="94"/>
      <c r="F12" s="94"/>
      <c r="G12" s="94"/>
      <c r="H12" s="94"/>
      <c r="I12" s="94"/>
      <c r="J12" s="94"/>
      <c r="K12" s="94"/>
      <c r="L12" s="94"/>
      <c r="M12" s="94"/>
      <c r="N12" s="94"/>
      <c r="O12" s="94"/>
    </row>
    <row r="13" spans="1:15" ht="15" customHeight="1">
      <c r="A13" s="149" t="s">
        <v>300</v>
      </c>
      <c r="B13" s="37">
        <v>57</v>
      </c>
      <c r="C13" s="94"/>
      <c r="D13" s="94"/>
      <c r="E13" s="94"/>
      <c r="F13" s="94"/>
      <c r="G13" s="94"/>
      <c r="H13" s="94"/>
      <c r="I13" s="94"/>
      <c r="J13" s="94"/>
      <c r="K13" s="94"/>
      <c r="L13" s="94"/>
      <c r="M13" s="94"/>
      <c r="N13" s="94"/>
      <c r="O13" s="94"/>
    </row>
    <row r="14" spans="1:15">
      <c r="A14" s="149" t="s">
        <v>280</v>
      </c>
      <c r="B14" s="37">
        <v>52</v>
      </c>
      <c r="C14" s="94"/>
      <c r="D14" s="94"/>
      <c r="E14" s="94"/>
      <c r="F14" s="94"/>
      <c r="G14" s="94"/>
      <c r="H14" s="94"/>
      <c r="I14" s="94"/>
      <c r="J14" s="94"/>
      <c r="K14" s="94"/>
      <c r="L14" s="94"/>
      <c r="M14" s="94"/>
      <c r="N14" s="94"/>
      <c r="O14" s="94"/>
    </row>
    <row r="15" spans="1:15">
      <c r="A15" s="149" t="s">
        <v>302</v>
      </c>
      <c r="B15" s="37">
        <v>49</v>
      </c>
      <c r="C15" s="94"/>
      <c r="D15" s="94"/>
      <c r="E15" s="94"/>
      <c r="F15" s="94"/>
      <c r="G15" s="94"/>
      <c r="H15" s="94"/>
      <c r="I15" s="94"/>
      <c r="J15" s="94"/>
      <c r="K15" s="94"/>
      <c r="L15" s="94"/>
      <c r="M15" s="94"/>
      <c r="N15" s="94"/>
      <c r="O15" s="94"/>
    </row>
    <row r="16" spans="1:15" ht="15" thickBot="1">
      <c r="A16" s="149" t="s">
        <v>282</v>
      </c>
      <c r="B16" s="44">
        <v>49</v>
      </c>
      <c r="C16" s="94"/>
      <c r="D16" s="94"/>
      <c r="E16" s="94"/>
      <c r="F16" s="94"/>
      <c r="G16" s="94"/>
      <c r="H16" s="94"/>
      <c r="I16" s="94"/>
      <c r="J16" s="94"/>
      <c r="K16" s="94"/>
      <c r="L16" s="94"/>
      <c r="M16" s="94"/>
      <c r="N16" s="94"/>
      <c r="O16" s="94"/>
    </row>
    <row r="17" spans="1:31" ht="15.75" thickBot="1">
      <c r="A17" s="676" t="s">
        <v>5</v>
      </c>
      <c r="B17" s="1019">
        <f>SUM(B7:B16)</f>
        <v>620</v>
      </c>
      <c r="C17" s="94"/>
      <c r="D17" s="94"/>
      <c r="E17" s="94"/>
      <c r="F17" s="94"/>
      <c r="G17" s="94"/>
      <c r="H17" s="94"/>
      <c r="I17" s="94"/>
      <c r="J17" s="94"/>
      <c r="K17" s="94"/>
      <c r="L17" s="94"/>
      <c r="M17" s="94"/>
      <c r="N17" s="94"/>
      <c r="O17" s="94"/>
    </row>
    <row r="18" spans="1:31" s="489" customFormat="1" ht="15">
      <c r="A18" s="1006"/>
      <c r="B18" s="1007"/>
      <c r="C18" s="163"/>
      <c r="D18" s="163"/>
      <c r="E18" s="163"/>
      <c r="F18" s="163"/>
      <c r="G18" s="163"/>
      <c r="H18" s="163"/>
      <c r="I18" s="163"/>
      <c r="J18" s="163"/>
      <c r="K18" s="163"/>
      <c r="L18" s="163"/>
      <c r="M18" s="163"/>
      <c r="N18" s="163"/>
    </row>
    <row r="19" spans="1:31" s="489" customFormat="1">
      <c r="A19" s="1008"/>
      <c r="B19" s="1009"/>
      <c r="C19" s="163"/>
      <c r="D19" s="163"/>
      <c r="E19" s="163"/>
      <c r="F19" s="163"/>
      <c r="G19" s="163"/>
      <c r="H19" s="163"/>
      <c r="I19" s="163"/>
      <c r="J19" s="163"/>
      <c r="K19" s="163"/>
      <c r="L19" s="163"/>
      <c r="M19" s="163"/>
      <c r="N19" s="163"/>
      <c r="O19" s="482"/>
    </row>
    <row r="20" spans="1:31" s="489" customFormat="1" ht="15.75" customHeight="1">
      <c r="A20" s="180"/>
      <c r="B20" s="1010"/>
      <c r="C20" s="163"/>
      <c r="D20" s="163"/>
      <c r="E20" s="163"/>
      <c r="F20" s="163"/>
      <c r="G20" s="163"/>
      <c r="H20" s="163"/>
      <c r="I20" s="163"/>
      <c r="J20" s="163"/>
      <c r="K20" s="163"/>
      <c r="L20" s="163"/>
      <c r="M20" s="163"/>
      <c r="N20" s="163"/>
      <c r="O20" s="482"/>
    </row>
    <row r="21" spans="1:31" s="489" customFormat="1">
      <c r="A21" s="1008"/>
      <c r="B21" s="1009"/>
      <c r="C21" s="163"/>
      <c r="D21" s="163"/>
      <c r="E21" s="163"/>
      <c r="F21" s="163"/>
      <c r="G21" s="163"/>
      <c r="H21" s="163"/>
      <c r="I21" s="163"/>
      <c r="J21" s="163"/>
      <c r="K21" s="163"/>
      <c r="L21" s="163"/>
      <c r="M21" s="163"/>
      <c r="N21" s="163"/>
      <c r="O21" s="482"/>
    </row>
    <row r="22" spans="1:31" s="489" customFormat="1" ht="15" customHeight="1">
      <c r="A22" s="1011"/>
      <c r="B22" s="163"/>
      <c r="C22" s="163"/>
      <c r="D22" s="163"/>
      <c r="E22" s="163"/>
      <c r="F22" s="163"/>
      <c r="G22" s="163"/>
      <c r="H22" s="163"/>
      <c r="I22" s="163"/>
      <c r="J22" s="163"/>
      <c r="K22" s="163"/>
      <c r="L22" s="163"/>
      <c r="M22" s="163"/>
      <c r="N22" s="163"/>
      <c r="O22" s="482"/>
    </row>
    <row r="23" spans="1:31" s="489" customFormat="1">
      <c r="A23" s="1008"/>
      <c r="B23" s="163"/>
      <c r="C23" s="163"/>
      <c r="D23" s="163"/>
      <c r="E23" s="163"/>
      <c r="F23" s="163"/>
      <c r="G23" s="163"/>
      <c r="H23" s="163"/>
      <c r="I23" s="163"/>
      <c r="J23" s="163"/>
      <c r="K23" s="163"/>
      <c r="L23" s="1012"/>
      <c r="M23" s="163"/>
      <c r="N23" s="163"/>
      <c r="O23" s="482"/>
      <c r="S23" s="496"/>
      <c r="T23" s="497"/>
      <c r="U23" s="497"/>
      <c r="V23" s="497"/>
      <c r="W23" s="497"/>
      <c r="X23" s="497"/>
      <c r="Y23" s="497"/>
      <c r="Z23" s="490"/>
      <c r="AA23" s="497"/>
      <c r="AB23" s="497"/>
      <c r="AC23" s="497"/>
      <c r="AD23" s="497"/>
      <c r="AE23" s="498"/>
    </row>
    <row r="24" spans="1:31" s="489" customFormat="1" ht="16.5" customHeight="1">
      <c r="A24" s="180"/>
      <c r="B24" s="163"/>
      <c r="C24" s="163"/>
      <c r="D24" s="163"/>
      <c r="E24" s="163"/>
      <c r="F24" s="163"/>
      <c r="G24" s="163"/>
      <c r="H24" s="163"/>
      <c r="I24" s="163"/>
      <c r="J24" s="163"/>
      <c r="K24" s="163"/>
      <c r="L24" s="1012"/>
      <c r="M24" s="163"/>
      <c r="N24" s="163"/>
      <c r="O24" s="482"/>
      <c r="S24" s="496"/>
      <c r="T24" s="497"/>
      <c r="U24" s="497"/>
      <c r="V24" s="497"/>
      <c r="W24" s="497"/>
      <c r="X24" s="497"/>
      <c r="Y24" s="497"/>
      <c r="Z24" s="490"/>
      <c r="AA24" s="497"/>
      <c r="AB24" s="497"/>
      <c r="AC24" s="497"/>
      <c r="AD24" s="497"/>
      <c r="AE24" s="498"/>
    </row>
    <row r="25" spans="1:31" s="489" customFormat="1">
      <c r="A25" s="1008"/>
      <c r="B25" s="163"/>
      <c r="C25" s="163"/>
      <c r="D25" s="163"/>
      <c r="E25" s="163"/>
      <c r="F25" s="163"/>
      <c r="G25" s="163"/>
      <c r="H25" s="163"/>
      <c r="I25" s="163"/>
      <c r="J25" s="163"/>
      <c r="K25" s="163"/>
      <c r="L25" s="1012"/>
      <c r="M25" s="163"/>
      <c r="N25" s="163"/>
      <c r="O25" s="482"/>
      <c r="S25" s="496"/>
      <c r="T25" s="497"/>
      <c r="U25" s="497"/>
      <c r="V25" s="497"/>
      <c r="W25" s="497"/>
      <c r="X25" s="497"/>
      <c r="Y25" s="497"/>
      <c r="Z25" s="490"/>
      <c r="AA25" s="497"/>
      <c r="AB25" s="497"/>
      <c r="AC25" s="497"/>
      <c r="AD25" s="497"/>
      <c r="AE25" s="498"/>
    </row>
    <row r="26" spans="1:31" s="489" customFormat="1" ht="15">
      <c r="A26" s="163"/>
      <c r="B26" s="182"/>
      <c r="C26" s="163"/>
      <c r="D26" s="163"/>
      <c r="E26" s="163"/>
      <c r="F26" s="163"/>
      <c r="G26" s="163"/>
      <c r="H26" s="136"/>
      <c r="I26" s="163"/>
      <c r="J26" s="163"/>
      <c r="K26" s="163"/>
      <c r="L26" s="163"/>
      <c r="M26" s="163"/>
      <c r="N26" s="163"/>
      <c r="O26" s="482"/>
      <c r="S26" s="496"/>
      <c r="T26" s="497"/>
      <c r="U26" s="497"/>
      <c r="V26" s="497"/>
      <c r="W26" s="497"/>
      <c r="X26" s="497"/>
      <c r="Y26" s="497"/>
      <c r="Z26" s="490"/>
      <c r="AA26" s="497"/>
      <c r="AB26" s="497"/>
      <c r="AC26" s="497"/>
      <c r="AD26" s="497"/>
      <c r="AE26" s="498"/>
    </row>
    <row r="27" spans="1:31" s="489" customFormat="1">
      <c r="A27" s="163"/>
      <c r="B27" s="182"/>
      <c r="C27" s="163"/>
      <c r="D27" s="163"/>
      <c r="E27" s="163"/>
      <c r="F27" s="163"/>
      <c r="G27" s="163"/>
      <c r="H27" s="163"/>
      <c r="I27" s="163"/>
      <c r="J27" s="163"/>
      <c r="K27" s="163"/>
      <c r="L27" s="163"/>
      <c r="M27" s="163"/>
      <c r="N27" s="163"/>
      <c r="O27" s="482"/>
      <c r="S27" s="496"/>
      <c r="T27" s="497"/>
      <c r="U27" s="497"/>
      <c r="V27" s="497"/>
      <c r="W27" s="497"/>
      <c r="X27" s="497"/>
      <c r="Y27" s="497"/>
      <c r="Z27" s="490"/>
      <c r="AA27" s="497"/>
      <c r="AB27" s="497"/>
      <c r="AC27" s="497"/>
      <c r="AD27" s="497"/>
      <c r="AE27" s="498"/>
    </row>
    <row r="28" spans="1:31" s="482" customFormat="1">
      <c r="A28" s="163"/>
      <c r="B28" s="182"/>
      <c r="C28" s="163"/>
      <c r="D28" s="163"/>
      <c r="E28" s="163"/>
      <c r="F28" s="163"/>
      <c r="G28" s="163"/>
      <c r="H28" s="163"/>
      <c r="I28" s="163"/>
      <c r="J28" s="163"/>
      <c r="K28" s="163"/>
      <c r="L28" s="163"/>
      <c r="M28" s="163"/>
      <c r="N28" s="163"/>
      <c r="S28" s="485"/>
      <c r="T28" s="486"/>
      <c r="U28" s="486"/>
      <c r="V28" s="486"/>
      <c r="W28" s="486"/>
      <c r="X28" s="486"/>
      <c r="Y28" s="486"/>
      <c r="Z28" s="483"/>
      <c r="AA28" s="486"/>
      <c r="AB28" s="486"/>
      <c r="AC28" s="486"/>
      <c r="AD28" s="486"/>
      <c r="AE28" s="487"/>
    </row>
    <row r="29" spans="1:31" s="482" customFormat="1">
      <c r="A29" s="163"/>
      <c r="B29" s="182"/>
      <c r="C29" s="163"/>
      <c r="D29" s="163"/>
      <c r="E29" s="163"/>
      <c r="F29" s="163"/>
      <c r="G29" s="163"/>
      <c r="H29" s="163"/>
      <c r="I29" s="163"/>
      <c r="J29" s="163"/>
      <c r="K29" s="163"/>
      <c r="L29" s="163"/>
      <c r="M29" s="163"/>
      <c r="N29" s="163"/>
      <c r="S29" s="485"/>
      <c r="T29" s="486"/>
      <c r="U29" s="486"/>
      <c r="V29" s="486"/>
      <c r="W29" s="486"/>
      <c r="X29" s="486"/>
      <c r="Y29" s="486"/>
      <c r="Z29" s="483"/>
      <c r="AA29" s="486"/>
      <c r="AB29" s="486"/>
      <c r="AC29" s="486"/>
      <c r="AD29" s="486"/>
      <c r="AE29" s="487"/>
    </row>
    <row r="30" spans="1:31" s="482" customFormat="1">
      <c r="A30" s="163"/>
      <c r="B30" s="182"/>
      <c r="C30" s="163"/>
      <c r="D30" s="163"/>
      <c r="E30" s="163"/>
      <c r="F30" s="163"/>
      <c r="G30" s="163"/>
      <c r="H30" s="163"/>
      <c r="I30" s="163"/>
      <c r="J30" s="163"/>
      <c r="K30" s="163"/>
      <c r="L30" s="163"/>
      <c r="M30" s="163"/>
      <c r="N30" s="163"/>
      <c r="S30" s="485"/>
      <c r="T30" s="486"/>
      <c r="U30" s="486"/>
      <c r="V30" s="486"/>
      <c r="W30" s="486"/>
      <c r="X30" s="486"/>
      <c r="Y30" s="486"/>
      <c r="Z30" s="483"/>
      <c r="AA30" s="486"/>
      <c r="AB30" s="486"/>
      <c r="AC30" s="486"/>
      <c r="AD30" s="486"/>
      <c r="AE30" s="487"/>
    </row>
    <row r="31" spans="1:31" s="482" customFormat="1">
      <c r="A31" s="163"/>
      <c r="B31" s="182"/>
      <c r="C31" s="163"/>
      <c r="D31" s="163"/>
      <c r="E31" s="163"/>
      <c r="F31" s="163"/>
      <c r="G31" s="163"/>
      <c r="H31" s="163"/>
      <c r="I31" s="163"/>
      <c r="J31" s="163"/>
      <c r="K31" s="163"/>
      <c r="L31" s="163"/>
      <c r="M31" s="163"/>
      <c r="N31" s="163"/>
      <c r="S31" s="485"/>
      <c r="T31" s="486"/>
      <c r="U31" s="486"/>
      <c r="V31" s="486"/>
      <c r="W31" s="486"/>
      <c r="X31" s="486"/>
      <c r="Y31" s="486"/>
      <c r="Z31" s="483"/>
      <c r="AA31" s="486"/>
      <c r="AB31" s="486"/>
      <c r="AC31" s="486"/>
      <c r="AD31" s="486"/>
      <c r="AE31" s="487"/>
    </row>
    <row r="32" spans="1:31" s="482" customFormat="1">
      <c r="A32" s="163"/>
      <c r="B32" s="182"/>
      <c r="C32" s="163"/>
      <c r="D32" s="163"/>
      <c r="E32" s="163"/>
      <c r="F32" s="163"/>
      <c r="G32" s="163"/>
      <c r="H32" s="163"/>
      <c r="I32" s="163"/>
      <c r="J32" s="163"/>
      <c r="K32" s="163"/>
      <c r="L32" s="163"/>
      <c r="M32" s="163"/>
      <c r="N32" s="163"/>
      <c r="S32" s="485"/>
      <c r="T32" s="486"/>
      <c r="U32" s="486"/>
      <c r="V32" s="486"/>
      <c r="W32" s="486"/>
      <c r="X32" s="486"/>
      <c r="Y32" s="486"/>
      <c r="Z32" s="483"/>
      <c r="AA32" s="486"/>
      <c r="AB32" s="486"/>
      <c r="AC32" s="486"/>
      <c r="AD32" s="486"/>
      <c r="AE32" s="487"/>
    </row>
    <row r="33" spans="1:28" s="482" customFormat="1">
      <c r="A33" s="163"/>
      <c r="B33" s="182"/>
      <c r="C33" s="163"/>
      <c r="D33" s="163"/>
      <c r="E33" s="163"/>
      <c r="F33" s="163"/>
      <c r="G33" s="163"/>
      <c r="H33" s="163"/>
      <c r="I33" s="163"/>
      <c r="J33" s="163"/>
      <c r="K33" s="163"/>
      <c r="L33" s="163"/>
      <c r="M33" s="163"/>
      <c r="N33" s="163"/>
    </row>
    <row r="34" spans="1:28" s="482" customFormat="1">
      <c r="A34" s="163"/>
      <c r="B34" s="182"/>
      <c r="C34" s="163"/>
      <c r="D34" s="163"/>
      <c r="E34" s="163"/>
      <c r="F34" s="163"/>
      <c r="G34" s="163"/>
      <c r="H34" s="163"/>
      <c r="I34" s="163"/>
      <c r="J34" s="163"/>
      <c r="K34" s="163"/>
      <c r="L34" s="163"/>
      <c r="M34" s="163"/>
      <c r="N34" s="163"/>
    </row>
    <row r="35" spans="1:28">
      <c r="A35" s="94"/>
      <c r="B35" s="185"/>
      <c r="C35" s="94"/>
      <c r="D35" s="94"/>
      <c r="E35" s="94"/>
      <c r="F35" s="94"/>
      <c r="G35" s="94"/>
      <c r="H35" s="94"/>
      <c r="I35" s="94"/>
      <c r="J35" s="94"/>
      <c r="K35" s="94"/>
      <c r="L35" s="94"/>
      <c r="M35" s="94"/>
      <c r="N35" s="94"/>
      <c r="O35" s="94"/>
      <c r="P35" s="94"/>
      <c r="U35" s="9"/>
      <c r="V35" s="9"/>
      <c r="W35" s="9"/>
      <c r="X35" s="9"/>
      <c r="Y35" s="9"/>
      <c r="Z35" s="9"/>
      <c r="AA35" s="9"/>
      <c r="AB35" s="94"/>
    </row>
    <row r="36" spans="1:28">
      <c r="A36" s="94"/>
      <c r="B36" s="185"/>
      <c r="C36" s="94"/>
      <c r="D36" s="94"/>
      <c r="E36" s="94"/>
      <c r="F36" s="94"/>
      <c r="G36" s="94"/>
      <c r="H36" s="94"/>
      <c r="I36" s="94"/>
      <c r="J36" s="94"/>
      <c r="K36" s="94"/>
      <c r="L36" s="94"/>
      <c r="M36" s="94"/>
      <c r="N36" s="94"/>
      <c r="O36" s="94"/>
      <c r="P36" s="94"/>
      <c r="U36" s="9"/>
      <c r="V36" s="9"/>
      <c r="W36" s="9"/>
      <c r="X36" s="9"/>
      <c r="Y36" s="9"/>
      <c r="Z36" s="9"/>
      <c r="AA36" s="9"/>
      <c r="AB36" s="94"/>
    </row>
    <row r="37" spans="1:28">
      <c r="A37" s="94"/>
      <c r="B37" s="185"/>
      <c r="C37" s="94"/>
      <c r="D37" s="94"/>
      <c r="E37" s="94"/>
      <c r="F37" s="94"/>
      <c r="G37" s="94"/>
      <c r="H37" s="94"/>
      <c r="I37" s="94"/>
      <c r="J37" s="94"/>
      <c r="K37" s="94"/>
      <c r="L37" s="94"/>
      <c r="M37" s="94"/>
      <c r="N37" s="94"/>
      <c r="O37" s="94"/>
      <c r="P37" s="94"/>
      <c r="U37" s="9"/>
      <c r="V37" s="9"/>
      <c r="W37" s="9"/>
      <c r="X37" s="9"/>
      <c r="Y37" s="9"/>
      <c r="Z37" s="9"/>
      <c r="AA37" s="9"/>
      <c r="AB37" s="94"/>
    </row>
    <row r="38" spans="1:28">
      <c r="A38" s="94"/>
      <c r="B38" s="185"/>
      <c r="C38" s="94"/>
      <c r="D38" s="94"/>
      <c r="E38" s="94"/>
      <c r="F38" s="94"/>
      <c r="G38" s="94"/>
      <c r="H38" s="94"/>
      <c r="I38" s="94"/>
      <c r="J38" s="94"/>
      <c r="K38" s="94"/>
      <c r="L38" s="94"/>
      <c r="M38" s="94"/>
      <c r="N38" s="94"/>
      <c r="O38" s="94"/>
      <c r="P38" s="94"/>
      <c r="U38" s="9"/>
      <c r="V38" s="9"/>
      <c r="W38" s="9"/>
      <c r="X38" s="9"/>
      <c r="Y38" s="9"/>
      <c r="Z38" s="9"/>
      <c r="AA38" s="9"/>
      <c r="AB38" s="94"/>
    </row>
    <row r="39" spans="1:28">
      <c r="A39" s="94"/>
      <c r="B39" s="185"/>
      <c r="C39" s="94"/>
      <c r="D39" s="94"/>
      <c r="E39" s="94"/>
      <c r="F39" s="94"/>
      <c r="G39" s="94"/>
      <c r="H39" s="94"/>
      <c r="I39" s="94"/>
      <c r="J39" s="94"/>
      <c r="K39" s="94"/>
      <c r="L39" s="94"/>
      <c r="M39" s="94"/>
      <c r="N39" s="94"/>
      <c r="O39" s="94"/>
      <c r="P39" s="94"/>
      <c r="U39" s="9"/>
      <c r="V39" s="9"/>
      <c r="W39" s="9"/>
      <c r="X39" s="9"/>
      <c r="Y39" s="9"/>
      <c r="Z39" s="9"/>
      <c r="AA39" s="9"/>
      <c r="AB39" s="94"/>
    </row>
    <row r="40" spans="1:28">
      <c r="Q40" s="9"/>
      <c r="R40" s="9"/>
      <c r="S40" s="9"/>
      <c r="T40" s="9"/>
      <c r="U40" s="9"/>
      <c r="V40" s="9"/>
      <c r="W40" s="9"/>
      <c r="X40" s="9"/>
      <c r="Y40" s="9"/>
      <c r="Z40" s="9"/>
      <c r="AA40" s="9"/>
    </row>
    <row r="41" spans="1:28">
      <c r="Q41" s="9"/>
      <c r="R41" s="9"/>
      <c r="S41" s="9"/>
      <c r="T41" s="9"/>
      <c r="U41" s="9"/>
      <c r="V41" s="9"/>
      <c r="W41" s="9"/>
      <c r="X41" s="9"/>
      <c r="Y41" s="9"/>
      <c r="Z41" s="9"/>
      <c r="AA41" s="9"/>
    </row>
  </sheetData>
  <pageMargins left="0.511811024" right="0.511811024" top="0.78740157500000008" bottom="0.78740157500000008" header="0.31496062000000008" footer="0.31496062000000008"/>
  <pageSetup paperSize="9" orientation="portrait" r:id="rId1"/>
  <ignoredErrors>
    <ignoredError sqref="B17"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
  <dimension ref="A1:S33"/>
  <sheetViews>
    <sheetView zoomScale="80" zoomScaleNormal="80" workbookViewId="0"/>
  </sheetViews>
  <sheetFormatPr defaultRowHeight="15"/>
  <cols>
    <col min="1" max="1" width="13.5703125" customWidth="1"/>
    <col min="2" max="2" width="12" bestFit="1" customWidth="1"/>
    <col min="3" max="3" width="10.42578125" bestFit="1" customWidth="1"/>
    <col min="4" max="4" width="15.140625" customWidth="1"/>
    <col min="5" max="5" width="7.5703125" bestFit="1" customWidth="1"/>
    <col min="6" max="6" width="7.7109375" bestFit="1" customWidth="1"/>
    <col min="7" max="7" width="7.140625" bestFit="1" customWidth="1"/>
    <col min="8" max="8" width="7.5703125" bestFit="1" customWidth="1"/>
    <col min="9" max="9" width="7.7109375" style="2" bestFit="1" customWidth="1"/>
    <col min="10" max="10" width="7.140625" style="2" bestFit="1" customWidth="1"/>
    <col min="11" max="11" width="7.5703125" style="3" bestFit="1" customWidth="1"/>
    <col min="12" max="12" width="8.140625" customWidth="1"/>
    <col min="13" max="13" width="7.85546875" customWidth="1"/>
    <col min="14" max="14" width="8" customWidth="1"/>
    <col min="15" max="15" width="7.28515625" bestFit="1" customWidth="1"/>
    <col min="16" max="16" width="7.140625" bestFit="1" customWidth="1"/>
    <col min="17" max="17" width="7.5703125" bestFit="1" customWidth="1"/>
    <col min="18" max="18" width="8" bestFit="1" customWidth="1"/>
    <col min="19" max="19" width="7.5703125" customWidth="1"/>
    <col min="20" max="20" width="9.140625" customWidth="1"/>
  </cols>
  <sheetData>
    <row r="1" spans="1:11">
      <c r="A1" s="1" t="s">
        <v>0</v>
      </c>
    </row>
    <row r="2" spans="1:11">
      <c r="A2" s="1" t="s">
        <v>1</v>
      </c>
    </row>
    <row r="3" spans="1:11" ht="15.75" thickBot="1"/>
    <row r="4" spans="1:11" ht="15.75" thickBot="1">
      <c r="A4" s="4" t="s">
        <v>2</v>
      </c>
      <c r="B4" s="4" t="s">
        <v>3</v>
      </c>
      <c r="C4" s="4" t="s">
        <v>4</v>
      </c>
      <c r="D4" s="6"/>
      <c r="E4" s="6"/>
      <c r="F4" s="6"/>
      <c r="I4"/>
      <c r="J4"/>
    </row>
    <row r="5" spans="1:11" ht="15.75" thickBot="1">
      <c r="A5" s="769">
        <v>45292</v>
      </c>
      <c r="B5" s="770">
        <f>P24</f>
        <v>5587</v>
      </c>
      <c r="C5" s="901">
        <f>((B5-4354)/4354)*100</f>
        <v>28.318787322002759</v>
      </c>
      <c r="D5" s="8"/>
      <c r="E5" s="8"/>
      <c r="F5" s="8"/>
      <c r="I5"/>
      <c r="J5"/>
    </row>
    <row r="6" spans="1:11" ht="15.75" thickBot="1">
      <c r="A6" s="771">
        <v>45323</v>
      </c>
      <c r="B6" s="772">
        <f>O24</f>
        <v>5847</v>
      </c>
      <c r="C6" s="902">
        <f>((B6-B5)/B5)*100</f>
        <v>4.6536602827993558</v>
      </c>
      <c r="D6" s="8"/>
      <c r="E6" s="8"/>
      <c r="F6" s="8"/>
      <c r="H6" s="9"/>
      <c r="I6" s="8"/>
      <c r="J6" s="8"/>
      <c r="K6" s="10"/>
    </row>
    <row r="7" spans="1:11" ht="15.75" thickBot="1">
      <c r="A7" s="771">
        <v>45352</v>
      </c>
      <c r="B7" s="11">
        <f>N24</f>
        <v>6171</v>
      </c>
      <c r="C7" s="902">
        <f t="shared" ref="C7:C9" si="0">((B7-B6)/B6)*100</f>
        <v>5.5413032324268858</v>
      </c>
      <c r="D7" s="8"/>
      <c r="E7" s="8"/>
      <c r="F7" s="8"/>
      <c r="H7" s="9"/>
      <c r="I7" s="8"/>
      <c r="J7" s="8"/>
      <c r="K7" s="10"/>
    </row>
    <row r="8" spans="1:11" ht="15.75" thickBot="1">
      <c r="A8" s="771">
        <v>45383</v>
      </c>
      <c r="B8" s="11">
        <f>M24</f>
        <v>6588</v>
      </c>
      <c r="C8" s="902">
        <f t="shared" si="0"/>
        <v>6.7574137092853679</v>
      </c>
      <c r="D8" s="8"/>
      <c r="E8" s="8"/>
      <c r="F8" s="8"/>
    </row>
    <row r="9" spans="1:11" ht="15.75" thickBot="1">
      <c r="A9" s="771">
        <v>45413</v>
      </c>
      <c r="B9" s="11">
        <f>L24</f>
        <v>5941</v>
      </c>
      <c r="C9" s="902">
        <f t="shared" si="0"/>
        <v>-9.8208864602307226</v>
      </c>
      <c r="D9" s="8"/>
      <c r="E9" s="8"/>
      <c r="F9" s="8"/>
    </row>
    <row r="10" spans="1:11" ht="15.75" thickBot="1">
      <c r="A10" s="771">
        <v>45444</v>
      </c>
      <c r="B10" s="11"/>
      <c r="C10" s="736"/>
      <c r="D10" s="8"/>
      <c r="E10" s="8"/>
      <c r="F10" s="8"/>
    </row>
    <row r="11" spans="1:11" ht="15.75" thickBot="1">
      <c r="A11" s="771">
        <v>45474</v>
      </c>
      <c r="B11" s="11"/>
      <c r="C11" s="736"/>
      <c r="D11" s="8"/>
      <c r="E11" s="8"/>
      <c r="F11" s="8"/>
    </row>
    <row r="12" spans="1:11" ht="15.75" thickBot="1">
      <c r="A12" s="771">
        <v>45505</v>
      </c>
      <c r="B12" s="11"/>
      <c r="C12" s="736"/>
      <c r="D12" s="8"/>
      <c r="E12" s="8"/>
      <c r="F12" s="8"/>
    </row>
    <row r="13" spans="1:11" ht="15.75" thickBot="1">
      <c r="A13" s="771">
        <v>45536</v>
      </c>
      <c r="B13" s="11"/>
      <c r="C13" s="736"/>
      <c r="D13" s="8"/>
      <c r="E13" s="8"/>
      <c r="F13" s="8"/>
    </row>
    <row r="14" spans="1:11" ht="15.75" thickBot="1">
      <c r="A14" s="771">
        <v>45566</v>
      </c>
      <c r="B14" s="11"/>
      <c r="C14" s="736"/>
      <c r="D14" s="8"/>
      <c r="E14" s="8"/>
      <c r="F14" s="8"/>
      <c r="H14" s="12"/>
    </row>
    <row r="15" spans="1:11" ht="15.75" thickBot="1">
      <c r="A15" s="773">
        <v>45597</v>
      </c>
      <c r="B15" s="11"/>
      <c r="C15" s="736"/>
      <c r="D15" s="8"/>
      <c r="E15" s="8"/>
      <c r="F15" s="8"/>
    </row>
    <row r="16" spans="1:11" ht="15.75" thickBot="1">
      <c r="A16" s="768">
        <v>45627</v>
      </c>
      <c r="B16" s="750"/>
      <c r="C16" s="739"/>
      <c r="D16" s="8"/>
      <c r="E16" s="8"/>
      <c r="F16" s="8"/>
    </row>
    <row r="17" spans="1:19" ht="15.75" thickBot="1">
      <c r="A17" s="13" t="s">
        <v>5</v>
      </c>
      <c r="B17" s="15">
        <f>SUM(B5:B16)</f>
        <v>30134</v>
      </c>
    </row>
    <row r="18" spans="1:19" ht="30.75" thickBot="1">
      <c r="A18" s="14" t="s">
        <v>6</v>
      </c>
      <c r="B18" s="15">
        <f>AVERAGE(B5:B16)</f>
        <v>6026.8</v>
      </c>
      <c r="D18" s="16" t="s">
        <v>7</v>
      </c>
      <c r="E18" s="17">
        <v>45627</v>
      </c>
      <c r="F18" s="18">
        <v>45597</v>
      </c>
      <c r="G18" s="18">
        <v>45566</v>
      </c>
      <c r="H18" s="18">
        <v>45536</v>
      </c>
      <c r="I18" s="18">
        <v>45505</v>
      </c>
      <c r="J18" s="18">
        <v>45474</v>
      </c>
      <c r="K18" s="18">
        <v>45444</v>
      </c>
      <c r="L18" s="19">
        <v>45413</v>
      </c>
      <c r="M18" s="17">
        <v>45383</v>
      </c>
      <c r="N18" s="17">
        <v>45352</v>
      </c>
      <c r="O18" s="17">
        <v>45323</v>
      </c>
      <c r="P18" s="20">
        <v>45292</v>
      </c>
      <c r="Q18" s="18" t="s">
        <v>5</v>
      </c>
      <c r="R18" s="21" t="s">
        <v>8</v>
      </c>
      <c r="S18" s="21" t="s">
        <v>6</v>
      </c>
    </row>
    <row r="19" spans="1:19">
      <c r="A19" s="1100"/>
      <c r="B19" s="1100"/>
      <c r="C19" s="1100"/>
      <c r="D19" s="22" t="s">
        <v>9</v>
      </c>
      <c r="E19" s="23"/>
      <c r="F19" s="24"/>
      <c r="G19" s="25"/>
      <c r="H19" s="25"/>
      <c r="I19" s="25"/>
      <c r="J19" s="25"/>
      <c r="K19" s="26"/>
      <c r="L19" s="26">
        <v>341</v>
      </c>
      <c r="M19" s="27">
        <v>395</v>
      </c>
      <c r="N19" s="28">
        <v>362</v>
      </c>
      <c r="O19" s="27">
        <v>230</v>
      </c>
      <c r="P19" s="29">
        <v>205</v>
      </c>
      <c r="Q19" s="30">
        <f>SUM(E19:P19)</f>
        <v>1533</v>
      </c>
      <c r="R19" s="31">
        <f>(Q19/Q24)*100</f>
        <v>5.0872768301586246</v>
      </c>
      <c r="S19" s="32">
        <f t="shared" ref="S19:S24" si="1">AVERAGE(E19:P19)</f>
        <v>306.60000000000002</v>
      </c>
    </row>
    <row r="20" spans="1:19" ht="15" customHeight="1">
      <c r="A20" s="1101" t="s">
        <v>10</v>
      </c>
      <c r="B20" s="1101"/>
      <c r="C20" s="33"/>
      <c r="D20" s="34" t="s">
        <v>11</v>
      </c>
      <c r="E20" s="35"/>
      <c r="F20" s="36"/>
      <c r="G20" s="37"/>
      <c r="H20" s="37"/>
      <c r="I20" s="37"/>
      <c r="J20" s="37"/>
      <c r="K20" s="38"/>
      <c r="L20" s="38">
        <v>75</v>
      </c>
      <c r="M20" s="37">
        <v>82</v>
      </c>
      <c r="N20" s="28">
        <v>91</v>
      </c>
      <c r="O20" s="37">
        <v>81</v>
      </c>
      <c r="P20" s="39">
        <v>70</v>
      </c>
      <c r="Q20" s="40">
        <f>SUM(E20:P20)</f>
        <v>399</v>
      </c>
      <c r="R20" s="41">
        <f>(Q20/Q24)*100</f>
        <v>1.3240857503152585</v>
      </c>
      <c r="S20" s="42">
        <f t="shared" si="1"/>
        <v>79.8</v>
      </c>
    </row>
    <row r="21" spans="1:19">
      <c r="A21" s="1101"/>
      <c r="B21" s="1101"/>
      <c r="D21" s="34" t="s">
        <v>12</v>
      </c>
      <c r="E21" s="35"/>
      <c r="F21" s="36"/>
      <c r="G21" s="37"/>
      <c r="H21" s="37"/>
      <c r="I21" s="37"/>
      <c r="J21" s="37"/>
      <c r="K21" s="38"/>
      <c r="L21" s="38">
        <v>5284</v>
      </c>
      <c r="M21" s="37">
        <v>5855</v>
      </c>
      <c r="N21" s="28">
        <v>5449</v>
      </c>
      <c r="O21" s="37">
        <v>5263</v>
      </c>
      <c r="P21" s="39">
        <v>5003</v>
      </c>
      <c r="Q21" s="40">
        <f>SUM(E21:P21)</f>
        <v>26854</v>
      </c>
      <c r="R21" s="41">
        <f>(Q21/Q24)*100</f>
        <v>89.115285060065048</v>
      </c>
      <c r="S21" s="42">
        <f t="shared" si="1"/>
        <v>5370.8</v>
      </c>
    </row>
    <row r="22" spans="1:19">
      <c r="D22" s="34" t="s">
        <v>13</v>
      </c>
      <c r="E22" s="35"/>
      <c r="F22" s="36"/>
      <c r="G22" s="37"/>
      <c r="H22" s="37"/>
      <c r="I22" s="37"/>
      <c r="J22" s="37"/>
      <c r="K22" s="38"/>
      <c r="L22" s="38">
        <v>199</v>
      </c>
      <c r="M22" s="37">
        <v>200</v>
      </c>
      <c r="N22" s="28">
        <v>225</v>
      </c>
      <c r="O22" s="37">
        <v>209</v>
      </c>
      <c r="P22" s="39">
        <v>225</v>
      </c>
      <c r="Q22" s="40">
        <f>SUM(E22:P22)</f>
        <v>1058</v>
      </c>
      <c r="R22" s="41">
        <f>(Q22/Q24)*100</f>
        <v>3.5109842702595073</v>
      </c>
      <c r="S22" s="42">
        <f t="shared" si="1"/>
        <v>211.6</v>
      </c>
    </row>
    <row r="23" spans="1:19" ht="15.75" thickBot="1">
      <c r="D23" s="34" t="s">
        <v>14</v>
      </c>
      <c r="E23" s="43"/>
      <c r="F23" s="36"/>
      <c r="G23" s="44"/>
      <c r="H23" s="44"/>
      <c r="I23" s="44"/>
      <c r="J23" s="44"/>
      <c r="K23" s="45"/>
      <c r="L23" s="45">
        <v>42</v>
      </c>
      <c r="M23" s="37">
        <v>56</v>
      </c>
      <c r="N23" s="28">
        <v>44</v>
      </c>
      <c r="O23" s="44">
        <v>64</v>
      </c>
      <c r="P23" s="46">
        <v>84</v>
      </c>
      <c r="Q23" s="47">
        <f>SUM(E23:P23)</f>
        <v>290</v>
      </c>
      <c r="R23" s="48">
        <f>(Q23/Q24)*100</f>
        <v>0.96236808920156636</v>
      </c>
      <c r="S23" s="49">
        <f t="shared" si="1"/>
        <v>58</v>
      </c>
    </row>
    <row r="24" spans="1:19" ht="15.75" thickBot="1">
      <c r="D24" s="201" t="s">
        <v>15</v>
      </c>
      <c r="E24" s="50">
        <f>SUM(E19:E23)</f>
        <v>0</v>
      </c>
      <c r="F24" s="50">
        <f>SUM(F19:F23)</f>
        <v>0</v>
      </c>
      <c r="G24" s="50">
        <f>SUM(G19:G23)</f>
        <v>0</v>
      </c>
      <c r="H24" s="50">
        <f>SUM(H19:H23)</f>
        <v>0</v>
      </c>
      <c r="I24" s="50">
        <f>SUM(I19:I23)</f>
        <v>0</v>
      </c>
      <c r="J24" s="50">
        <f t="shared" ref="J24:R24" si="2">SUM(J19:J23)</f>
        <v>0</v>
      </c>
      <c r="K24" s="50">
        <f t="shared" si="2"/>
        <v>0</v>
      </c>
      <c r="L24" s="50">
        <f t="shared" si="2"/>
        <v>5941</v>
      </c>
      <c r="M24" s="50">
        <f t="shared" si="2"/>
        <v>6588</v>
      </c>
      <c r="N24" s="52">
        <f t="shared" si="2"/>
        <v>6171</v>
      </c>
      <c r="O24" s="50">
        <f t="shared" si="2"/>
        <v>5847</v>
      </c>
      <c r="P24" s="52">
        <f t="shared" si="2"/>
        <v>5587</v>
      </c>
      <c r="Q24" s="53">
        <f t="shared" si="2"/>
        <v>30134</v>
      </c>
      <c r="R24" s="52">
        <f t="shared" si="2"/>
        <v>100</v>
      </c>
      <c r="S24" s="54">
        <f t="shared" si="1"/>
        <v>2511.1666666666665</v>
      </c>
    </row>
    <row r="31" spans="1:19">
      <c r="Q31" s="3"/>
    </row>
    <row r="33" spans="13:13">
      <c r="M33" s="3"/>
    </row>
  </sheetData>
  <mergeCells count="2">
    <mergeCell ref="A19:C19"/>
    <mergeCell ref="A20:B21"/>
  </mergeCells>
  <pageMargins left="0.511811024" right="0.511811024" top="0.78740157500000008" bottom="0.78740157500000008" header="0.31496062000000008" footer="0.31496062000000008"/>
  <pageSetup paperSize="9" fitToWidth="0" fitToHeight="0" orientation="portrait" r:id="rId1"/>
  <ignoredErrors>
    <ignoredError sqref="E24:P24"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8"/>
  <dimension ref="A1:I40"/>
  <sheetViews>
    <sheetView zoomScaleNormal="100" workbookViewId="0"/>
  </sheetViews>
  <sheetFormatPr defaultRowHeight="15"/>
  <cols>
    <col min="1" max="1" width="27" customWidth="1"/>
    <col min="2" max="2" width="10.7109375" style="108" bestFit="1" customWidth="1"/>
    <col min="3" max="8" width="9.140625" customWidth="1"/>
    <col min="9" max="9" width="53.5703125" bestFit="1" customWidth="1"/>
    <col min="10" max="10" width="9.140625" customWidth="1"/>
  </cols>
  <sheetData>
    <row r="1" spans="1:9">
      <c r="A1" s="91" t="s">
        <v>0</v>
      </c>
    </row>
    <row r="2" spans="1:9">
      <c r="A2" s="1" t="s">
        <v>1</v>
      </c>
    </row>
    <row r="3" spans="1:9" ht="15.75" thickBot="1"/>
    <row r="4" spans="1:9" ht="15" customHeight="1">
      <c r="A4" s="1126" t="s">
        <v>521</v>
      </c>
      <c r="B4" s="1127"/>
      <c r="C4" s="1127"/>
      <c r="D4" s="1127"/>
      <c r="E4" s="1127"/>
      <c r="F4" s="1127"/>
      <c r="G4" s="1128"/>
      <c r="I4" s="9"/>
    </row>
    <row r="5" spans="1:9">
      <c r="A5" s="1129"/>
      <c r="B5" s="1130"/>
      <c r="C5" s="1130"/>
      <c r="D5" s="1130"/>
      <c r="E5" s="1130"/>
      <c r="F5" s="1130"/>
      <c r="G5" s="1131"/>
    </row>
    <row r="6" spans="1:9" ht="15.75" thickBot="1">
      <c r="A6" s="1132"/>
      <c r="B6" s="1133"/>
      <c r="C6" s="1133"/>
      <c r="D6" s="1133"/>
      <c r="E6" s="1133"/>
      <c r="F6" s="1133"/>
      <c r="G6" s="1134"/>
    </row>
    <row r="7" spans="1:9">
      <c r="A7" s="933"/>
      <c r="B7" s="934"/>
      <c r="C7" s="95"/>
    </row>
    <row r="8" spans="1:9">
      <c r="A8" s="933"/>
      <c r="B8" s="934"/>
      <c r="C8" s="95"/>
    </row>
    <row r="9" spans="1:9">
      <c r="A9" s="933"/>
      <c r="B9" s="934"/>
      <c r="C9" s="95"/>
    </row>
    <row r="10" spans="1:9">
      <c r="A10" s="933"/>
      <c r="B10" s="934"/>
      <c r="C10" s="95"/>
    </row>
    <row r="11" spans="1:9">
      <c r="A11" s="933"/>
      <c r="B11" s="934"/>
      <c r="C11" s="95"/>
    </row>
    <row r="12" spans="1:9">
      <c r="A12" s="933"/>
      <c r="B12" s="934"/>
      <c r="C12" s="95"/>
    </row>
    <row r="13" spans="1:9">
      <c r="A13" s="933"/>
      <c r="B13" s="934"/>
      <c r="C13" s="95"/>
    </row>
    <row r="14" spans="1:9">
      <c r="A14" s="933"/>
      <c r="B14" s="934"/>
      <c r="C14" s="95"/>
    </row>
    <row r="15" spans="1:9">
      <c r="A15" s="933"/>
      <c r="B15" s="934"/>
      <c r="C15" s="626"/>
    </row>
    <row r="16" spans="1:9">
      <c r="A16" s="933"/>
      <c r="B16" s="934"/>
      <c r="C16" s="95"/>
    </row>
    <row r="17" spans="1:3">
      <c r="A17" s="933"/>
      <c r="B17" s="934"/>
      <c r="C17" s="95"/>
    </row>
    <row r="18" spans="1:3">
      <c r="A18" s="933"/>
      <c r="B18" s="934"/>
      <c r="C18" s="95"/>
    </row>
    <row r="19" spans="1:3">
      <c r="A19" s="933"/>
      <c r="B19" s="934"/>
      <c r="C19" s="95"/>
    </row>
    <row r="20" spans="1:3">
      <c r="A20" s="933"/>
      <c r="B20" s="934"/>
      <c r="C20" s="95"/>
    </row>
    <row r="21" spans="1:3">
      <c r="A21" s="933"/>
      <c r="B21" s="934"/>
      <c r="C21" s="95"/>
    </row>
    <row r="22" spans="1:3">
      <c r="A22" s="933"/>
      <c r="B22" s="934"/>
      <c r="C22" s="95"/>
    </row>
    <row r="23" spans="1:3">
      <c r="A23" s="933"/>
      <c r="B23" s="934"/>
      <c r="C23" s="95"/>
    </row>
    <row r="24" spans="1:3">
      <c r="A24" s="933"/>
      <c r="B24" s="934"/>
      <c r="C24" s="95"/>
    </row>
    <row r="25" spans="1:3">
      <c r="A25" s="933"/>
      <c r="B25" s="934"/>
      <c r="C25" s="95"/>
    </row>
    <row r="26" spans="1:3">
      <c r="A26" s="933"/>
      <c r="B26" s="934"/>
      <c r="C26" s="95"/>
    </row>
    <row r="27" spans="1:3">
      <c r="A27" s="933"/>
      <c r="B27" s="934"/>
      <c r="C27" s="95"/>
    </row>
    <row r="28" spans="1:3">
      <c r="A28" s="933"/>
      <c r="B28" s="934"/>
      <c r="C28" s="95"/>
    </row>
    <row r="29" spans="1:3">
      <c r="A29" s="933"/>
      <c r="B29" s="934"/>
      <c r="C29" s="95"/>
    </row>
    <row r="30" spans="1:3">
      <c r="A30" s="933"/>
      <c r="B30" s="934"/>
      <c r="C30" s="95"/>
    </row>
    <row r="31" spans="1:3">
      <c r="A31" s="933"/>
      <c r="B31" s="934"/>
      <c r="C31" s="95"/>
    </row>
    <row r="32" spans="1:3">
      <c r="A32" s="933"/>
      <c r="B32" s="934"/>
      <c r="C32" s="95"/>
    </row>
    <row r="33" spans="1:9">
      <c r="A33" s="933"/>
      <c r="B33" s="934"/>
      <c r="C33" s="95"/>
    </row>
    <row r="34" spans="1:9">
      <c r="A34" s="933"/>
      <c r="B34" s="934"/>
      <c r="C34" s="95"/>
    </row>
    <row r="35" spans="1:9">
      <c r="A35" s="933"/>
      <c r="B35" s="934"/>
      <c r="C35" s="95"/>
    </row>
    <row r="36" spans="1:9">
      <c r="A36" s="933"/>
      <c r="B36" s="934"/>
      <c r="C36" s="95"/>
    </row>
    <row r="37" spans="1:9">
      <c r="A37" s="935"/>
      <c r="B37" s="936"/>
      <c r="C37" s="135"/>
      <c r="I37" s="9"/>
    </row>
    <row r="38" spans="1:9">
      <c r="I38" s="9"/>
    </row>
    <row r="39" spans="1:9">
      <c r="I39" s="9"/>
    </row>
    <row r="40" spans="1:9">
      <c r="I40" s="9"/>
    </row>
  </sheetData>
  <mergeCells count="1">
    <mergeCell ref="A4:G6"/>
  </mergeCells>
  <pageMargins left="0.511811024" right="0.511811024" top="0.78740157500000008" bottom="0.78740157500000008" header="0.31496062000000008" footer="0.31496062000000008"/>
  <pageSetup paperSize="9" orientation="portrait" horizontalDpi="200" verticalDpi="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9"/>
  <dimension ref="A1:F95"/>
  <sheetViews>
    <sheetView zoomScaleNormal="100" workbookViewId="0">
      <selection activeCell="D1" sqref="D1"/>
    </sheetView>
  </sheetViews>
  <sheetFormatPr defaultRowHeight="15"/>
  <cols>
    <col min="1" max="1" width="66.85546875" customWidth="1"/>
    <col min="2" max="2" width="10.42578125" customWidth="1"/>
    <col min="3" max="3" width="12.85546875" customWidth="1"/>
    <col min="5" max="5" width="2" customWidth="1"/>
    <col min="15" max="15" width="6.42578125" customWidth="1"/>
  </cols>
  <sheetData>
    <row r="1" spans="1:4">
      <c r="A1" s="525" t="s">
        <v>0</v>
      </c>
      <c r="B1" s="526"/>
      <c r="C1" s="526"/>
      <c r="D1" s="526"/>
    </row>
    <row r="2" spans="1:4" ht="15.75" thickBot="1">
      <c r="A2" s="527" t="s">
        <v>1</v>
      </c>
      <c r="B2" s="90"/>
      <c r="C2" s="90"/>
    </row>
    <row r="3" spans="1:4" ht="15.75" thickBot="1">
      <c r="A3" s="528" t="s">
        <v>524</v>
      </c>
      <c r="B3" s="529" t="s">
        <v>413</v>
      </c>
      <c r="C3" s="530" t="s">
        <v>414</v>
      </c>
      <c r="D3" s="531" t="s">
        <v>23</v>
      </c>
    </row>
    <row r="4" spans="1:4">
      <c r="A4" s="532" t="s">
        <v>211</v>
      </c>
      <c r="B4" s="533">
        <v>2</v>
      </c>
      <c r="C4" s="533">
        <v>5</v>
      </c>
      <c r="D4" s="533">
        <f>SUM(B4:C4)</f>
        <v>7</v>
      </c>
    </row>
    <row r="5" spans="1:4">
      <c r="A5" s="1099" t="s">
        <v>415</v>
      </c>
      <c r="B5" s="534">
        <v>0</v>
      </c>
      <c r="C5" s="534">
        <v>0</v>
      </c>
      <c r="D5" s="534">
        <f t="shared" ref="D5:D68" si="0">SUM(B5:C5)</f>
        <v>0</v>
      </c>
    </row>
    <row r="6" spans="1:4">
      <c r="A6" s="535" t="s">
        <v>212</v>
      </c>
      <c r="B6" s="534">
        <v>1</v>
      </c>
      <c r="C6" s="534">
        <v>0</v>
      </c>
      <c r="D6" s="534">
        <f t="shared" si="0"/>
        <v>1</v>
      </c>
    </row>
    <row r="7" spans="1:4">
      <c r="A7" s="535" t="s">
        <v>213</v>
      </c>
      <c r="B7" s="534">
        <v>3</v>
      </c>
      <c r="C7" s="534">
        <v>2</v>
      </c>
      <c r="D7" s="534">
        <f t="shared" si="0"/>
        <v>5</v>
      </c>
    </row>
    <row r="8" spans="1:4">
      <c r="A8" s="535" t="s">
        <v>214</v>
      </c>
      <c r="B8" s="534">
        <v>1</v>
      </c>
      <c r="C8" s="534">
        <v>0</v>
      </c>
      <c r="D8" s="534">
        <f t="shared" si="0"/>
        <v>1</v>
      </c>
    </row>
    <row r="9" spans="1:4">
      <c r="A9" s="535" t="s">
        <v>215</v>
      </c>
      <c r="B9" s="534">
        <v>1</v>
      </c>
      <c r="C9" s="534">
        <v>0</v>
      </c>
      <c r="D9" s="534">
        <f t="shared" si="0"/>
        <v>1</v>
      </c>
    </row>
    <row r="10" spans="1:4">
      <c r="A10" s="535" t="s">
        <v>216</v>
      </c>
      <c r="B10" s="534">
        <v>0</v>
      </c>
      <c r="C10" s="534">
        <v>54</v>
      </c>
      <c r="D10" s="534">
        <f t="shared" si="0"/>
        <v>54</v>
      </c>
    </row>
    <row r="11" spans="1:4">
      <c r="A11" s="535" t="s">
        <v>143</v>
      </c>
      <c r="B11" s="534">
        <v>0</v>
      </c>
      <c r="C11" s="534">
        <v>2</v>
      </c>
      <c r="D11" s="534">
        <f t="shared" si="0"/>
        <v>2</v>
      </c>
    </row>
    <row r="12" spans="1:4">
      <c r="A12" s="535" t="s">
        <v>217</v>
      </c>
      <c r="B12" s="534">
        <v>0</v>
      </c>
      <c r="C12" s="534">
        <v>0</v>
      </c>
      <c r="D12" s="534">
        <f t="shared" si="0"/>
        <v>0</v>
      </c>
    </row>
    <row r="13" spans="1:4">
      <c r="A13" s="535" t="s">
        <v>218</v>
      </c>
      <c r="B13" s="534">
        <v>0</v>
      </c>
      <c r="C13" s="534">
        <v>0</v>
      </c>
      <c r="D13" s="534">
        <f t="shared" si="0"/>
        <v>0</v>
      </c>
    </row>
    <row r="14" spans="1:4">
      <c r="A14" s="535" t="s">
        <v>219</v>
      </c>
      <c r="B14" s="534">
        <v>5</v>
      </c>
      <c r="C14" s="534">
        <v>10</v>
      </c>
      <c r="D14" s="534">
        <f t="shared" si="0"/>
        <v>15</v>
      </c>
    </row>
    <row r="15" spans="1:4">
      <c r="A15" s="535" t="s">
        <v>220</v>
      </c>
      <c r="B15" s="534">
        <v>0</v>
      </c>
      <c r="C15" s="534">
        <v>0</v>
      </c>
      <c r="D15" s="534">
        <f t="shared" si="0"/>
        <v>0</v>
      </c>
    </row>
    <row r="16" spans="1:4">
      <c r="A16" s="535" t="s">
        <v>221</v>
      </c>
      <c r="B16" s="534">
        <v>0</v>
      </c>
      <c r="C16" s="534">
        <v>0</v>
      </c>
      <c r="D16" s="534">
        <f t="shared" si="0"/>
        <v>0</v>
      </c>
    </row>
    <row r="17" spans="1:4">
      <c r="A17" s="535" t="s">
        <v>222</v>
      </c>
      <c r="B17" s="534">
        <v>3</v>
      </c>
      <c r="C17" s="534">
        <v>0</v>
      </c>
      <c r="D17" s="534">
        <f t="shared" si="0"/>
        <v>3</v>
      </c>
    </row>
    <row r="18" spans="1:4">
      <c r="A18" s="535" t="s">
        <v>223</v>
      </c>
      <c r="B18" s="534">
        <v>0</v>
      </c>
      <c r="C18" s="534">
        <v>4</v>
      </c>
      <c r="D18" s="534">
        <f t="shared" si="0"/>
        <v>4</v>
      </c>
    </row>
    <row r="19" spans="1:4">
      <c r="A19" s="535" t="s">
        <v>484</v>
      </c>
      <c r="B19" s="534">
        <v>0</v>
      </c>
      <c r="C19" s="534">
        <v>0</v>
      </c>
      <c r="D19" s="534">
        <f t="shared" si="0"/>
        <v>0</v>
      </c>
    </row>
    <row r="20" spans="1:4">
      <c r="A20" s="535" t="s">
        <v>224</v>
      </c>
      <c r="B20" s="534">
        <v>0</v>
      </c>
      <c r="C20" s="534">
        <v>0</v>
      </c>
      <c r="D20" s="534">
        <f t="shared" si="0"/>
        <v>0</v>
      </c>
    </row>
    <row r="21" spans="1:4">
      <c r="A21" s="535" t="s">
        <v>225</v>
      </c>
      <c r="B21" s="534">
        <v>0</v>
      </c>
      <c r="C21" s="534">
        <v>0</v>
      </c>
      <c r="D21" s="534">
        <f t="shared" si="0"/>
        <v>0</v>
      </c>
    </row>
    <row r="22" spans="1:4">
      <c r="A22" s="535" t="s">
        <v>226</v>
      </c>
      <c r="B22" s="534">
        <v>50</v>
      </c>
      <c r="C22" s="534">
        <v>23</v>
      </c>
      <c r="D22" s="534">
        <f t="shared" si="0"/>
        <v>73</v>
      </c>
    </row>
    <row r="23" spans="1:4">
      <c r="A23" s="535" t="s">
        <v>227</v>
      </c>
      <c r="B23" s="534">
        <v>6</v>
      </c>
      <c r="C23" s="534">
        <v>0</v>
      </c>
      <c r="D23" s="534">
        <f t="shared" si="0"/>
        <v>6</v>
      </c>
    </row>
    <row r="24" spans="1:4">
      <c r="A24" s="536" t="s">
        <v>228</v>
      </c>
      <c r="B24" s="537">
        <v>17</v>
      </c>
      <c r="C24" s="537">
        <v>12</v>
      </c>
      <c r="D24" s="534">
        <f t="shared" si="0"/>
        <v>29</v>
      </c>
    </row>
    <row r="25" spans="1:4">
      <c r="A25" s="538" t="s">
        <v>416</v>
      </c>
      <c r="B25" s="534">
        <v>0</v>
      </c>
      <c r="C25" s="534">
        <v>0</v>
      </c>
      <c r="D25" s="534">
        <f t="shared" si="0"/>
        <v>0</v>
      </c>
    </row>
    <row r="26" spans="1:4">
      <c r="A26" s="532" t="s">
        <v>229</v>
      </c>
      <c r="B26" s="533">
        <v>0</v>
      </c>
      <c r="C26" s="533">
        <v>4</v>
      </c>
      <c r="D26" s="534">
        <f t="shared" si="0"/>
        <v>4</v>
      </c>
    </row>
    <row r="27" spans="1:4">
      <c r="A27" s="535" t="s">
        <v>230</v>
      </c>
      <c r="B27" s="534">
        <v>0</v>
      </c>
      <c r="C27" s="534">
        <v>0</v>
      </c>
      <c r="D27" s="534">
        <f t="shared" si="0"/>
        <v>0</v>
      </c>
    </row>
    <row r="28" spans="1:4">
      <c r="A28" s="535" t="s">
        <v>231</v>
      </c>
      <c r="B28" s="534">
        <v>7</v>
      </c>
      <c r="C28" s="534">
        <v>2</v>
      </c>
      <c r="D28" s="534">
        <f t="shared" si="0"/>
        <v>9</v>
      </c>
    </row>
    <row r="29" spans="1:4">
      <c r="A29" s="535" t="s">
        <v>232</v>
      </c>
      <c r="B29" s="534">
        <v>49</v>
      </c>
      <c r="C29" s="534">
        <v>15</v>
      </c>
      <c r="D29" s="534">
        <f t="shared" si="0"/>
        <v>64</v>
      </c>
    </row>
    <row r="30" spans="1:4">
      <c r="A30" s="535" t="s">
        <v>233</v>
      </c>
      <c r="B30" s="534">
        <v>0</v>
      </c>
      <c r="C30" s="534">
        <v>0</v>
      </c>
      <c r="D30" s="534">
        <f t="shared" si="0"/>
        <v>0</v>
      </c>
    </row>
    <row r="31" spans="1:4">
      <c r="A31" s="535" t="s">
        <v>234</v>
      </c>
      <c r="B31" s="534">
        <v>3</v>
      </c>
      <c r="C31" s="534">
        <v>2</v>
      </c>
      <c r="D31" s="534">
        <f t="shared" si="0"/>
        <v>5</v>
      </c>
    </row>
    <row r="32" spans="1:4">
      <c r="A32" s="535" t="s">
        <v>235</v>
      </c>
      <c r="B32" s="534">
        <v>0</v>
      </c>
      <c r="C32" s="534">
        <v>0</v>
      </c>
      <c r="D32" s="534">
        <f t="shared" si="0"/>
        <v>0</v>
      </c>
    </row>
    <row r="33" spans="1:4">
      <c r="A33" s="535" t="s">
        <v>236</v>
      </c>
      <c r="B33" s="534">
        <v>0</v>
      </c>
      <c r="C33" s="534">
        <v>0</v>
      </c>
      <c r="D33" s="534">
        <f t="shared" si="0"/>
        <v>0</v>
      </c>
    </row>
    <row r="34" spans="1:4">
      <c r="A34" s="535" t="s">
        <v>237</v>
      </c>
      <c r="B34" s="534">
        <v>0</v>
      </c>
      <c r="C34" s="534">
        <v>1</v>
      </c>
      <c r="D34" s="534">
        <f t="shared" si="0"/>
        <v>1</v>
      </c>
    </row>
    <row r="35" spans="1:4">
      <c r="A35" s="535" t="s">
        <v>238</v>
      </c>
      <c r="B35" s="534">
        <v>0</v>
      </c>
      <c r="C35" s="534">
        <v>0</v>
      </c>
      <c r="D35" s="534">
        <f t="shared" si="0"/>
        <v>0</v>
      </c>
    </row>
    <row r="36" spans="1:4">
      <c r="A36" s="535" t="s">
        <v>239</v>
      </c>
      <c r="B36" s="534">
        <v>1</v>
      </c>
      <c r="C36" s="534">
        <v>1</v>
      </c>
      <c r="D36" s="534">
        <f t="shared" si="0"/>
        <v>2</v>
      </c>
    </row>
    <row r="37" spans="1:4">
      <c r="A37" s="535" t="s">
        <v>240</v>
      </c>
      <c r="B37" s="534">
        <v>3</v>
      </c>
      <c r="C37" s="534">
        <v>1</v>
      </c>
      <c r="D37" s="534">
        <f t="shared" si="0"/>
        <v>4</v>
      </c>
    </row>
    <row r="38" spans="1:4">
      <c r="A38" s="535" t="s">
        <v>241</v>
      </c>
      <c r="B38" s="534">
        <v>1</v>
      </c>
      <c r="C38" s="534">
        <v>0</v>
      </c>
      <c r="D38" s="534">
        <f t="shared" si="0"/>
        <v>1</v>
      </c>
    </row>
    <row r="39" spans="1:4">
      <c r="A39" s="535" t="s">
        <v>242</v>
      </c>
      <c r="B39" s="534">
        <v>1</v>
      </c>
      <c r="C39" s="534">
        <v>0</v>
      </c>
      <c r="D39" s="534">
        <f t="shared" si="0"/>
        <v>1</v>
      </c>
    </row>
    <row r="40" spans="1:4">
      <c r="A40" s="535" t="s">
        <v>243</v>
      </c>
      <c r="B40" s="534">
        <v>8</v>
      </c>
      <c r="C40" s="534">
        <v>15</v>
      </c>
      <c r="D40" s="534">
        <f t="shared" si="0"/>
        <v>23</v>
      </c>
    </row>
    <row r="41" spans="1:4">
      <c r="A41" s="535" t="s">
        <v>244</v>
      </c>
      <c r="B41" s="534">
        <v>0</v>
      </c>
      <c r="C41" s="534">
        <v>0</v>
      </c>
      <c r="D41" s="534">
        <f t="shared" si="0"/>
        <v>0</v>
      </c>
    </row>
    <row r="42" spans="1:4">
      <c r="A42" s="535" t="s">
        <v>245</v>
      </c>
      <c r="B42" s="534">
        <v>0</v>
      </c>
      <c r="C42" s="534">
        <v>0</v>
      </c>
      <c r="D42" s="534">
        <f t="shared" si="0"/>
        <v>0</v>
      </c>
    </row>
    <row r="43" spans="1:4">
      <c r="A43" s="535" t="s">
        <v>246</v>
      </c>
      <c r="B43" s="534">
        <v>1</v>
      </c>
      <c r="C43" s="534">
        <v>2</v>
      </c>
      <c r="D43" s="534">
        <f t="shared" si="0"/>
        <v>3</v>
      </c>
    </row>
    <row r="44" spans="1:4">
      <c r="A44" s="535" t="s">
        <v>247</v>
      </c>
      <c r="B44" s="534">
        <v>0</v>
      </c>
      <c r="C44" s="534">
        <v>1</v>
      </c>
      <c r="D44" s="534">
        <f t="shared" si="0"/>
        <v>1</v>
      </c>
    </row>
    <row r="45" spans="1:4">
      <c r="A45" s="535" t="s">
        <v>248</v>
      </c>
      <c r="B45" s="534">
        <v>0</v>
      </c>
      <c r="C45" s="534">
        <v>0</v>
      </c>
      <c r="D45" s="534">
        <f t="shared" si="0"/>
        <v>0</v>
      </c>
    </row>
    <row r="46" spans="1:4">
      <c r="A46" s="535" t="s">
        <v>249</v>
      </c>
      <c r="B46" s="534">
        <v>0</v>
      </c>
      <c r="C46" s="534">
        <v>0</v>
      </c>
      <c r="D46" s="534">
        <f t="shared" si="0"/>
        <v>0</v>
      </c>
    </row>
    <row r="47" spans="1:4">
      <c r="A47" s="535" t="s">
        <v>250</v>
      </c>
      <c r="B47" s="534">
        <v>1</v>
      </c>
      <c r="C47" s="534">
        <v>0</v>
      </c>
      <c r="D47" s="534">
        <f t="shared" si="0"/>
        <v>1</v>
      </c>
    </row>
    <row r="48" spans="1:4">
      <c r="A48" s="535" t="s">
        <v>251</v>
      </c>
      <c r="B48" s="534">
        <v>0</v>
      </c>
      <c r="C48" s="534">
        <v>0</v>
      </c>
      <c r="D48" s="534">
        <f t="shared" si="0"/>
        <v>0</v>
      </c>
    </row>
    <row r="49" spans="1:4">
      <c r="A49" s="535" t="s">
        <v>252</v>
      </c>
      <c r="B49" s="534">
        <v>0</v>
      </c>
      <c r="C49" s="534">
        <v>0</v>
      </c>
      <c r="D49" s="534">
        <f t="shared" si="0"/>
        <v>0</v>
      </c>
    </row>
    <row r="50" spans="1:4">
      <c r="A50" s="535" t="s">
        <v>253</v>
      </c>
      <c r="B50" s="534">
        <v>0</v>
      </c>
      <c r="C50" s="534">
        <v>0</v>
      </c>
      <c r="D50" s="534">
        <f t="shared" si="0"/>
        <v>0</v>
      </c>
    </row>
    <row r="51" spans="1:4">
      <c r="A51" s="535" t="s">
        <v>254</v>
      </c>
      <c r="B51" s="534">
        <v>0</v>
      </c>
      <c r="C51" s="534">
        <v>1</v>
      </c>
      <c r="D51" s="534">
        <f t="shared" si="0"/>
        <v>1</v>
      </c>
    </row>
    <row r="52" spans="1:4">
      <c r="A52" s="535" t="s">
        <v>255</v>
      </c>
      <c r="B52" s="534">
        <v>0</v>
      </c>
      <c r="C52" s="534">
        <v>0</v>
      </c>
      <c r="D52" s="534">
        <f t="shared" si="0"/>
        <v>0</v>
      </c>
    </row>
    <row r="53" spans="1:4">
      <c r="A53" s="535" t="s">
        <v>256</v>
      </c>
      <c r="B53" s="534">
        <v>0</v>
      </c>
      <c r="C53" s="534">
        <v>0</v>
      </c>
      <c r="D53" s="534">
        <f t="shared" si="0"/>
        <v>0</v>
      </c>
    </row>
    <row r="54" spans="1:4">
      <c r="A54" s="535" t="s">
        <v>257</v>
      </c>
      <c r="B54" s="534">
        <v>3</v>
      </c>
      <c r="C54" s="534">
        <v>1</v>
      </c>
      <c r="D54" s="534">
        <f t="shared" si="0"/>
        <v>4</v>
      </c>
    </row>
    <row r="55" spans="1:4">
      <c r="A55" s="535" t="s">
        <v>258</v>
      </c>
      <c r="B55" s="534">
        <v>0</v>
      </c>
      <c r="C55" s="534">
        <v>0</v>
      </c>
      <c r="D55" s="534">
        <f t="shared" si="0"/>
        <v>0</v>
      </c>
    </row>
    <row r="56" spans="1:4">
      <c r="A56" s="535" t="s">
        <v>259</v>
      </c>
      <c r="B56" s="534">
        <v>1</v>
      </c>
      <c r="C56" s="534">
        <v>0</v>
      </c>
      <c r="D56" s="534">
        <f t="shared" si="0"/>
        <v>1</v>
      </c>
    </row>
    <row r="57" spans="1:4">
      <c r="A57" s="535" t="s">
        <v>260</v>
      </c>
      <c r="B57" s="534">
        <v>0</v>
      </c>
      <c r="C57" s="534">
        <v>0</v>
      </c>
      <c r="D57" s="534">
        <f t="shared" si="0"/>
        <v>0</v>
      </c>
    </row>
    <row r="58" spans="1:4">
      <c r="A58" s="535" t="s">
        <v>261</v>
      </c>
      <c r="B58" s="534">
        <v>0</v>
      </c>
      <c r="C58" s="534">
        <v>0</v>
      </c>
      <c r="D58" s="534">
        <f t="shared" si="0"/>
        <v>0</v>
      </c>
    </row>
    <row r="59" spans="1:4">
      <c r="A59" s="535" t="s">
        <v>262</v>
      </c>
      <c r="B59" s="534">
        <v>0</v>
      </c>
      <c r="C59" s="534">
        <v>0</v>
      </c>
      <c r="D59" s="534">
        <f t="shared" si="0"/>
        <v>0</v>
      </c>
    </row>
    <row r="60" spans="1:4">
      <c r="A60" s="535" t="s">
        <v>263</v>
      </c>
      <c r="B60" s="534">
        <v>0</v>
      </c>
      <c r="C60" s="534">
        <v>0</v>
      </c>
      <c r="D60" s="534">
        <f t="shared" si="0"/>
        <v>0</v>
      </c>
    </row>
    <row r="61" spans="1:4">
      <c r="A61" s="535" t="s">
        <v>264</v>
      </c>
      <c r="B61" s="534">
        <v>0</v>
      </c>
      <c r="C61" s="534">
        <v>0</v>
      </c>
      <c r="D61" s="534">
        <f t="shared" si="0"/>
        <v>0</v>
      </c>
    </row>
    <row r="62" spans="1:4">
      <c r="A62" s="535" t="s">
        <v>265</v>
      </c>
      <c r="B62" s="534">
        <v>0</v>
      </c>
      <c r="C62" s="534">
        <v>0</v>
      </c>
      <c r="D62" s="534">
        <f t="shared" si="0"/>
        <v>0</v>
      </c>
    </row>
    <row r="63" spans="1:4">
      <c r="A63" s="535" t="s">
        <v>266</v>
      </c>
      <c r="B63" s="534">
        <v>0</v>
      </c>
      <c r="C63" s="534">
        <v>0</v>
      </c>
      <c r="D63" s="534">
        <f t="shared" si="0"/>
        <v>0</v>
      </c>
    </row>
    <row r="64" spans="1:4">
      <c r="A64" s="535" t="s">
        <v>267</v>
      </c>
      <c r="B64" s="534">
        <v>1</v>
      </c>
      <c r="C64" s="534">
        <v>0</v>
      </c>
      <c r="D64" s="534">
        <f t="shared" si="0"/>
        <v>1</v>
      </c>
    </row>
    <row r="65" spans="1:6">
      <c r="A65" s="535" t="s">
        <v>268</v>
      </c>
      <c r="B65" s="534">
        <v>1</v>
      </c>
      <c r="C65" s="534">
        <v>1</v>
      </c>
      <c r="D65" s="534">
        <f t="shared" si="0"/>
        <v>2</v>
      </c>
    </row>
    <row r="66" spans="1:6">
      <c r="A66" s="535" t="s">
        <v>269</v>
      </c>
      <c r="B66" s="534">
        <v>0</v>
      </c>
      <c r="C66" s="534">
        <v>0</v>
      </c>
      <c r="D66" s="534">
        <f t="shared" si="0"/>
        <v>0</v>
      </c>
    </row>
    <row r="67" spans="1:6">
      <c r="A67" s="535" t="s">
        <v>270</v>
      </c>
      <c r="B67" s="534">
        <v>0</v>
      </c>
      <c r="C67" s="534">
        <v>0</v>
      </c>
      <c r="D67" s="534">
        <f t="shared" si="0"/>
        <v>0</v>
      </c>
    </row>
    <row r="68" spans="1:6">
      <c r="A68" s="535" t="s">
        <v>271</v>
      </c>
      <c r="B68" s="534">
        <v>3</v>
      </c>
      <c r="C68" s="534">
        <v>0</v>
      </c>
      <c r="D68" s="534">
        <f t="shared" si="0"/>
        <v>3</v>
      </c>
    </row>
    <row r="69" spans="1:6">
      <c r="A69" s="535" t="s">
        <v>272</v>
      </c>
      <c r="B69" s="534">
        <v>2</v>
      </c>
      <c r="C69" s="534">
        <v>1</v>
      </c>
      <c r="D69" s="534">
        <f t="shared" ref="D69:D71" si="1">SUM(B69:C69)</f>
        <v>3</v>
      </c>
    </row>
    <row r="70" spans="1:6">
      <c r="A70" s="535" t="s">
        <v>273</v>
      </c>
      <c r="B70" s="534">
        <v>1</v>
      </c>
      <c r="C70" s="534">
        <v>2</v>
      </c>
      <c r="D70" s="534">
        <f t="shared" si="1"/>
        <v>3</v>
      </c>
    </row>
    <row r="71" spans="1:6">
      <c r="A71" s="535" t="s">
        <v>274</v>
      </c>
      <c r="B71" s="534">
        <v>0</v>
      </c>
      <c r="C71" s="534">
        <v>0</v>
      </c>
      <c r="D71" s="534">
        <f t="shared" si="1"/>
        <v>0</v>
      </c>
    </row>
    <row r="72" spans="1:6">
      <c r="A72" s="535" t="s">
        <v>275</v>
      </c>
      <c r="B72" s="534">
        <v>0</v>
      </c>
      <c r="C72" s="534">
        <v>0</v>
      </c>
      <c r="D72" s="534">
        <f>SUM(B72:C72)</f>
        <v>0</v>
      </c>
    </row>
    <row r="73" spans="1:6">
      <c r="A73" s="539" t="s">
        <v>316</v>
      </c>
      <c r="B73" s="1135"/>
      <c r="C73" s="1136"/>
      <c r="D73" s="534">
        <v>3</v>
      </c>
    </row>
    <row r="74" spans="1:6">
      <c r="A74" s="540" t="s">
        <v>5</v>
      </c>
      <c r="B74" s="541">
        <f>SUM(B4:B72)</f>
        <v>176</v>
      </c>
      <c r="C74" s="541">
        <f>SUM(C4:C72)</f>
        <v>162</v>
      </c>
      <c r="D74" s="541">
        <f>SUM(D4:D73)</f>
        <v>341</v>
      </c>
    </row>
    <row r="75" spans="1:6">
      <c r="A75" s="563"/>
      <c r="B75" s="563"/>
      <c r="C75" s="563"/>
      <c r="D75" s="563"/>
      <c r="E75" s="563"/>
      <c r="F75" s="563"/>
    </row>
    <row r="76" spans="1:6" s="500" customFormat="1">
      <c r="A76" s="766" t="s">
        <v>413</v>
      </c>
      <c r="B76" s="766" t="s">
        <v>414</v>
      </c>
      <c r="C76" s="767" t="s">
        <v>437</v>
      </c>
      <c r="D76" s="766" t="s">
        <v>23</v>
      </c>
    </row>
    <row r="77" spans="1:6" s="500" customFormat="1">
      <c r="A77" s="767">
        <f>B74</f>
        <v>176</v>
      </c>
      <c r="B77" s="767">
        <f>C74</f>
        <v>162</v>
      </c>
      <c r="C77" s="767">
        <f>D73</f>
        <v>3</v>
      </c>
      <c r="D77" s="767">
        <f>SUM(A77:C77)</f>
        <v>341</v>
      </c>
    </row>
    <row r="78" spans="1:6">
      <c r="A78" s="563"/>
      <c r="B78" s="563"/>
      <c r="C78" s="563"/>
      <c r="D78" s="563"/>
      <c r="E78" s="563"/>
      <c r="F78" s="563"/>
    </row>
    <row r="79" spans="1:6">
      <c r="A79" s="563"/>
      <c r="B79" s="563"/>
      <c r="C79" s="563"/>
      <c r="D79" s="563"/>
      <c r="E79" s="563"/>
      <c r="F79" s="563"/>
    </row>
    <row r="80" spans="1:6">
      <c r="A80" s="563"/>
      <c r="B80" s="563"/>
      <c r="C80" s="563"/>
      <c r="D80" s="563"/>
      <c r="E80" s="563"/>
      <c r="F80" s="563"/>
    </row>
    <row r="81" spans="1:6">
      <c r="A81" s="563"/>
      <c r="B81" s="563"/>
      <c r="C81" s="563"/>
      <c r="D81" s="563"/>
      <c r="E81" s="563"/>
      <c r="F81" s="563"/>
    </row>
    <row r="82" spans="1:6">
      <c r="A82" s="563"/>
      <c r="B82" s="563"/>
      <c r="C82" s="563"/>
      <c r="D82" s="563"/>
      <c r="E82" s="563"/>
      <c r="F82" s="563"/>
    </row>
    <row r="83" spans="1:6">
      <c r="A83" s="563"/>
      <c r="B83" s="563"/>
      <c r="C83" s="563"/>
      <c r="D83" s="563"/>
      <c r="E83" s="563"/>
      <c r="F83" s="563"/>
    </row>
    <row r="84" spans="1:6">
      <c r="A84" s="563"/>
      <c r="B84" s="563"/>
      <c r="C84" s="563"/>
      <c r="D84" s="563"/>
      <c r="E84" s="563"/>
      <c r="F84" s="563"/>
    </row>
    <row r="85" spans="1:6">
      <c r="A85" s="563"/>
      <c r="B85" s="563"/>
      <c r="C85" s="563"/>
      <c r="D85" s="563"/>
      <c r="E85" s="563"/>
      <c r="F85" s="563"/>
    </row>
    <row r="86" spans="1:6">
      <c r="A86" s="563"/>
      <c r="B86" s="563"/>
      <c r="C86" s="563"/>
      <c r="D86" s="563"/>
      <c r="E86" s="563"/>
      <c r="F86" s="563"/>
    </row>
    <row r="87" spans="1:6">
      <c r="A87" s="563"/>
      <c r="B87" s="563"/>
      <c r="C87" s="563"/>
      <c r="D87" s="563"/>
      <c r="E87" s="563"/>
      <c r="F87" s="563"/>
    </row>
    <row r="88" spans="1:6">
      <c r="A88" s="563"/>
      <c r="B88" s="563"/>
      <c r="C88" s="563"/>
      <c r="D88" s="563"/>
      <c r="E88" s="563"/>
      <c r="F88" s="563"/>
    </row>
    <row r="89" spans="1:6">
      <c r="A89" s="563"/>
      <c r="B89" s="563"/>
      <c r="C89" s="563"/>
      <c r="D89" s="563"/>
      <c r="E89" s="563"/>
      <c r="F89" s="563"/>
    </row>
    <row r="90" spans="1:6">
      <c r="A90" s="563"/>
      <c r="B90" s="563"/>
      <c r="C90" s="563"/>
      <c r="D90" s="563"/>
      <c r="E90" s="563"/>
      <c r="F90" s="563"/>
    </row>
    <row r="91" spans="1:6">
      <c r="A91" s="563"/>
      <c r="B91" s="563"/>
      <c r="C91" s="563"/>
      <c r="D91" s="563"/>
      <c r="E91" s="563"/>
      <c r="F91" s="563"/>
    </row>
    <row r="92" spans="1:6">
      <c r="A92" s="563"/>
      <c r="B92" s="563"/>
      <c r="C92" s="563"/>
      <c r="D92" s="563"/>
      <c r="E92" s="563"/>
      <c r="F92" s="563"/>
    </row>
    <row r="93" spans="1:6">
      <c r="A93" s="563"/>
      <c r="B93" s="563"/>
      <c r="C93" s="563"/>
      <c r="D93" s="563"/>
      <c r="E93" s="563"/>
      <c r="F93" s="563"/>
    </row>
    <row r="94" spans="1:6">
      <c r="A94" s="563"/>
      <c r="B94" s="563"/>
      <c r="C94" s="563"/>
      <c r="D94" s="563"/>
      <c r="E94" s="563"/>
      <c r="F94" s="563"/>
    </row>
    <row r="95" spans="1:6">
      <c r="A95" s="563"/>
      <c r="B95" s="563"/>
      <c r="C95" s="563"/>
      <c r="D95" s="563"/>
      <c r="E95" s="563"/>
      <c r="F95" s="563"/>
    </row>
  </sheetData>
  <mergeCells count="1">
    <mergeCell ref="B73:C73"/>
  </mergeCells>
  <pageMargins left="0.511811024" right="0.511811024" top="0.78740157499999996" bottom="0.78740157499999996" header="0.31496062000000002" footer="0.31496062000000002"/>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0"/>
  <dimension ref="A1:I74"/>
  <sheetViews>
    <sheetView workbookViewId="0"/>
  </sheetViews>
  <sheetFormatPr defaultRowHeight="15"/>
  <cols>
    <col min="1" max="1" width="63" style="1013" customWidth="1"/>
    <col min="2" max="9" width="12.85546875" customWidth="1"/>
  </cols>
  <sheetData>
    <row r="1" spans="1:9">
      <c r="A1" s="525" t="s">
        <v>0</v>
      </c>
    </row>
    <row r="2" spans="1:9" ht="15.75" thickBot="1">
      <c r="A2" s="1023" t="s">
        <v>1</v>
      </c>
    </row>
    <row r="3" spans="1:9" ht="15.75" thickBot="1">
      <c r="A3" s="1045" t="s">
        <v>510</v>
      </c>
      <c r="B3" s="1046" t="s">
        <v>409</v>
      </c>
      <c r="C3" s="1046" t="s">
        <v>487</v>
      </c>
      <c r="D3" s="1046" t="s">
        <v>501</v>
      </c>
      <c r="E3" s="1047" t="s">
        <v>509</v>
      </c>
      <c r="F3" s="1047" t="s">
        <v>518</v>
      </c>
      <c r="G3" s="1046" t="s">
        <v>5</v>
      </c>
      <c r="H3" s="1046" t="s">
        <v>314</v>
      </c>
      <c r="I3" s="1048" t="s">
        <v>315</v>
      </c>
    </row>
    <row r="4" spans="1:9">
      <c r="A4" s="1043" t="s">
        <v>211</v>
      </c>
      <c r="B4" s="533">
        <v>2</v>
      </c>
      <c r="C4" s="533">
        <v>4</v>
      </c>
      <c r="D4" s="533">
        <v>2</v>
      </c>
      <c r="E4" s="533">
        <v>6</v>
      </c>
      <c r="F4" s="533">
        <v>7</v>
      </c>
      <c r="G4" s="1044">
        <f>SUM(B4:F4)</f>
        <v>21</v>
      </c>
      <c r="H4" s="1044">
        <v>12</v>
      </c>
      <c r="I4" s="1088">
        <v>9</v>
      </c>
    </row>
    <row r="5" spans="1:9">
      <c r="A5" s="1041" t="s">
        <v>415</v>
      </c>
      <c r="B5" s="534">
        <v>0</v>
      </c>
      <c r="C5" s="534">
        <v>0</v>
      </c>
      <c r="D5" s="534">
        <v>0</v>
      </c>
      <c r="E5" s="534">
        <v>0</v>
      </c>
      <c r="F5" s="534">
        <v>0</v>
      </c>
      <c r="G5" s="1005">
        <f t="shared" ref="G5:G68" si="0">SUM(B5:F5)</f>
        <v>0</v>
      </c>
      <c r="H5" s="1005">
        <v>0</v>
      </c>
      <c r="I5" s="1089">
        <v>0</v>
      </c>
    </row>
    <row r="6" spans="1:9">
      <c r="A6" s="1041" t="s">
        <v>212</v>
      </c>
      <c r="B6" s="534">
        <v>1</v>
      </c>
      <c r="C6" s="534">
        <v>0</v>
      </c>
      <c r="D6" s="534">
        <v>0</v>
      </c>
      <c r="E6" s="534">
        <v>0</v>
      </c>
      <c r="F6" s="534">
        <v>1</v>
      </c>
      <c r="G6" s="1005">
        <f t="shared" si="0"/>
        <v>2</v>
      </c>
      <c r="H6" s="1005">
        <v>2</v>
      </c>
      <c r="I6" s="1089">
        <v>0</v>
      </c>
    </row>
    <row r="7" spans="1:9">
      <c r="A7" s="1041" t="s">
        <v>213</v>
      </c>
      <c r="B7" s="534">
        <v>0</v>
      </c>
      <c r="C7" s="534">
        <v>0</v>
      </c>
      <c r="D7" s="534">
        <v>2</v>
      </c>
      <c r="E7" s="534">
        <v>0</v>
      </c>
      <c r="F7" s="534">
        <v>5</v>
      </c>
      <c r="G7" s="1005">
        <f t="shared" si="0"/>
        <v>7</v>
      </c>
      <c r="H7" s="1005">
        <v>4</v>
      </c>
      <c r="I7" s="1089">
        <v>3</v>
      </c>
    </row>
    <row r="8" spans="1:9">
      <c r="A8" s="1041" t="s">
        <v>214</v>
      </c>
      <c r="B8" s="534">
        <v>0</v>
      </c>
      <c r="C8" s="534">
        <v>0</v>
      </c>
      <c r="D8" s="534">
        <v>0</v>
      </c>
      <c r="E8" s="534">
        <v>1</v>
      </c>
      <c r="F8" s="534">
        <v>1</v>
      </c>
      <c r="G8" s="1005">
        <f t="shared" si="0"/>
        <v>2</v>
      </c>
      <c r="H8" s="1005">
        <v>1</v>
      </c>
      <c r="I8" s="1089">
        <v>1</v>
      </c>
    </row>
    <row r="9" spans="1:9">
      <c r="A9" s="1041" t="s">
        <v>215</v>
      </c>
      <c r="B9" s="534">
        <v>1</v>
      </c>
      <c r="C9" s="534">
        <v>4</v>
      </c>
      <c r="D9" s="534">
        <v>0</v>
      </c>
      <c r="E9" s="534">
        <v>1</v>
      </c>
      <c r="F9" s="534">
        <v>1</v>
      </c>
      <c r="G9" s="1005">
        <f t="shared" si="0"/>
        <v>7</v>
      </c>
      <c r="H9" s="1005">
        <v>5</v>
      </c>
      <c r="I9" s="1089">
        <v>2</v>
      </c>
    </row>
    <row r="10" spans="1:9">
      <c r="A10" s="1041" t="s">
        <v>216</v>
      </c>
      <c r="B10" s="534">
        <v>0</v>
      </c>
      <c r="C10" s="534">
        <v>0</v>
      </c>
      <c r="D10" s="534">
        <v>6</v>
      </c>
      <c r="E10" s="534">
        <v>72</v>
      </c>
      <c r="F10" s="534">
        <v>54</v>
      </c>
      <c r="G10" s="1005">
        <f t="shared" si="0"/>
        <v>132</v>
      </c>
      <c r="H10" s="1005">
        <v>0</v>
      </c>
      <c r="I10" s="1089">
        <v>132</v>
      </c>
    </row>
    <row r="11" spans="1:9">
      <c r="A11" s="1041" t="s">
        <v>143</v>
      </c>
      <c r="B11" s="534">
        <v>8</v>
      </c>
      <c r="C11" s="534">
        <v>32</v>
      </c>
      <c r="D11" s="534">
        <v>22</v>
      </c>
      <c r="E11" s="534">
        <v>2</v>
      </c>
      <c r="F11" s="534">
        <v>2</v>
      </c>
      <c r="G11" s="1005">
        <f t="shared" si="0"/>
        <v>66</v>
      </c>
      <c r="H11" s="1005">
        <v>0</v>
      </c>
      <c r="I11" s="1089">
        <v>66</v>
      </c>
    </row>
    <row r="12" spans="1:9">
      <c r="A12" s="1041" t="s">
        <v>217</v>
      </c>
      <c r="B12" s="534">
        <v>0</v>
      </c>
      <c r="C12" s="534">
        <v>0</v>
      </c>
      <c r="D12" s="534">
        <v>0</v>
      </c>
      <c r="E12" s="534">
        <v>0</v>
      </c>
      <c r="F12" s="534">
        <v>0</v>
      </c>
      <c r="G12" s="1005">
        <f t="shared" si="0"/>
        <v>0</v>
      </c>
      <c r="H12" s="1005">
        <v>0</v>
      </c>
      <c r="I12" s="1089">
        <v>0</v>
      </c>
    </row>
    <row r="13" spans="1:9">
      <c r="A13" s="1041" t="s">
        <v>218</v>
      </c>
      <c r="B13" s="534">
        <v>0</v>
      </c>
      <c r="C13" s="534">
        <v>0</v>
      </c>
      <c r="D13" s="534">
        <v>0</v>
      </c>
      <c r="E13" s="534">
        <v>1</v>
      </c>
      <c r="F13" s="534">
        <v>0</v>
      </c>
      <c r="G13" s="1005">
        <f t="shared" si="0"/>
        <v>1</v>
      </c>
      <c r="H13" s="1005">
        <v>1</v>
      </c>
      <c r="I13" s="1089">
        <v>0</v>
      </c>
    </row>
    <row r="14" spans="1:9">
      <c r="A14" s="1041" t="s">
        <v>219</v>
      </c>
      <c r="B14" s="534">
        <v>5</v>
      </c>
      <c r="C14" s="534">
        <v>5</v>
      </c>
      <c r="D14" s="534">
        <v>5</v>
      </c>
      <c r="E14" s="534">
        <v>7</v>
      </c>
      <c r="F14" s="534">
        <v>15</v>
      </c>
      <c r="G14" s="1005">
        <f t="shared" si="0"/>
        <v>37</v>
      </c>
      <c r="H14" s="1005">
        <v>18</v>
      </c>
      <c r="I14" s="1089">
        <v>19</v>
      </c>
    </row>
    <row r="15" spans="1:9">
      <c r="A15" s="1041" t="s">
        <v>220</v>
      </c>
      <c r="B15" s="534">
        <v>0</v>
      </c>
      <c r="C15" s="534">
        <v>0</v>
      </c>
      <c r="D15" s="534">
        <v>0</v>
      </c>
      <c r="E15" s="534">
        <v>0</v>
      </c>
      <c r="F15" s="534">
        <v>0</v>
      </c>
      <c r="G15" s="1005">
        <f t="shared" si="0"/>
        <v>0</v>
      </c>
      <c r="H15" s="1005">
        <v>0</v>
      </c>
      <c r="I15" s="1089">
        <v>0</v>
      </c>
    </row>
    <row r="16" spans="1:9">
      <c r="A16" s="1041" t="s">
        <v>221</v>
      </c>
      <c r="B16" s="534">
        <v>0</v>
      </c>
      <c r="C16" s="534">
        <v>0</v>
      </c>
      <c r="D16" s="534">
        <v>1</v>
      </c>
      <c r="E16" s="534">
        <v>0</v>
      </c>
      <c r="F16" s="534">
        <v>0</v>
      </c>
      <c r="G16" s="1005">
        <f t="shared" si="0"/>
        <v>1</v>
      </c>
      <c r="H16" s="1005">
        <v>0</v>
      </c>
      <c r="I16" s="1089">
        <v>1</v>
      </c>
    </row>
    <row r="17" spans="1:9">
      <c r="A17" s="1041" t="s">
        <v>222</v>
      </c>
      <c r="B17" s="534">
        <v>0</v>
      </c>
      <c r="C17" s="534">
        <v>1</v>
      </c>
      <c r="D17" s="534">
        <v>2</v>
      </c>
      <c r="E17" s="534">
        <v>0</v>
      </c>
      <c r="F17" s="534">
        <v>3</v>
      </c>
      <c r="G17" s="1005">
        <f t="shared" si="0"/>
        <v>6</v>
      </c>
      <c r="H17" s="1005">
        <v>5</v>
      </c>
      <c r="I17" s="1089">
        <v>1</v>
      </c>
    </row>
    <row r="18" spans="1:9">
      <c r="A18" s="1041" t="s">
        <v>223</v>
      </c>
      <c r="B18" s="534">
        <v>1</v>
      </c>
      <c r="C18" s="534">
        <v>0</v>
      </c>
      <c r="D18" s="534">
        <v>0</v>
      </c>
      <c r="E18" s="534">
        <v>2</v>
      </c>
      <c r="F18" s="534">
        <v>4</v>
      </c>
      <c r="G18" s="1005">
        <f t="shared" si="0"/>
        <v>7</v>
      </c>
      <c r="H18" s="1005">
        <v>2</v>
      </c>
      <c r="I18" s="1089">
        <v>5</v>
      </c>
    </row>
    <row r="19" spans="1:9">
      <c r="A19" s="1041" t="s">
        <v>484</v>
      </c>
      <c r="B19" s="534">
        <v>2</v>
      </c>
      <c r="C19" s="534">
        <v>0</v>
      </c>
      <c r="D19" s="534">
        <v>0</v>
      </c>
      <c r="E19" s="534">
        <v>0</v>
      </c>
      <c r="F19" s="534">
        <v>0</v>
      </c>
      <c r="G19" s="1005">
        <f t="shared" si="0"/>
        <v>2</v>
      </c>
      <c r="H19" s="1005">
        <v>2</v>
      </c>
      <c r="I19" s="1089">
        <v>0</v>
      </c>
    </row>
    <row r="20" spans="1:9">
      <c r="A20" s="1041" t="s">
        <v>224</v>
      </c>
      <c r="B20" s="534">
        <v>0</v>
      </c>
      <c r="C20" s="534">
        <v>0</v>
      </c>
      <c r="D20" s="534">
        <v>0</v>
      </c>
      <c r="E20" s="534">
        <v>3</v>
      </c>
      <c r="F20" s="534">
        <v>0</v>
      </c>
      <c r="G20" s="1005">
        <f t="shared" si="0"/>
        <v>3</v>
      </c>
      <c r="H20" s="1005">
        <v>2</v>
      </c>
      <c r="I20" s="1089">
        <v>1</v>
      </c>
    </row>
    <row r="21" spans="1:9">
      <c r="A21" s="1041" t="s">
        <v>225</v>
      </c>
      <c r="B21" s="534">
        <v>0</v>
      </c>
      <c r="C21" s="534">
        <v>0</v>
      </c>
      <c r="D21" s="534">
        <v>0</v>
      </c>
      <c r="E21" s="534">
        <v>0</v>
      </c>
      <c r="F21" s="534">
        <v>0</v>
      </c>
      <c r="G21" s="1005">
        <f t="shared" si="0"/>
        <v>0</v>
      </c>
      <c r="H21" s="1005">
        <v>0</v>
      </c>
      <c r="I21" s="1089">
        <v>0</v>
      </c>
    </row>
    <row r="22" spans="1:9">
      <c r="A22" s="1041" t="s">
        <v>226</v>
      </c>
      <c r="B22" s="534">
        <v>47</v>
      </c>
      <c r="C22" s="534">
        <v>40</v>
      </c>
      <c r="D22" s="534">
        <v>60</v>
      </c>
      <c r="E22" s="534">
        <v>66</v>
      </c>
      <c r="F22" s="534">
        <v>73</v>
      </c>
      <c r="G22" s="1005">
        <f t="shared" si="0"/>
        <v>286</v>
      </c>
      <c r="H22" s="1005">
        <v>164</v>
      </c>
      <c r="I22" s="1089">
        <v>122</v>
      </c>
    </row>
    <row r="23" spans="1:9">
      <c r="A23" s="1041" t="s">
        <v>227</v>
      </c>
      <c r="B23" s="534">
        <v>3</v>
      </c>
      <c r="C23" s="534">
        <v>4</v>
      </c>
      <c r="D23" s="534">
        <v>13</v>
      </c>
      <c r="E23" s="534">
        <v>10</v>
      </c>
      <c r="F23" s="534">
        <v>6</v>
      </c>
      <c r="G23" s="1005">
        <f t="shared" si="0"/>
        <v>36</v>
      </c>
      <c r="H23" s="1005">
        <v>15</v>
      </c>
      <c r="I23" s="1089">
        <v>21</v>
      </c>
    </row>
    <row r="24" spans="1:9">
      <c r="A24" s="1041" t="s">
        <v>228</v>
      </c>
      <c r="B24" s="534">
        <v>15</v>
      </c>
      <c r="C24" s="534">
        <v>21</v>
      </c>
      <c r="D24" s="534">
        <v>20</v>
      </c>
      <c r="E24" s="534">
        <v>27</v>
      </c>
      <c r="F24" s="534">
        <v>29</v>
      </c>
      <c r="G24" s="1005">
        <f t="shared" si="0"/>
        <v>112</v>
      </c>
      <c r="H24" s="1005">
        <v>64</v>
      </c>
      <c r="I24" s="1089">
        <v>48</v>
      </c>
    </row>
    <row r="25" spans="1:9">
      <c r="A25" s="1041" t="s">
        <v>416</v>
      </c>
      <c r="B25" s="534">
        <v>0</v>
      </c>
      <c r="C25" s="534">
        <v>0</v>
      </c>
      <c r="D25" s="534">
        <v>0</v>
      </c>
      <c r="E25" s="534">
        <v>0</v>
      </c>
      <c r="F25" s="534">
        <v>0</v>
      </c>
      <c r="G25" s="1005">
        <f t="shared" si="0"/>
        <v>0</v>
      </c>
      <c r="H25" s="1005">
        <v>0</v>
      </c>
      <c r="I25" s="1089">
        <v>0</v>
      </c>
    </row>
    <row r="26" spans="1:9">
      <c r="A26" s="1041" t="s">
        <v>229</v>
      </c>
      <c r="B26" s="534">
        <v>9</v>
      </c>
      <c r="C26" s="534">
        <v>4</v>
      </c>
      <c r="D26" s="534">
        <v>9</v>
      </c>
      <c r="E26" s="534">
        <v>6</v>
      </c>
      <c r="F26" s="534">
        <v>4</v>
      </c>
      <c r="G26" s="1005">
        <f t="shared" si="0"/>
        <v>32</v>
      </c>
      <c r="H26" s="1005">
        <v>21</v>
      </c>
      <c r="I26" s="1089">
        <v>11</v>
      </c>
    </row>
    <row r="27" spans="1:9">
      <c r="A27" s="1041" t="s">
        <v>230</v>
      </c>
      <c r="B27" s="534">
        <v>1</v>
      </c>
      <c r="C27" s="534">
        <v>2</v>
      </c>
      <c r="D27" s="534">
        <v>0</v>
      </c>
      <c r="E27" s="534">
        <v>2</v>
      </c>
      <c r="F27" s="534">
        <v>0</v>
      </c>
      <c r="G27" s="1005">
        <f t="shared" si="0"/>
        <v>5</v>
      </c>
      <c r="H27" s="1005">
        <v>2</v>
      </c>
      <c r="I27" s="1089">
        <v>3</v>
      </c>
    </row>
    <row r="28" spans="1:9">
      <c r="A28" s="1041" t="s">
        <v>231</v>
      </c>
      <c r="B28" s="534">
        <v>6</v>
      </c>
      <c r="C28" s="534">
        <v>10</v>
      </c>
      <c r="D28" s="534">
        <v>0</v>
      </c>
      <c r="E28" s="534">
        <v>8</v>
      </c>
      <c r="F28" s="534">
        <v>9</v>
      </c>
      <c r="G28" s="1005">
        <f t="shared" si="0"/>
        <v>33</v>
      </c>
      <c r="H28" s="1005">
        <v>27</v>
      </c>
      <c r="I28" s="1089">
        <v>6</v>
      </c>
    </row>
    <row r="29" spans="1:9">
      <c r="A29" s="1041" t="s">
        <v>232</v>
      </c>
      <c r="B29" s="534">
        <v>51</v>
      </c>
      <c r="C29" s="534">
        <v>40</v>
      </c>
      <c r="D29" s="534">
        <v>51</v>
      </c>
      <c r="E29" s="534">
        <v>88</v>
      </c>
      <c r="F29" s="534">
        <v>64</v>
      </c>
      <c r="G29" s="1005">
        <f t="shared" si="0"/>
        <v>294</v>
      </c>
      <c r="H29" s="1005">
        <v>201</v>
      </c>
      <c r="I29" s="1089">
        <v>93</v>
      </c>
    </row>
    <row r="30" spans="1:9">
      <c r="A30" s="1041" t="s">
        <v>233</v>
      </c>
      <c r="B30" s="534">
        <v>4</v>
      </c>
      <c r="C30" s="534">
        <v>6</v>
      </c>
      <c r="D30" s="534">
        <v>9</v>
      </c>
      <c r="E30" s="534">
        <v>3</v>
      </c>
      <c r="F30" s="534">
        <v>0</v>
      </c>
      <c r="G30" s="1005">
        <f t="shared" si="0"/>
        <v>22</v>
      </c>
      <c r="H30" s="1005">
        <v>8</v>
      </c>
      <c r="I30" s="1089">
        <v>14</v>
      </c>
    </row>
    <row r="31" spans="1:9">
      <c r="A31" s="1041" t="s">
        <v>234</v>
      </c>
      <c r="B31" s="534">
        <v>1</v>
      </c>
      <c r="C31" s="534">
        <v>2</v>
      </c>
      <c r="D31" s="534">
        <v>2</v>
      </c>
      <c r="E31" s="534">
        <v>0</v>
      </c>
      <c r="F31" s="534">
        <v>5</v>
      </c>
      <c r="G31" s="1005">
        <f t="shared" si="0"/>
        <v>10</v>
      </c>
      <c r="H31" s="1005">
        <v>5</v>
      </c>
      <c r="I31" s="1089">
        <v>5</v>
      </c>
    </row>
    <row r="32" spans="1:9">
      <c r="A32" s="1041" t="s">
        <v>235</v>
      </c>
      <c r="B32" s="534">
        <v>1</v>
      </c>
      <c r="C32" s="534">
        <v>2</v>
      </c>
      <c r="D32" s="534">
        <v>0</v>
      </c>
      <c r="E32" s="534">
        <v>0</v>
      </c>
      <c r="F32" s="534">
        <v>0</v>
      </c>
      <c r="G32" s="1005">
        <f t="shared" si="0"/>
        <v>3</v>
      </c>
      <c r="H32" s="1005">
        <v>1</v>
      </c>
      <c r="I32" s="1089">
        <v>2</v>
      </c>
    </row>
    <row r="33" spans="1:9">
      <c r="A33" s="1041" t="s">
        <v>236</v>
      </c>
      <c r="B33" s="534">
        <v>1</v>
      </c>
      <c r="C33" s="534">
        <v>1</v>
      </c>
      <c r="D33" s="534">
        <v>2</v>
      </c>
      <c r="E33" s="534">
        <v>1</v>
      </c>
      <c r="F33" s="534">
        <v>0</v>
      </c>
      <c r="G33" s="1005">
        <f t="shared" si="0"/>
        <v>5</v>
      </c>
      <c r="H33" s="1005">
        <v>5</v>
      </c>
      <c r="I33" s="1089">
        <v>0</v>
      </c>
    </row>
    <row r="34" spans="1:9">
      <c r="A34" s="1041" t="s">
        <v>237</v>
      </c>
      <c r="B34" s="534">
        <v>3</v>
      </c>
      <c r="C34" s="534">
        <v>2</v>
      </c>
      <c r="D34" s="534">
        <v>0</v>
      </c>
      <c r="E34" s="534">
        <v>5</v>
      </c>
      <c r="F34" s="534">
        <v>1</v>
      </c>
      <c r="G34" s="1005">
        <f t="shared" si="0"/>
        <v>11</v>
      </c>
      <c r="H34" s="1005">
        <v>5</v>
      </c>
      <c r="I34" s="1089">
        <v>6</v>
      </c>
    </row>
    <row r="35" spans="1:9">
      <c r="A35" s="1041" t="s">
        <v>238</v>
      </c>
      <c r="B35" s="534">
        <v>0</v>
      </c>
      <c r="C35" s="534">
        <v>0</v>
      </c>
      <c r="D35" s="534">
        <v>0</v>
      </c>
      <c r="E35" s="534">
        <v>0</v>
      </c>
      <c r="F35" s="534">
        <v>0</v>
      </c>
      <c r="G35" s="1005">
        <f t="shared" si="0"/>
        <v>0</v>
      </c>
      <c r="H35" s="1005">
        <v>0</v>
      </c>
      <c r="I35" s="1089">
        <v>0</v>
      </c>
    </row>
    <row r="36" spans="1:9">
      <c r="A36" s="1041" t="s">
        <v>239</v>
      </c>
      <c r="B36" s="534">
        <v>0</v>
      </c>
      <c r="C36" s="534">
        <v>0</v>
      </c>
      <c r="D36" s="534">
        <v>2</v>
      </c>
      <c r="E36" s="534">
        <v>0</v>
      </c>
      <c r="F36" s="534">
        <v>2</v>
      </c>
      <c r="G36" s="1005">
        <f t="shared" si="0"/>
        <v>4</v>
      </c>
      <c r="H36" s="1005">
        <v>3</v>
      </c>
      <c r="I36" s="1089">
        <v>1</v>
      </c>
    </row>
    <row r="37" spans="1:9">
      <c r="A37" s="1041" t="s">
        <v>240</v>
      </c>
      <c r="B37" s="534">
        <v>6</v>
      </c>
      <c r="C37" s="534">
        <v>12</v>
      </c>
      <c r="D37" s="534">
        <v>3</v>
      </c>
      <c r="E37" s="534">
        <v>18</v>
      </c>
      <c r="F37" s="534">
        <v>4</v>
      </c>
      <c r="G37" s="1005">
        <f t="shared" si="0"/>
        <v>43</v>
      </c>
      <c r="H37" s="1005">
        <v>27</v>
      </c>
      <c r="I37" s="1089">
        <v>16</v>
      </c>
    </row>
    <row r="38" spans="1:9">
      <c r="A38" s="1041" t="s">
        <v>241</v>
      </c>
      <c r="B38" s="534">
        <v>0</v>
      </c>
      <c r="C38" s="534">
        <v>0</v>
      </c>
      <c r="D38" s="534">
        <v>0</v>
      </c>
      <c r="E38" s="534">
        <v>0</v>
      </c>
      <c r="F38" s="534">
        <v>1</v>
      </c>
      <c r="G38" s="1005">
        <f t="shared" si="0"/>
        <v>1</v>
      </c>
      <c r="H38" s="1005">
        <v>1</v>
      </c>
      <c r="I38" s="1089">
        <v>0</v>
      </c>
    </row>
    <row r="39" spans="1:9">
      <c r="A39" s="1041" t="s">
        <v>242</v>
      </c>
      <c r="B39" s="534">
        <v>0</v>
      </c>
      <c r="C39" s="534">
        <v>0</v>
      </c>
      <c r="D39" s="534">
        <v>0</v>
      </c>
      <c r="E39" s="534">
        <v>0</v>
      </c>
      <c r="F39" s="534">
        <v>1</v>
      </c>
      <c r="G39" s="1005">
        <f t="shared" si="0"/>
        <v>1</v>
      </c>
      <c r="H39" s="1005">
        <v>1</v>
      </c>
      <c r="I39" s="1089">
        <v>0</v>
      </c>
    </row>
    <row r="40" spans="1:9">
      <c r="A40" s="1041" t="s">
        <v>243</v>
      </c>
      <c r="B40" s="534">
        <v>3</v>
      </c>
      <c r="C40" s="534">
        <v>2</v>
      </c>
      <c r="D40" s="534">
        <v>15</v>
      </c>
      <c r="E40" s="534">
        <v>8</v>
      </c>
      <c r="F40" s="534">
        <v>23</v>
      </c>
      <c r="G40" s="1005">
        <f t="shared" si="0"/>
        <v>51</v>
      </c>
      <c r="H40" s="1005">
        <v>16</v>
      </c>
      <c r="I40" s="1089">
        <v>35</v>
      </c>
    </row>
    <row r="41" spans="1:9">
      <c r="A41" s="1041" t="s">
        <v>244</v>
      </c>
      <c r="B41" s="534">
        <v>1</v>
      </c>
      <c r="C41" s="534">
        <v>2</v>
      </c>
      <c r="D41" s="534">
        <v>1</v>
      </c>
      <c r="E41" s="534">
        <v>4</v>
      </c>
      <c r="F41" s="534">
        <v>0</v>
      </c>
      <c r="G41" s="1005">
        <f t="shared" si="0"/>
        <v>8</v>
      </c>
      <c r="H41" s="1005">
        <v>3</v>
      </c>
      <c r="I41" s="1089">
        <v>5</v>
      </c>
    </row>
    <row r="42" spans="1:9">
      <c r="A42" s="1041" t="s">
        <v>245</v>
      </c>
      <c r="B42" s="534">
        <v>4</v>
      </c>
      <c r="C42" s="534">
        <v>1</v>
      </c>
      <c r="D42" s="534">
        <v>4</v>
      </c>
      <c r="E42" s="534">
        <v>0</v>
      </c>
      <c r="F42" s="534">
        <v>0</v>
      </c>
      <c r="G42" s="1005">
        <f t="shared" si="0"/>
        <v>9</v>
      </c>
      <c r="H42" s="1005">
        <v>4</v>
      </c>
      <c r="I42" s="1089">
        <v>5</v>
      </c>
    </row>
    <row r="43" spans="1:9">
      <c r="A43" s="1041" t="s">
        <v>246</v>
      </c>
      <c r="B43" s="534">
        <v>0</v>
      </c>
      <c r="C43" s="534">
        <v>0</v>
      </c>
      <c r="D43" s="534">
        <v>0</v>
      </c>
      <c r="E43" s="534">
        <v>1</v>
      </c>
      <c r="F43" s="534">
        <v>3</v>
      </c>
      <c r="G43" s="1005">
        <f t="shared" si="0"/>
        <v>4</v>
      </c>
      <c r="H43" s="1005">
        <v>2</v>
      </c>
      <c r="I43" s="1089">
        <v>2</v>
      </c>
    </row>
    <row r="44" spans="1:9">
      <c r="A44" s="1041" t="s">
        <v>247</v>
      </c>
      <c r="B44" s="534">
        <v>0</v>
      </c>
      <c r="C44" s="534">
        <v>1</v>
      </c>
      <c r="D44" s="534">
        <v>0</v>
      </c>
      <c r="E44" s="534">
        <v>1</v>
      </c>
      <c r="F44" s="534">
        <v>1</v>
      </c>
      <c r="G44" s="1005">
        <f t="shared" si="0"/>
        <v>3</v>
      </c>
      <c r="H44" s="1005">
        <v>1</v>
      </c>
      <c r="I44" s="1089">
        <v>2</v>
      </c>
    </row>
    <row r="45" spans="1:9">
      <c r="A45" s="1041" t="s">
        <v>248</v>
      </c>
      <c r="B45" s="534">
        <v>3</v>
      </c>
      <c r="C45" s="534">
        <v>0</v>
      </c>
      <c r="D45" s="534">
        <v>0</v>
      </c>
      <c r="E45" s="534">
        <v>0</v>
      </c>
      <c r="F45" s="534">
        <v>0</v>
      </c>
      <c r="G45" s="1005">
        <f t="shared" si="0"/>
        <v>3</v>
      </c>
      <c r="H45" s="1005">
        <v>1</v>
      </c>
      <c r="I45" s="1089">
        <v>2</v>
      </c>
    </row>
    <row r="46" spans="1:9">
      <c r="A46" s="1041" t="s">
        <v>249</v>
      </c>
      <c r="B46" s="534">
        <v>1</v>
      </c>
      <c r="C46" s="534">
        <v>0</v>
      </c>
      <c r="D46" s="534">
        <v>0</v>
      </c>
      <c r="E46" s="534">
        <v>4</v>
      </c>
      <c r="F46" s="534">
        <v>0</v>
      </c>
      <c r="G46" s="1005">
        <f t="shared" si="0"/>
        <v>5</v>
      </c>
      <c r="H46" s="1005">
        <v>4</v>
      </c>
      <c r="I46" s="1089">
        <v>1</v>
      </c>
    </row>
    <row r="47" spans="1:9">
      <c r="A47" s="1041" t="s">
        <v>250</v>
      </c>
      <c r="B47" s="534">
        <v>0</v>
      </c>
      <c r="C47" s="534">
        <v>1</v>
      </c>
      <c r="D47" s="534">
        <v>0</v>
      </c>
      <c r="E47" s="534">
        <v>1</v>
      </c>
      <c r="F47" s="534">
        <v>1</v>
      </c>
      <c r="G47" s="1005">
        <f t="shared" si="0"/>
        <v>3</v>
      </c>
      <c r="H47" s="1005">
        <v>2</v>
      </c>
      <c r="I47" s="1089">
        <v>1</v>
      </c>
    </row>
    <row r="48" spans="1:9">
      <c r="A48" s="1041" t="s">
        <v>251</v>
      </c>
      <c r="B48" s="534">
        <v>0</v>
      </c>
      <c r="C48" s="534">
        <v>0</v>
      </c>
      <c r="D48" s="534">
        <v>0</v>
      </c>
      <c r="E48" s="534">
        <v>1</v>
      </c>
      <c r="F48" s="534">
        <v>0</v>
      </c>
      <c r="G48" s="1005">
        <f t="shared" si="0"/>
        <v>1</v>
      </c>
      <c r="H48" s="1005">
        <v>1</v>
      </c>
      <c r="I48" s="1089">
        <v>0</v>
      </c>
    </row>
    <row r="49" spans="1:9">
      <c r="A49" s="1041" t="s">
        <v>252</v>
      </c>
      <c r="B49" s="534">
        <v>1</v>
      </c>
      <c r="C49" s="534">
        <v>0</v>
      </c>
      <c r="D49" s="534">
        <v>1</v>
      </c>
      <c r="E49" s="534">
        <v>0</v>
      </c>
      <c r="F49" s="534">
        <v>0</v>
      </c>
      <c r="G49" s="1005">
        <f t="shared" si="0"/>
        <v>2</v>
      </c>
      <c r="H49" s="1005">
        <v>1</v>
      </c>
      <c r="I49" s="1089">
        <v>1</v>
      </c>
    </row>
    <row r="50" spans="1:9">
      <c r="A50" s="1041" t="s">
        <v>253</v>
      </c>
      <c r="B50" s="534">
        <v>0</v>
      </c>
      <c r="C50" s="534">
        <v>1</v>
      </c>
      <c r="D50" s="534">
        <v>0</v>
      </c>
      <c r="E50" s="534">
        <v>1</v>
      </c>
      <c r="F50" s="534">
        <v>0</v>
      </c>
      <c r="G50" s="1005">
        <f t="shared" si="0"/>
        <v>2</v>
      </c>
      <c r="H50" s="1005">
        <v>2</v>
      </c>
      <c r="I50" s="1089">
        <v>0</v>
      </c>
    </row>
    <row r="51" spans="1:9">
      <c r="A51" s="1041" t="s">
        <v>254</v>
      </c>
      <c r="B51" s="534">
        <v>0</v>
      </c>
      <c r="C51" s="534">
        <v>0</v>
      </c>
      <c r="D51" s="534">
        <v>0</v>
      </c>
      <c r="E51" s="534">
        <v>1</v>
      </c>
      <c r="F51" s="534">
        <v>1</v>
      </c>
      <c r="G51" s="1005">
        <f t="shared" si="0"/>
        <v>2</v>
      </c>
      <c r="H51" s="1005">
        <v>0</v>
      </c>
      <c r="I51" s="1089">
        <v>2</v>
      </c>
    </row>
    <row r="52" spans="1:9">
      <c r="A52" s="1041" t="s">
        <v>255</v>
      </c>
      <c r="B52" s="534">
        <v>0</v>
      </c>
      <c r="C52" s="534">
        <v>0</v>
      </c>
      <c r="D52" s="534">
        <v>0</v>
      </c>
      <c r="E52" s="534">
        <v>0</v>
      </c>
      <c r="F52" s="534">
        <v>0</v>
      </c>
      <c r="G52" s="1005">
        <f t="shared" si="0"/>
        <v>0</v>
      </c>
      <c r="H52" s="1005">
        <v>0</v>
      </c>
      <c r="I52" s="1089">
        <v>0</v>
      </c>
    </row>
    <row r="53" spans="1:9">
      <c r="A53" s="1041" t="s">
        <v>256</v>
      </c>
      <c r="B53" s="534">
        <v>3</v>
      </c>
      <c r="C53" s="534">
        <v>4</v>
      </c>
      <c r="D53" s="534">
        <v>1</v>
      </c>
      <c r="E53" s="534">
        <v>4</v>
      </c>
      <c r="F53" s="534">
        <v>0</v>
      </c>
      <c r="G53" s="1005">
        <f t="shared" si="0"/>
        <v>12</v>
      </c>
      <c r="H53" s="1005">
        <v>11</v>
      </c>
      <c r="I53" s="1089">
        <v>1</v>
      </c>
    </row>
    <row r="54" spans="1:9">
      <c r="A54" s="1041" t="s">
        <v>257</v>
      </c>
      <c r="B54" s="534">
        <v>0</v>
      </c>
      <c r="C54" s="534">
        <v>0</v>
      </c>
      <c r="D54" s="534">
        <v>0</v>
      </c>
      <c r="E54" s="534">
        <v>2</v>
      </c>
      <c r="F54" s="534">
        <v>4</v>
      </c>
      <c r="G54" s="1005">
        <f t="shared" si="0"/>
        <v>6</v>
      </c>
      <c r="H54" s="1005">
        <v>5</v>
      </c>
      <c r="I54" s="1089">
        <v>1</v>
      </c>
    </row>
    <row r="55" spans="1:9">
      <c r="A55" s="1041" t="s">
        <v>258</v>
      </c>
      <c r="B55" s="534">
        <v>0</v>
      </c>
      <c r="C55" s="534">
        <v>1</v>
      </c>
      <c r="D55" s="534">
        <v>2</v>
      </c>
      <c r="E55" s="534">
        <v>2</v>
      </c>
      <c r="F55" s="534">
        <v>0</v>
      </c>
      <c r="G55" s="1005">
        <f t="shared" si="0"/>
        <v>5</v>
      </c>
      <c r="H55" s="1005">
        <v>1</v>
      </c>
      <c r="I55" s="1089">
        <v>4</v>
      </c>
    </row>
    <row r="56" spans="1:9">
      <c r="A56" s="1041" t="s">
        <v>259</v>
      </c>
      <c r="B56" s="534">
        <v>2</v>
      </c>
      <c r="C56" s="534">
        <v>1</v>
      </c>
      <c r="D56" s="534">
        <v>3</v>
      </c>
      <c r="E56" s="534">
        <v>1</v>
      </c>
      <c r="F56" s="534">
        <v>1</v>
      </c>
      <c r="G56" s="1005">
        <f t="shared" si="0"/>
        <v>8</v>
      </c>
      <c r="H56" s="1005">
        <v>7</v>
      </c>
      <c r="I56" s="1089">
        <v>1</v>
      </c>
    </row>
    <row r="57" spans="1:9">
      <c r="A57" s="1041" t="s">
        <v>260</v>
      </c>
      <c r="B57" s="534">
        <v>0</v>
      </c>
      <c r="C57" s="534">
        <v>0</v>
      </c>
      <c r="D57" s="534">
        <v>2</v>
      </c>
      <c r="E57" s="534">
        <v>0</v>
      </c>
      <c r="F57" s="534">
        <v>0</v>
      </c>
      <c r="G57" s="1005">
        <f t="shared" si="0"/>
        <v>2</v>
      </c>
      <c r="H57" s="1005">
        <v>2</v>
      </c>
      <c r="I57" s="1089">
        <v>0</v>
      </c>
    </row>
    <row r="58" spans="1:9">
      <c r="A58" s="1041" t="s">
        <v>261</v>
      </c>
      <c r="B58" s="534">
        <v>0</v>
      </c>
      <c r="C58" s="534">
        <v>0</v>
      </c>
      <c r="D58" s="534">
        <v>5</v>
      </c>
      <c r="E58" s="534">
        <v>6</v>
      </c>
      <c r="F58" s="534">
        <v>0</v>
      </c>
      <c r="G58" s="1005">
        <f t="shared" si="0"/>
        <v>11</v>
      </c>
      <c r="H58" s="1005">
        <v>10</v>
      </c>
      <c r="I58" s="1089">
        <v>1</v>
      </c>
    </row>
    <row r="59" spans="1:9">
      <c r="A59" s="1041" t="s">
        <v>262</v>
      </c>
      <c r="B59" s="534">
        <v>1</v>
      </c>
      <c r="C59" s="534">
        <v>0</v>
      </c>
      <c r="D59" s="534">
        <v>0</v>
      </c>
      <c r="E59" s="534">
        <v>0</v>
      </c>
      <c r="F59" s="534">
        <v>0</v>
      </c>
      <c r="G59" s="1005">
        <f t="shared" si="0"/>
        <v>1</v>
      </c>
      <c r="H59" s="1005">
        <v>1</v>
      </c>
      <c r="I59" s="1089">
        <v>0</v>
      </c>
    </row>
    <row r="60" spans="1:9">
      <c r="A60" s="1041" t="s">
        <v>263</v>
      </c>
      <c r="B60" s="534">
        <v>0</v>
      </c>
      <c r="C60" s="534">
        <v>2</v>
      </c>
      <c r="D60" s="534">
        <v>0</v>
      </c>
      <c r="E60" s="534">
        <v>1</v>
      </c>
      <c r="F60" s="534">
        <v>0</v>
      </c>
      <c r="G60" s="1005">
        <f t="shared" si="0"/>
        <v>3</v>
      </c>
      <c r="H60" s="1005">
        <v>3</v>
      </c>
      <c r="I60" s="1089">
        <v>0</v>
      </c>
    </row>
    <row r="61" spans="1:9">
      <c r="A61" s="1041" t="s">
        <v>264</v>
      </c>
      <c r="B61" s="534">
        <v>0</v>
      </c>
      <c r="C61" s="534">
        <v>1</v>
      </c>
      <c r="D61" s="534">
        <v>0</v>
      </c>
      <c r="E61" s="534">
        <v>0</v>
      </c>
      <c r="F61" s="534">
        <v>0</v>
      </c>
      <c r="G61" s="1005">
        <f t="shared" si="0"/>
        <v>1</v>
      </c>
      <c r="H61" s="1005">
        <v>0</v>
      </c>
      <c r="I61" s="1089">
        <v>1</v>
      </c>
    </row>
    <row r="62" spans="1:9">
      <c r="A62" s="1041" t="s">
        <v>265</v>
      </c>
      <c r="B62" s="534">
        <v>0</v>
      </c>
      <c r="C62" s="534">
        <v>0</v>
      </c>
      <c r="D62" s="534">
        <v>0</v>
      </c>
      <c r="E62" s="534">
        <v>0</v>
      </c>
      <c r="F62" s="534">
        <v>0</v>
      </c>
      <c r="G62" s="1005">
        <f t="shared" si="0"/>
        <v>0</v>
      </c>
      <c r="H62" s="1005">
        <v>0</v>
      </c>
      <c r="I62" s="1089">
        <v>0</v>
      </c>
    </row>
    <row r="63" spans="1:9">
      <c r="A63" s="1041" t="s">
        <v>266</v>
      </c>
      <c r="B63" s="534">
        <v>0</v>
      </c>
      <c r="C63" s="534">
        <v>0</v>
      </c>
      <c r="D63" s="534">
        <v>1</v>
      </c>
      <c r="E63" s="534">
        <v>1</v>
      </c>
      <c r="F63" s="534">
        <v>0</v>
      </c>
      <c r="G63" s="1005">
        <f t="shared" si="0"/>
        <v>2</v>
      </c>
      <c r="H63" s="1005">
        <v>2</v>
      </c>
      <c r="I63" s="1089">
        <v>0</v>
      </c>
    </row>
    <row r="64" spans="1:9">
      <c r="A64" s="1041" t="s">
        <v>267</v>
      </c>
      <c r="B64" s="534">
        <v>0</v>
      </c>
      <c r="C64" s="534">
        <v>1</v>
      </c>
      <c r="D64" s="534">
        <v>3</v>
      </c>
      <c r="E64" s="534">
        <v>1</v>
      </c>
      <c r="F64" s="534">
        <v>1</v>
      </c>
      <c r="G64" s="1005">
        <f t="shared" si="0"/>
        <v>6</v>
      </c>
      <c r="H64" s="1005">
        <v>4</v>
      </c>
      <c r="I64" s="1089">
        <v>2</v>
      </c>
    </row>
    <row r="65" spans="1:9">
      <c r="A65" s="1041" t="s">
        <v>268</v>
      </c>
      <c r="B65" s="534">
        <v>1</v>
      </c>
      <c r="C65" s="534">
        <v>0</v>
      </c>
      <c r="D65" s="534">
        <v>0</v>
      </c>
      <c r="E65" s="534">
        <v>0</v>
      </c>
      <c r="F65" s="534">
        <v>2</v>
      </c>
      <c r="G65" s="1005">
        <f t="shared" si="0"/>
        <v>3</v>
      </c>
      <c r="H65" s="1005">
        <v>2</v>
      </c>
      <c r="I65" s="1089">
        <v>1</v>
      </c>
    </row>
    <row r="66" spans="1:9">
      <c r="A66" s="1041" t="s">
        <v>269</v>
      </c>
      <c r="B66" s="534">
        <v>0</v>
      </c>
      <c r="C66" s="534">
        <v>1</v>
      </c>
      <c r="D66" s="534">
        <v>1</v>
      </c>
      <c r="E66" s="534">
        <v>0</v>
      </c>
      <c r="F66" s="534">
        <v>0</v>
      </c>
      <c r="G66" s="1005">
        <f t="shared" si="0"/>
        <v>2</v>
      </c>
      <c r="H66" s="1005">
        <v>1</v>
      </c>
      <c r="I66" s="1089">
        <v>1</v>
      </c>
    </row>
    <row r="67" spans="1:9">
      <c r="A67" s="1041" t="s">
        <v>270</v>
      </c>
      <c r="B67" s="534">
        <v>3</v>
      </c>
      <c r="C67" s="534">
        <v>0</v>
      </c>
      <c r="D67" s="534">
        <v>2</v>
      </c>
      <c r="E67" s="534">
        <v>2</v>
      </c>
      <c r="F67" s="534">
        <v>0</v>
      </c>
      <c r="G67" s="1005">
        <f t="shared" si="0"/>
        <v>7</v>
      </c>
      <c r="H67" s="1005">
        <v>6</v>
      </c>
      <c r="I67" s="1089">
        <v>1</v>
      </c>
    </row>
    <row r="68" spans="1:9">
      <c r="A68" s="1041" t="s">
        <v>271</v>
      </c>
      <c r="B68" s="534">
        <v>0</v>
      </c>
      <c r="C68" s="534">
        <v>0</v>
      </c>
      <c r="D68" s="534">
        <v>1</v>
      </c>
      <c r="E68" s="534">
        <v>1</v>
      </c>
      <c r="F68" s="534">
        <v>3</v>
      </c>
      <c r="G68" s="1005">
        <f t="shared" si="0"/>
        <v>5</v>
      </c>
      <c r="H68" s="1005">
        <v>3</v>
      </c>
      <c r="I68" s="1089">
        <v>2</v>
      </c>
    </row>
    <row r="69" spans="1:9">
      <c r="A69" s="1041" t="s">
        <v>272</v>
      </c>
      <c r="B69" s="534">
        <v>3</v>
      </c>
      <c r="C69" s="534">
        <v>0</v>
      </c>
      <c r="D69" s="534">
        <v>1</v>
      </c>
      <c r="E69" s="534">
        <v>3</v>
      </c>
      <c r="F69" s="534">
        <v>3</v>
      </c>
      <c r="G69" s="1005">
        <f t="shared" ref="G69:G73" si="1">SUM(B69:F69)</f>
        <v>10</v>
      </c>
      <c r="H69" s="1005">
        <v>7</v>
      </c>
      <c r="I69" s="1089">
        <v>3</v>
      </c>
    </row>
    <row r="70" spans="1:9">
      <c r="A70" s="1041" t="s">
        <v>273</v>
      </c>
      <c r="B70" s="534">
        <v>1</v>
      </c>
      <c r="C70" s="534">
        <v>0</v>
      </c>
      <c r="D70" s="534">
        <v>0</v>
      </c>
      <c r="E70" s="534">
        <v>2</v>
      </c>
      <c r="F70" s="534">
        <v>3</v>
      </c>
      <c r="G70" s="1005">
        <f t="shared" si="1"/>
        <v>6</v>
      </c>
      <c r="H70" s="1005">
        <v>2</v>
      </c>
      <c r="I70" s="1089">
        <v>4</v>
      </c>
    </row>
    <row r="71" spans="1:9">
      <c r="A71" s="1041" t="s">
        <v>274</v>
      </c>
      <c r="B71" s="534">
        <v>2</v>
      </c>
      <c r="C71" s="534">
        <v>0</v>
      </c>
      <c r="D71" s="534">
        <v>1</v>
      </c>
      <c r="E71" s="534">
        <v>0</v>
      </c>
      <c r="F71" s="534">
        <v>0</v>
      </c>
      <c r="G71" s="1005">
        <f t="shared" si="1"/>
        <v>3</v>
      </c>
      <c r="H71" s="1005">
        <v>3</v>
      </c>
      <c r="I71" s="1089">
        <v>0</v>
      </c>
    </row>
    <row r="72" spans="1:9">
      <c r="A72" s="1041" t="s">
        <v>275</v>
      </c>
      <c r="B72" s="534">
        <v>0</v>
      </c>
      <c r="C72" s="534">
        <v>0</v>
      </c>
      <c r="D72" s="534">
        <v>0</v>
      </c>
      <c r="E72" s="534">
        <v>2</v>
      </c>
      <c r="F72" s="534">
        <v>0</v>
      </c>
      <c r="G72" s="1005">
        <f t="shared" si="1"/>
        <v>2</v>
      </c>
      <c r="H72" s="1005">
        <v>2</v>
      </c>
      <c r="I72" s="1089">
        <v>0</v>
      </c>
    </row>
    <row r="73" spans="1:9" ht="15.75" thickBot="1">
      <c r="A73" s="1042" t="s">
        <v>316</v>
      </c>
      <c r="B73" s="537">
        <v>8</v>
      </c>
      <c r="C73" s="537">
        <v>19</v>
      </c>
      <c r="D73" s="537">
        <v>107</v>
      </c>
      <c r="E73" s="537">
        <v>18</v>
      </c>
      <c r="F73" s="537">
        <v>3</v>
      </c>
      <c r="G73" s="1037">
        <f t="shared" si="1"/>
        <v>155</v>
      </c>
      <c r="H73" s="1090"/>
      <c r="I73" s="1091"/>
    </row>
    <row r="74" spans="1:9" ht="15.75" thickBot="1">
      <c r="A74" s="1038" t="s">
        <v>23</v>
      </c>
      <c r="B74" s="1039">
        <f t="shared" ref="B74:E74" si="2">SUM(B4:B73)</f>
        <v>205</v>
      </c>
      <c r="C74" s="1039">
        <f t="shared" si="2"/>
        <v>230</v>
      </c>
      <c r="D74" s="1039">
        <f t="shared" si="2"/>
        <v>362</v>
      </c>
      <c r="E74" s="1039">
        <f t="shared" si="2"/>
        <v>397</v>
      </c>
      <c r="F74" s="1039">
        <f>SUM(F4:F73)</f>
        <v>341</v>
      </c>
      <c r="G74" s="1039">
        <f>SUM(G4:G73)</f>
        <v>1535</v>
      </c>
      <c r="H74" s="1039">
        <f>SUM(H4:H72)</f>
        <v>713</v>
      </c>
      <c r="I74" s="1040">
        <f>SUM(I4:I72)</f>
        <v>667</v>
      </c>
    </row>
  </sheetData>
  <pageMargins left="0.511811024" right="0.511811024" top="0.78740157499999996" bottom="0.78740157499999996" header="0.31496062000000002" footer="0.31496062000000002"/>
  <pageSetup paperSize="9" orientation="portrait" horizontalDpi="200" verticalDpi="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1"/>
  <dimension ref="A1:G73"/>
  <sheetViews>
    <sheetView workbookViewId="0"/>
  </sheetViews>
  <sheetFormatPr defaultRowHeight="15"/>
  <cols>
    <col min="1" max="1" width="68.28515625" customWidth="1"/>
    <col min="2" max="7" width="12.85546875" style="71" customWidth="1"/>
  </cols>
  <sheetData>
    <row r="1" spans="1:7">
      <c r="A1" s="525" t="s">
        <v>0</v>
      </c>
    </row>
    <row r="2" spans="1:7" ht="15.75" thickBot="1">
      <c r="A2" s="527" t="s">
        <v>1</v>
      </c>
    </row>
    <row r="3" spans="1:7" ht="15.75" thickBot="1">
      <c r="A3" s="1032" t="s">
        <v>510</v>
      </c>
      <c r="B3" s="1033" t="s">
        <v>409</v>
      </c>
      <c r="C3" s="1033" t="s">
        <v>487</v>
      </c>
      <c r="D3" s="1033" t="s">
        <v>501</v>
      </c>
      <c r="E3" s="1034" t="s">
        <v>509</v>
      </c>
      <c r="F3" s="1035" t="s">
        <v>518</v>
      </c>
      <c r="G3" s="1036" t="s">
        <v>5</v>
      </c>
    </row>
    <row r="4" spans="1:7">
      <c r="A4" s="1028" t="s">
        <v>211</v>
      </c>
      <c r="B4" s="1029">
        <v>1</v>
      </c>
      <c r="C4" s="1029">
        <v>3</v>
      </c>
      <c r="D4" s="1029">
        <v>1</v>
      </c>
      <c r="E4" s="1029">
        <v>5</v>
      </c>
      <c r="F4" s="1030">
        <v>2</v>
      </c>
      <c r="G4" s="1031">
        <f>SUM(B4:F4)</f>
        <v>12</v>
      </c>
    </row>
    <row r="5" spans="1:7">
      <c r="A5" s="1025" t="s">
        <v>415</v>
      </c>
      <c r="B5" s="1024">
        <v>0</v>
      </c>
      <c r="C5" s="1024">
        <v>0</v>
      </c>
      <c r="D5" s="1024">
        <v>0</v>
      </c>
      <c r="E5" s="1024">
        <v>0</v>
      </c>
      <c r="F5" s="1026">
        <v>0</v>
      </c>
      <c r="G5" s="1027">
        <f t="shared" ref="G5:G68" si="0">SUM(B5:F5)</f>
        <v>0</v>
      </c>
    </row>
    <row r="6" spans="1:7">
      <c r="A6" s="1025" t="s">
        <v>212</v>
      </c>
      <c r="B6" s="1024">
        <v>1</v>
      </c>
      <c r="C6" s="1024">
        <v>0</v>
      </c>
      <c r="D6" s="1024">
        <v>0</v>
      </c>
      <c r="E6" s="1024">
        <v>0</v>
      </c>
      <c r="F6" s="1026">
        <v>1</v>
      </c>
      <c r="G6" s="1027">
        <f t="shared" si="0"/>
        <v>2</v>
      </c>
    </row>
    <row r="7" spans="1:7">
      <c r="A7" s="1025" t="s">
        <v>213</v>
      </c>
      <c r="B7" s="1024">
        <v>0</v>
      </c>
      <c r="C7" s="1024">
        <v>0</v>
      </c>
      <c r="D7" s="1024">
        <v>1</v>
      </c>
      <c r="E7" s="1024">
        <v>0</v>
      </c>
      <c r="F7" s="1026">
        <v>3</v>
      </c>
      <c r="G7" s="1027">
        <f t="shared" si="0"/>
        <v>4</v>
      </c>
    </row>
    <row r="8" spans="1:7">
      <c r="A8" s="1025" t="s">
        <v>214</v>
      </c>
      <c r="B8" s="1024">
        <v>0</v>
      </c>
      <c r="C8" s="1024">
        <v>0</v>
      </c>
      <c r="D8" s="1024">
        <v>0</v>
      </c>
      <c r="E8" s="1024">
        <v>0</v>
      </c>
      <c r="F8" s="1026">
        <v>1</v>
      </c>
      <c r="G8" s="1027">
        <f t="shared" si="0"/>
        <v>1</v>
      </c>
    </row>
    <row r="9" spans="1:7">
      <c r="A9" s="1025" t="s">
        <v>215</v>
      </c>
      <c r="B9" s="1024">
        <v>1</v>
      </c>
      <c r="C9" s="1024">
        <v>3</v>
      </c>
      <c r="D9" s="1024">
        <v>0</v>
      </c>
      <c r="E9" s="1024">
        <v>0</v>
      </c>
      <c r="F9" s="1026">
        <v>1</v>
      </c>
      <c r="G9" s="1027">
        <f>SUM(B9:F9)</f>
        <v>5</v>
      </c>
    </row>
    <row r="10" spans="1:7">
      <c r="A10" s="1025" t="s">
        <v>216</v>
      </c>
      <c r="B10" s="1024">
        <v>0</v>
      </c>
      <c r="C10" s="1024">
        <v>0</v>
      </c>
      <c r="D10" s="1024">
        <v>0</v>
      </c>
      <c r="E10" s="1024">
        <v>0</v>
      </c>
      <c r="F10" s="1026">
        <v>0</v>
      </c>
      <c r="G10" s="1027">
        <f t="shared" si="0"/>
        <v>0</v>
      </c>
    </row>
    <row r="11" spans="1:7">
      <c r="A11" s="1025" t="s">
        <v>143</v>
      </c>
      <c r="B11" s="1024">
        <v>0</v>
      </c>
      <c r="C11" s="1024">
        <v>0</v>
      </c>
      <c r="D11" s="1024">
        <v>0</v>
      </c>
      <c r="E11" s="1024">
        <v>0</v>
      </c>
      <c r="F11" s="1026">
        <v>0</v>
      </c>
      <c r="G11" s="1027">
        <f t="shared" si="0"/>
        <v>0</v>
      </c>
    </row>
    <row r="12" spans="1:7">
      <c r="A12" s="1025" t="s">
        <v>217</v>
      </c>
      <c r="B12" s="1024">
        <v>0</v>
      </c>
      <c r="C12" s="1024">
        <v>0</v>
      </c>
      <c r="D12" s="1024">
        <v>0</v>
      </c>
      <c r="E12" s="1024">
        <v>0</v>
      </c>
      <c r="F12" s="1026">
        <v>0</v>
      </c>
      <c r="G12" s="1027">
        <f t="shared" si="0"/>
        <v>0</v>
      </c>
    </row>
    <row r="13" spans="1:7">
      <c r="A13" s="1025" t="s">
        <v>218</v>
      </c>
      <c r="B13" s="1024">
        <v>0</v>
      </c>
      <c r="C13" s="1024">
        <v>0</v>
      </c>
      <c r="D13" s="1024">
        <v>0</v>
      </c>
      <c r="E13" s="1024">
        <v>1</v>
      </c>
      <c r="F13" s="1026">
        <v>0</v>
      </c>
      <c r="G13" s="1027">
        <f t="shared" si="0"/>
        <v>1</v>
      </c>
    </row>
    <row r="14" spans="1:7">
      <c r="A14" s="1025" t="s">
        <v>219</v>
      </c>
      <c r="B14" s="1024">
        <v>1</v>
      </c>
      <c r="C14" s="1024">
        <v>4</v>
      </c>
      <c r="D14" s="1024">
        <v>5</v>
      </c>
      <c r="E14" s="1024">
        <v>3</v>
      </c>
      <c r="F14" s="1026">
        <v>5</v>
      </c>
      <c r="G14" s="1027">
        <f t="shared" si="0"/>
        <v>18</v>
      </c>
    </row>
    <row r="15" spans="1:7">
      <c r="A15" s="1025" t="s">
        <v>220</v>
      </c>
      <c r="B15" s="1024">
        <v>0</v>
      </c>
      <c r="C15" s="1024">
        <v>0</v>
      </c>
      <c r="D15" s="1024">
        <v>0</v>
      </c>
      <c r="E15" s="1024">
        <v>0</v>
      </c>
      <c r="F15" s="1026">
        <v>0</v>
      </c>
      <c r="G15" s="1027">
        <f t="shared" si="0"/>
        <v>0</v>
      </c>
    </row>
    <row r="16" spans="1:7">
      <c r="A16" s="1025" t="s">
        <v>221</v>
      </c>
      <c r="B16" s="1024">
        <v>0</v>
      </c>
      <c r="C16" s="1024">
        <v>0</v>
      </c>
      <c r="D16" s="1024">
        <v>0</v>
      </c>
      <c r="E16" s="1024">
        <v>0</v>
      </c>
      <c r="F16" s="1026">
        <v>0</v>
      </c>
      <c r="G16" s="1027">
        <f t="shared" si="0"/>
        <v>0</v>
      </c>
    </row>
    <row r="17" spans="1:7">
      <c r="A17" s="1025" t="s">
        <v>222</v>
      </c>
      <c r="B17" s="1024">
        <v>0</v>
      </c>
      <c r="C17" s="1024">
        <v>0</v>
      </c>
      <c r="D17" s="1024">
        <v>2</v>
      </c>
      <c r="E17" s="1024">
        <v>0</v>
      </c>
      <c r="F17" s="1026">
        <v>3</v>
      </c>
      <c r="G17" s="1027">
        <f t="shared" si="0"/>
        <v>5</v>
      </c>
    </row>
    <row r="18" spans="1:7">
      <c r="A18" s="1025" t="s">
        <v>223</v>
      </c>
      <c r="B18" s="1024">
        <v>1</v>
      </c>
      <c r="C18" s="1024">
        <v>0</v>
      </c>
      <c r="D18" s="1024">
        <v>0</v>
      </c>
      <c r="E18" s="1024">
        <v>1</v>
      </c>
      <c r="F18" s="1026">
        <v>0</v>
      </c>
      <c r="G18" s="1027">
        <f t="shared" si="0"/>
        <v>2</v>
      </c>
    </row>
    <row r="19" spans="1:7">
      <c r="A19" s="1025" t="s">
        <v>484</v>
      </c>
      <c r="B19" s="1024">
        <v>2</v>
      </c>
      <c r="C19" s="1024">
        <v>0</v>
      </c>
      <c r="D19" s="1024">
        <v>0</v>
      </c>
      <c r="E19" s="1024">
        <v>0</v>
      </c>
      <c r="F19" s="1026">
        <v>0</v>
      </c>
      <c r="G19" s="1027">
        <f t="shared" si="0"/>
        <v>2</v>
      </c>
    </row>
    <row r="20" spans="1:7">
      <c r="A20" s="1025" t="s">
        <v>224</v>
      </c>
      <c r="B20" s="1024">
        <v>0</v>
      </c>
      <c r="C20" s="1024">
        <v>0</v>
      </c>
      <c r="D20" s="1024">
        <v>0</v>
      </c>
      <c r="E20" s="1024">
        <v>2</v>
      </c>
      <c r="F20" s="1026">
        <v>0</v>
      </c>
      <c r="G20" s="1027">
        <f t="shared" si="0"/>
        <v>2</v>
      </c>
    </row>
    <row r="21" spans="1:7">
      <c r="A21" s="1025" t="s">
        <v>225</v>
      </c>
      <c r="B21" s="1024">
        <v>0</v>
      </c>
      <c r="C21" s="1024">
        <v>0</v>
      </c>
      <c r="D21" s="1024">
        <v>0</v>
      </c>
      <c r="E21" s="1024">
        <v>0</v>
      </c>
      <c r="F21" s="1026">
        <v>0</v>
      </c>
      <c r="G21" s="1027">
        <f t="shared" si="0"/>
        <v>0</v>
      </c>
    </row>
    <row r="22" spans="1:7">
      <c r="A22" s="1025" t="s">
        <v>226</v>
      </c>
      <c r="B22" s="1024">
        <v>32</v>
      </c>
      <c r="C22" s="1024">
        <v>21</v>
      </c>
      <c r="D22" s="1024">
        <v>22</v>
      </c>
      <c r="E22" s="1024">
        <v>39</v>
      </c>
      <c r="F22" s="1026">
        <v>50</v>
      </c>
      <c r="G22" s="1027">
        <f t="shared" si="0"/>
        <v>164</v>
      </c>
    </row>
    <row r="23" spans="1:7">
      <c r="A23" s="1025" t="s">
        <v>227</v>
      </c>
      <c r="B23" s="1024">
        <v>1</v>
      </c>
      <c r="C23" s="1024">
        <v>1</v>
      </c>
      <c r="D23" s="1024">
        <v>4</v>
      </c>
      <c r="E23" s="1024">
        <v>3</v>
      </c>
      <c r="F23" s="1026">
        <v>6</v>
      </c>
      <c r="G23" s="1027">
        <f t="shared" si="0"/>
        <v>15</v>
      </c>
    </row>
    <row r="24" spans="1:7">
      <c r="A24" s="1025" t="s">
        <v>228</v>
      </c>
      <c r="B24" s="1024">
        <v>6</v>
      </c>
      <c r="C24" s="1024">
        <v>15</v>
      </c>
      <c r="D24" s="1024">
        <v>12</v>
      </c>
      <c r="E24" s="1024">
        <v>14</v>
      </c>
      <c r="F24" s="1026">
        <v>17</v>
      </c>
      <c r="G24" s="1027">
        <f t="shared" si="0"/>
        <v>64</v>
      </c>
    </row>
    <row r="25" spans="1:7">
      <c r="A25" s="1025" t="s">
        <v>416</v>
      </c>
      <c r="B25" s="1024">
        <v>0</v>
      </c>
      <c r="C25" s="1024">
        <v>0</v>
      </c>
      <c r="D25" s="1024">
        <v>0</v>
      </c>
      <c r="E25" s="1024">
        <v>0</v>
      </c>
      <c r="F25" s="1026">
        <v>0</v>
      </c>
      <c r="G25" s="1027">
        <f t="shared" si="0"/>
        <v>0</v>
      </c>
    </row>
    <row r="26" spans="1:7">
      <c r="A26" s="1025" t="s">
        <v>229</v>
      </c>
      <c r="B26" s="1024">
        <v>7</v>
      </c>
      <c r="C26" s="1024">
        <v>1</v>
      </c>
      <c r="D26" s="1024">
        <v>7</v>
      </c>
      <c r="E26" s="1024">
        <v>6</v>
      </c>
      <c r="F26" s="1026">
        <v>0</v>
      </c>
      <c r="G26" s="1027">
        <f t="shared" si="0"/>
        <v>21</v>
      </c>
    </row>
    <row r="27" spans="1:7">
      <c r="A27" s="1025" t="s">
        <v>230</v>
      </c>
      <c r="B27" s="1024">
        <v>0</v>
      </c>
      <c r="C27" s="1024">
        <v>1</v>
      </c>
      <c r="D27" s="1024">
        <v>0</v>
      </c>
      <c r="E27" s="1024">
        <v>1</v>
      </c>
      <c r="F27" s="1026">
        <v>0</v>
      </c>
      <c r="G27" s="1027">
        <f t="shared" si="0"/>
        <v>2</v>
      </c>
    </row>
    <row r="28" spans="1:7">
      <c r="A28" s="1025" t="s">
        <v>231</v>
      </c>
      <c r="B28" s="1024">
        <v>5</v>
      </c>
      <c r="C28" s="1024">
        <v>8</v>
      </c>
      <c r="D28" s="1024">
        <v>0</v>
      </c>
      <c r="E28" s="1024">
        <v>7</v>
      </c>
      <c r="F28" s="1026">
        <v>7</v>
      </c>
      <c r="G28" s="1027">
        <f t="shared" si="0"/>
        <v>27</v>
      </c>
    </row>
    <row r="29" spans="1:7">
      <c r="A29" s="1025" t="s">
        <v>232</v>
      </c>
      <c r="B29" s="1024">
        <v>36</v>
      </c>
      <c r="C29" s="1024">
        <v>28</v>
      </c>
      <c r="D29" s="1024">
        <v>30</v>
      </c>
      <c r="E29" s="1024">
        <v>58</v>
      </c>
      <c r="F29" s="1026">
        <v>49</v>
      </c>
      <c r="G29" s="1027">
        <f t="shared" si="0"/>
        <v>201</v>
      </c>
    </row>
    <row r="30" spans="1:7">
      <c r="A30" s="1025" t="s">
        <v>233</v>
      </c>
      <c r="B30" s="1024">
        <v>1</v>
      </c>
      <c r="C30" s="1024">
        <v>4</v>
      </c>
      <c r="D30" s="1024">
        <v>1</v>
      </c>
      <c r="E30" s="1024">
        <v>2</v>
      </c>
      <c r="F30" s="1026">
        <v>0</v>
      </c>
      <c r="G30" s="1027">
        <f t="shared" si="0"/>
        <v>8</v>
      </c>
    </row>
    <row r="31" spans="1:7">
      <c r="A31" s="1025" t="s">
        <v>234</v>
      </c>
      <c r="B31" s="1024">
        <v>1</v>
      </c>
      <c r="C31" s="1024">
        <v>1</v>
      </c>
      <c r="D31" s="1024">
        <v>0</v>
      </c>
      <c r="E31" s="1024">
        <v>0</v>
      </c>
      <c r="F31" s="1026">
        <v>3</v>
      </c>
      <c r="G31" s="1027">
        <f t="shared" si="0"/>
        <v>5</v>
      </c>
    </row>
    <row r="32" spans="1:7">
      <c r="A32" s="1025" t="s">
        <v>235</v>
      </c>
      <c r="B32" s="1024">
        <v>1</v>
      </c>
      <c r="C32" s="1024">
        <v>0</v>
      </c>
      <c r="D32" s="1024">
        <v>0</v>
      </c>
      <c r="E32" s="1024">
        <v>0</v>
      </c>
      <c r="F32" s="1026">
        <v>0</v>
      </c>
      <c r="G32" s="1027">
        <f t="shared" si="0"/>
        <v>1</v>
      </c>
    </row>
    <row r="33" spans="1:7">
      <c r="A33" s="1025" t="s">
        <v>236</v>
      </c>
      <c r="B33" s="1024">
        <v>1</v>
      </c>
      <c r="C33" s="1024">
        <v>1</v>
      </c>
      <c r="D33" s="1024">
        <v>2</v>
      </c>
      <c r="E33" s="1024">
        <v>1</v>
      </c>
      <c r="F33" s="1026">
        <v>0</v>
      </c>
      <c r="G33" s="1027">
        <f t="shared" si="0"/>
        <v>5</v>
      </c>
    </row>
    <row r="34" spans="1:7">
      <c r="A34" s="1025" t="s">
        <v>237</v>
      </c>
      <c r="B34" s="1024">
        <v>1</v>
      </c>
      <c r="C34" s="1024">
        <v>0</v>
      </c>
      <c r="D34" s="1024">
        <v>0</v>
      </c>
      <c r="E34" s="1024">
        <v>4</v>
      </c>
      <c r="F34" s="1026">
        <v>0</v>
      </c>
      <c r="G34" s="1027">
        <f t="shared" si="0"/>
        <v>5</v>
      </c>
    </row>
    <row r="35" spans="1:7">
      <c r="A35" s="1025" t="s">
        <v>238</v>
      </c>
      <c r="B35" s="1024">
        <v>0</v>
      </c>
      <c r="C35" s="1024">
        <v>0</v>
      </c>
      <c r="D35" s="1024">
        <v>0</v>
      </c>
      <c r="E35" s="1024">
        <v>0</v>
      </c>
      <c r="F35" s="1026">
        <v>0</v>
      </c>
      <c r="G35" s="1027">
        <f t="shared" si="0"/>
        <v>0</v>
      </c>
    </row>
    <row r="36" spans="1:7">
      <c r="A36" s="1025" t="s">
        <v>239</v>
      </c>
      <c r="B36" s="1024">
        <v>0</v>
      </c>
      <c r="C36" s="1024">
        <v>0</v>
      </c>
      <c r="D36" s="1024">
        <v>2</v>
      </c>
      <c r="E36" s="1024">
        <v>0</v>
      </c>
      <c r="F36" s="1026">
        <v>1</v>
      </c>
      <c r="G36" s="1027">
        <f t="shared" si="0"/>
        <v>3</v>
      </c>
    </row>
    <row r="37" spans="1:7">
      <c r="A37" s="1025" t="s">
        <v>240</v>
      </c>
      <c r="B37" s="1024">
        <v>5</v>
      </c>
      <c r="C37" s="1024">
        <v>6</v>
      </c>
      <c r="D37" s="1024">
        <v>1</v>
      </c>
      <c r="E37" s="1024">
        <v>12</v>
      </c>
      <c r="F37" s="1026">
        <v>3</v>
      </c>
      <c r="G37" s="1027">
        <f t="shared" si="0"/>
        <v>27</v>
      </c>
    </row>
    <row r="38" spans="1:7">
      <c r="A38" s="1025" t="s">
        <v>241</v>
      </c>
      <c r="B38" s="1024">
        <v>0</v>
      </c>
      <c r="C38" s="1024">
        <v>0</v>
      </c>
      <c r="D38" s="1024">
        <v>0</v>
      </c>
      <c r="E38" s="1024">
        <v>0</v>
      </c>
      <c r="F38" s="1026">
        <v>1</v>
      </c>
      <c r="G38" s="1027">
        <f t="shared" si="0"/>
        <v>1</v>
      </c>
    </row>
    <row r="39" spans="1:7">
      <c r="A39" s="1025" t="s">
        <v>242</v>
      </c>
      <c r="B39" s="1024">
        <v>0</v>
      </c>
      <c r="C39" s="1024">
        <v>0</v>
      </c>
      <c r="D39" s="1024">
        <v>0</v>
      </c>
      <c r="E39" s="1024">
        <v>0</v>
      </c>
      <c r="F39" s="1026">
        <v>1</v>
      </c>
      <c r="G39" s="1027">
        <f t="shared" si="0"/>
        <v>1</v>
      </c>
    </row>
    <row r="40" spans="1:7">
      <c r="A40" s="1025" t="s">
        <v>243</v>
      </c>
      <c r="B40" s="1024">
        <v>2</v>
      </c>
      <c r="C40" s="1024">
        <v>1</v>
      </c>
      <c r="D40" s="1024">
        <v>4</v>
      </c>
      <c r="E40" s="1024">
        <v>1</v>
      </c>
      <c r="F40" s="1026">
        <v>8</v>
      </c>
      <c r="G40" s="1027">
        <f t="shared" si="0"/>
        <v>16</v>
      </c>
    </row>
    <row r="41" spans="1:7">
      <c r="A41" s="1025" t="s">
        <v>244</v>
      </c>
      <c r="B41" s="1024">
        <v>1</v>
      </c>
      <c r="C41" s="1024">
        <v>1</v>
      </c>
      <c r="D41" s="1024">
        <v>0</v>
      </c>
      <c r="E41" s="1024">
        <v>1</v>
      </c>
      <c r="F41" s="1026">
        <v>0</v>
      </c>
      <c r="G41" s="1027">
        <f t="shared" si="0"/>
        <v>3</v>
      </c>
    </row>
    <row r="42" spans="1:7">
      <c r="A42" s="1025" t="s">
        <v>245</v>
      </c>
      <c r="B42" s="1024">
        <v>4</v>
      </c>
      <c r="C42" s="1024">
        <v>0</v>
      </c>
      <c r="D42" s="1024">
        <v>0</v>
      </c>
      <c r="E42" s="1024">
        <v>0</v>
      </c>
      <c r="F42" s="1026">
        <v>0</v>
      </c>
      <c r="G42" s="1027">
        <f t="shared" si="0"/>
        <v>4</v>
      </c>
    </row>
    <row r="43" spans="1:7">
      <c r="A43" s="1025" t="s">
        <v>246</v>
      </c>
      <c r="B43" s="1024">
        <v>0</v>
      </c>
      <c r="C43" s="1024">
        <v>0</v>
      </c>
      <c r="D43" s="1024">
        <v>0</v>
      </c>
      <c r="E43" s="1024">
        <v>1</v>
      </c>
      <c r="F43" s="1026">
        <v>1</v>
      </c>
      <c r="G43" s="1027">
        <f t="shared" si="0"/>
        <v>2</v>
      </c>
    </row>
    <row r="44" spans="1:7">
      <c r="A44" s="1025" t="s">
        <v>247</v>
      </c>
      <c r="B44" s="1024">
        <v>0</v>
      </c>
      <c r="C44" s="1024">
        <v>1</v>
      </c>
      <c r="D44" s="1024">
        <v>0</v>
      </c>
      <c r="E44" s="1024">
        <v>0</v>
      </c>
      <c r="F44" s="1026">
        <v>0</v>
      </c>
      <c r="G44" s="1027">
        <f t="shared" si="0"/>
        <v>1</v>
      </c>
    </row>
    <row r="45" spans="1:7">
      <c r="A45" s="1025" t="s">
        <v>248</v>
      </c>
      <c r="B45" s="1024">
        <v>1</v>
      </c>
      <c r="C45" s="1024">
        <v>0</v>
      </c>
      <c r="D45" s="1024">
        <v>0</v>
      </c>
      <c r="E45" s="1024">
        <v>0</v>
      </c>
      <c r="F45" s="1026">
        <v>0</v>
      </c>
      <c r="G45" s="1027">
        <f t="shared" si="0"/>
        <v>1</v>
      </c>
    </row>
    <row r="46" spans="1:7">
      <c r="A46" s="1025" t="s">
        <v>249</v>
      </c>
      <c r="B46" s="1024">
        <v>1</v>
      </c>
      <c r="C46" s="1024">
        <v>0</v>
      </c>
      <c r="D46" s="1024">
        <v>0</v>
      </c>
      <c r="E46" s="1024">
        <v>3</v>
      </c>
      <c r="F46" s="1026">
        <v>0</v>
      </c>
      <c r="G46" s="1027">
        <f t="shared" si="0"/>
        <v>4</v>
      </c>
    </row>
    <row r="47" spans="1:7">
      <c r="A47" s="1025" t="s">
        <v>250</v>
      </c>
      <c r="B47" s="1024">
        <v>0</v>
      </c>
      <c r="C47" s="1024">
        <v>0</v>
      </c>
      <c r="D47" s="1024">
        <v>0</v>
      </c>
      <c r="E47" s="1024">
        <v>1</v>
      </c>
      <c r="F47" s="1026">
        <v>1</v>
      </c>
      <c r="G47" s="1027">
        <f t="shared" si="0"/>
        <v>2</v>
      </c>
    </row>
    <row r="48" spans="1:7">
      <c r="A48" s="1025" t="s">
        <v>251</v>
      </c>
      <c r="B48" s="1024">
        <v>0</v>
      </c>
      <c r="C48" s="1024">
        <v>0</v>
      </c>
      <c r="D48" s="1024">
        <v>0</v>
      </c>
      <c r="E48" s="1024">
        <v>1</v>
      </c>
      <c r="F48" s="1026">
        <v>0</v>
      </c>
      <c r="G48" s="1027">
        <f t="shared" si="0"/>
        <v>1</v>
      </c>
    </row>
    <row r="49" spans="1:7">
      <c r="A49" s="1025" t="s">
        <v>252</v>
      </c>
      <c r="B49" s="1024">
        <v>1</v>
      </c>
      <c r="C49" s="1024">
        <v>0</v>
      </c>
      <c r="D49" s="1024">
        <v>0</v>
      </c>
      <c r="E49" s="1024">
        <v>0</v>
      </c>
      <c r="F49" s="1026">
        <v>0</v>
      </c>
      <c r="G49" s="1027">
        <f t="shared" si="0"/>
        <v>1</v>
      </c>
    </row>
    <row r="50" spans="1:7">
      <c r="A50" s="1025" t="s">
        <v>253</v>
      </c>
      <c r="B50" s="1024">
        <v>0</v>
      </c>
      <c r="C50" s="1024">
        <v>1</v>
      </c>
      <c r="D50" s="1024">
        <v>0</v>
      </c>
      <c r="E50" s="1024">
        <v>1</v>
      </c>
      <c r="F50" s="1026">
        <v>0</v>
      </c>
      <c r="G50" s="1027">
        <f t="shared" si="0"/>
        <v>2</v>
      </c>
    </row>
    <row r="51" spans="1:7">
      <c r="A51" s="1025" t="s">
        <v>254</v>
      </c>
      <c r="B51" s="1024">
        <v>0</v>
      </c>
      <c r="C51" s="1024">
        <v>0</v>
      </c>
      <c r="D51" s="1024">
        <v>0</v>
      </c>
      <c r="E51" s="1024">
        <v>0</v>
      </c>
      <c r="F51" s="1026">
        <v>0</v>
      </c>
      <c r="G51" s="1027">
        <f t="shared" si="0"/>
        <v>0</v>
      </c>
    </row>
    <row r="52" spans="1:7">
      <c r="A52" s="1025" t="s">
        <v>255</v>
      </c>
      <c r="B52" s="1024">
        <v>0</v>
      </c>
      <c r="C52" s="1024">
        <v>0</v>
      </c>
      <c r="D52" s="1024">
        <v>0</v>
      </c>
      <c r="E52" s="1024">
        <v>0</v>
      </c>
      <c r="F52" s="1026">
        <v>0</v>
      </c>
      <c r="G52" s="1027">
        <f t="shared" si="0"/>
        <v>0</v>
      </c>
    </row>
    <row r="53" spans="1:7">
      <c r="A53" s="1025" t="s">
        <v>256</v>
      </c>
      <c r="B53" s="1024">
        <v>3</v>
      </c>
      <c r="C53" s="1024">
        <v>3</v>
      </c>
      <c r="D53" s="1024">
        <v>1</v>
      </c>
      <c r="E53" s="1024">
        <v>4</v>
      </c>
      <c r="F53" s="1026">
        <v>0</v>
      </c>
      <c r="G53" s="1027">
        <f t="shared" si="0"/>
        <v>11</v>
      </c>
    </row>
    <row r="54" spans="1:7">
      <c r="A54" s="1025" t="s">
        <v>257</v>
      </c>
      <c r="B54" s="1024">
        <v>0</v>
      </c>
      <c r="C54" s="1024">
        <v>0</v>
      </c>
      <c r="D54" s="1024">
        <v>0</v>
      </c>
      <c r="E54" s="1024">
        <v>2</v>
      </c>
      <c r="F54" s="1026">
        <v>3</v>
      </c>
      <c r="G54" s="1027">
        <f t="shared" si="0"/>
        <v>5</v>
      </c>
    </row>
    <row r="55" spans="1:7">
      <c r="A55" s="1025" t="s">
        <v>258</v>
      </c>
      <c r="B55" s="1024">
        <v>0</v>
      </c>
      <c r="C55" s="1024">
        <v>0</v>
      </c>
      <c r="D55" s="1024">
        <v>1</v>
      </c>
      <c r="E55" s="1024">
        <v>0</v>
      </c>
      <c r="F55" s="1026">
        <v>0</v>
      </c>
      <c r="G55" s="1027">
        <f t="shared" si="0"/>
        <v>1</v>
      </c>
    </row>
    <row r="56" spans="1:7">
      <c r="A56" s="1025" t="s">
        <v>259</v>
      </c>
      <c r="B56" s="1024">
        <v>1</v>
      </c>
      <c r="C56" s="1024">
        <v>1</v>
      </c>
      <c r="D56" s="1024">
        <v>3</v>
      </c>
      <c r="E56" s="1024">
        <v>1</v>
      </c>
      <c r="F56" s="1026">
        <v>1</v>
      </c>
      <c r="G56" s="1027">
        <f t="shared" si="0"/>
        <v>7</v>
      </c>
    </row>
    <row r="57" spans="1:7">
      <c r="A57" s="1025" t="s">
        <v>260</v>
      </c>
      <c r="B57" s="1024">
        <v>0</v>
      </c>
      <c r="C57" s="1024">
        <v>0</v>
      </c>
      <c r="D57" s="1024">
        <v>2</v>
      </c>
      <c r="E57" s="1024">
        <v>0</v>
      </c>
      <c r="F57" s="1026">
        <v>0</v>
      </c>
      <c r="G57" s="1027">
        <f t="shared" si="0"/>
        <v>2</v>
      </c>
    </row>
    <row r="58" spans="1:7">
      <c r="A58" s="1025" t="s">
        <v>261</v>
      </c>
      <c r="B58" s="1024">
        <v>0</v>
      </c>
      <c r="C58" s="1024">
        <v>0</v>
      </c>
      <c r="D58" s="1024">
        <v>5</v>
      </c>
      <c r="E58" s="1024">
        <v>5</v>
      </c>
      <c r="F58" s="1026">
        <v>0</v>
      </c>
      <c r="G58" s="1027">
        <f t="shared" si="0"/>
        <v>10</v>
      </c>
    </row>
    <row r="59" spans="1:7">
      <c r="A59" s="1025" t="s">
        <v>262</v>
      </c>
      <c r="B59" s="1024">
        <v>1</v>
      </c>
      <c r="C59" s="1024">
        <v>0</v>
      </c>
      <c r="D59" s="1024">
        <v>0</v>
      </c>
      <c r="E59" s="1024">
        <v>0</v>
      </c>
      <c r="F59" s="1026">
        <v>0</v>
      </c>
      <c r="G59" s="1027">
        <f t="shared" si="0"/>
        <v>1</v>
      </c>
    </row>
    <row r="60" spans="1:7">
      <c r="A60" s="1025" t="s">
        <v>263</v>
      </c>
      <c r="B60" s="1024">
        <v>0</v>
      </c>
      <c r="C60" s="1024">
        <v>2</v>
      </c>
      <c r="D60" s="1024">
        <v>0</v>
      </c>
      <c r="E60" s="1024">
        <v>1</v>
      </c>
      <c r="F60" s="1026">
        <v>0</v>
      </c>
      <c r="G60" s="1027">
        <f t="shared" si="0"/>
        <v>3</v>
      </c>
    </row>
    <row r="61" spans="1:7">
      <c r="A61" s="1025" t="s">
        <v>264</v>
      </c>
      <c r="B61" s="1024">
        <v>0</v>
      </c>
      <c r="C61" s="1024">
        <v>0</v>
      </c>
      <c r="D61" s="1024">
        <v>0</v>
      </c>
      <c r="E61" s="1024">
        <v>0</v>
      </c>
      <c r="F61" s="1026">
        <v>0</v>
      </c>
      <c r="G61" s="1027">
        <f t="shared" si="0"/>
        <v>0</v>
      </c>
    </row>
    <row r="62" spans="1:7">
      <c r="A62" s="1025" t="s">
        <v>265</v>
      </c>
      <c r="B62" s="1024">
        <v>0</v>
      </c>
      <c r="C62" s="1024">
        <v>0</v>
      </c>
      <c r="D62" s="1024">
        <v>0</v>
      </c>
      <c r="E62" s="1024">
        <v>0</v>
      </c>
      <c r="F62" s="1026">
        <v>0</v>
      </c>
      <c r="G62" s="1027">
        <f t="shared" si="0"/>
        <v>0</v>
      </c>
    </row>
    <row r="63" spans="1:7">
      <c r="A63" s="1025" t="s">
        <v>266</v>
      </c>
      <c r="B63" s="1024">
        <v>0</v>
      </c>
      <c r="C63" s="1024">
        <v>0</v>
      </c>
      <c r="D63" s="1024">
        <v>1</v>
      </c>
      <c r="E63" s="1024">
        <v>1</v>
      </c>
      <c r="F63" s="1026">
        <v>0</v>
      </c>
      <c r="G63" s="1027">
        <f t="shared" si="0"/>
        <v>2</v>
      </c>
    </row>
    <row r="64" spans="1:7">
      <c r="A64" s="1025" t="s">
        <v>267</v>
      </c>
      <c r="B64" s="1024">
        <v>0</v>
      </c>
      <c r="C64" s="1024">
        <v>1</v>
      </c>
      <c r="D64" s="1024">
        <v>2</v>
      </c>
      <c r="E64" s="1024">
        <v>0</v>
      </c>
      <c r="F64" s="1026">
        <v>1</v>
      </c>
      <c r="G64" s="1027">
        <f t="shared" si="0"/>
        <v>4</v>
      </c>
    </row>
    <row r="65" spans="1:7">
      <c r="A65" s="1025" t="s">
        <v>268</v>
      </c>
      <c r="B65" s="1024">
        <v>1</v>
      </c>
      <c r="C65" s="1024">
        <v>0</v>
      </c>
      <c r="D65" s="1024">
        <v>0</v>
      </c>
      <c r="E65" s="1024">
        <v>0</v>
      </c>
      <c r="F65" s="1026">
        <v>1</v>
      </c>
      <c r="G65" s="1027">
        <f t="shared" si="0"/>
        <v>2</v>
      </c>
    </row>
    <row r="66" spans="1:7">
      <c r="A66" s="1025" t="s">
        <v>269</v>
      </c>
      <c r="B66" s="1024">
        <v>0</v>
      </c>
      <c r="C66" s="1024">
        <v>1</v>
      </c>
      <c r="D66" s="1024">
        <v>0</v>
      </c>
      <c r="E66" s="1024">
        <v>0</v>
      </c>
      <c r="F66" s="1026">
        <v>0</v>
      </c>
      <c r="G66" s="1027">
        <f t="shared" si="0"/>
        <v>1</v>
      </c>
    </row>
    <row r="67" spans="1:7">
      <c r="A67" s="1025" t="s">
        <v>270</v>
      </c>
      <c r="B67" s="1024">
        <v>3</v>
      </c>
      <c r="C67" s="1024">
        <v>0</v>
      </c>
      <c r="D67" s="1024">
        <v>1</v>
      </c>
      <c r="E67" s="1024">
        <v>2</v>
      </c>
      <c r="F67" s="1026">
        <v>0</v>
      </c>
      <c r="G67" s="1027">
        <f t="shared" si="0"/>
        <v>6</v>
      </c>
    </row>
    <row r="68" spans="1:7">
      <c r="A68" s="1025" t="s">
        <v>271</v>
      </c>
      <c r="B68" s="1024">
        <v>0</v>
      </c>
      <c r="C68" s="1024">
        <v>0</v>
      </c>
      <c r="D68" s="1024">
        <v>0</v>
      </c>
      <c r="E68" s="1024">
        <v>0</v>
      </c>
      <c r="F68" s="1026">
        <v>3</v>
      </c>
      <c r="G68" s="1027">
        <f t="shared" si="0"/>
        <v>3</v>
      </c>
    </row>
    <row r="69" spans="1:7">
      <c r="A69" s="1025" t="s">
        <v>272</v>
      </c>
      <c r="B69" s="1024">
        <v>2</v>
      </c>
      <c r="C69" s="1024">
        <v>0</v>
      </c>
      <c r="D69" s="1024">
        <v>1</v>
      </c>
      <c r="E69" s="1024">
        <v>2</v>
      </c>
      <c r="F69" s="1026">
        <v>2</v>
      </c>
      <c r="G69" s="1027">
        <f t="shared" ref="G69:G72" si="1">SUM(B69:F69)</f>
        <v>7</v>
      </c>
    </row>
    <row r="70" spans="1:7">
      <c r="A70" s="1025" t="s">
        <v>273</v>
      </c>
      <c r="B70" s="1024">
        <v>0</v>
      </c>
      <c r="C70" s="1024">
        <v>0</v>
      </c>
      <c r="D70" s="1024">
        <v>0</v>
      </c>
      <c r="E70" s="1024">
        <v>1</v>
      </c>
      <c r="F70" s="1026">
        <v>1</v>
      </c>
      <c r="G70" s="1027">
        <f t="shared" si="1"/>
        <v>2</v>
      </c>
    </row>
    <row r="71" spans="1:7">
      <c r="A71" s="1025" t="s">
        <v>274</v>
      </c>
      <c r="B71" s="1024">
        <v>2</v>
      </c>
      <c r="C71" s="1024">
        <v>0</v>
      </c>
      <c r="D71" s="1024">
        <v>1</v>
      </c>
      <c r="E71" s="1024">
        <v>0</v>
      </c>
      <c r="F71" s="1026">
        <v>0</v>
      </c>
      <c r="G71" s="1027">
        <f t="shared" si="1"/>
        <v>3</v>
      </c>
    </row>
    <row r="72" spans="1:7" ht="15.75" thickBot="1">
      <c r="A72" s="1053" t="s">
        <v>275</v>
      </c>
      <c r="B72" s="1054">
        <v>0</v>
      </c>
      <c r="C72" s="1054">
        <v>0</v>
      </c>
      <c r="D72" s="1054">
        <v>0</v>
      </c>
      <c r="E72" s="1054">
        <v>2</v>
      </c>
      <c r="F72" s="1055">
        <v>0</v>
      </c>
      <c r="G72" s="1056">
        <f t="shared" si="1"/>
        <v>2</v>
      </c>
    </row>
    <row r="73" spans="1:7" ht="15.75" thickBot="1">
      <c r="A73" s="1052" t="s">
        <v>23</v>
      </c>
      <c r="B73" s="1057">
        <f>SUM(B4:B72)</f>
        <v>127</v>
      </c>
      <c r="C73" s="1057">
        <f t="shared" ref="C73:G73" si="2">SUM(C4:C72)</f>
        <v>109</v>
      </c>
      <c r="D73" s="1057">
        <f t="shared" si="2"/>
        <v>112</v>
      </c>
      <c r="E73" s="1057">
        <f t="shared" si="2"/>
        <v>189</v>
      </c>
      <c r="F73" s="1058">
        <f t="shared" si="2"/>
        <v>176</v>
      </c>
      <c r="G73" s="1059">
        <f t="shared" si="2"/>
        <v>713</v>
      </c>
    </row>
  </sheetData>
  <pageMargins left="0.511811024" right="0.511811024" top="0.78740157499999996" bottom="0.78740157499999996" header="0.31496062000000002" footer="0.31496062000000002"/>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2"/>
  <dimension ref="A1:G73"/>
  <sheetViews>
    <sheetView workbookViewId="0"/>
  </sheetViews>
  <sheetFormatPr defaultRowHeight="15"/>
  <cols>
    <col min="1" max="1" width="68.42578125" customWidth="1"/>
    <col min="2" max="6" width="12.85546875" style="71" customWidth="1"/>
    <col min="7" max="7" width="12.85546875" style="86" customWidth="1"/>
  </cols>
  <sheetData>
    <row r="1" spans="1:7">
      <c r="A1" s="525" t="s">
        <v>0</v>
      </c>
    </row>
    <row r="2" spans="1:7" ht="15.75" thickBot="1">
      <c r="A2" s="527" t="s">
        <v>1</v>
      </c>
    </row>
    <row r="3" spans="1:7" ht="15.75" thickBot="1">
      <c r="A3" s="1032" t="s">
        <v>510</v>
      </c>
      <c r="B3" s="1033" t="s">
        <v>409</v>
      </c>
      <c r="C3" s="1033" t="s">
        <v>487</v>
      </c>
      <c r="D3" s="1033" t="s">
        <v>501</v>
      </c>
      <c r="E3" s="1034" t="s">
        <v>509</v>
      </c>
      <c r="F3" s="1035" t="s">
        <v>518</v>
      </c>
      <c r="G3" s="1036" t="s">
        <v>5</v>
      </c>
    </row>
    <row r="4" spans="1:7">
      <c r="A4" s="1028" t="s">
        <v>211</v>
      </c>
      <c r="B4" s="1029">
        <v>1</v>
      </c>
      <c r="C4" s="1029">
        <v>1</v>
      </c>
      <c r="D4" s="1029">
        <v>1</v>
      </c>
      <c r="E4" s="1029">
        <v>1</v>
      </c>
      <c r="F4" s="1030">
        <v>5</v>
      </c>
      <c r="G4" s="1031">
        <f>SUM(B4:F4)</f>
        <v>9</v>
      </c>
    </row>
    <row r="5" spans="1:7">
      <c r="A5" s="1025" t="s">
        <v>415</v>
      </c>
      <c r="B5" s="1024">
        <v>0</v>
      </c>
      <c r="C5" s="1024">
        <v>0</v>
      </c>
      <c r="D5" s="1024">
        <v>0</v>
      </c>
      <c r="E5" s="1024">
        <v>0</v>
      </c>
      <c r="F5" s="1026">
        <v>0</v>
      </c>
      <c r="G5" s="1027">
        <f t="shared" ref="G5:G68" si="0">SUM(B5:F5)</f>
        <v>0</v>
      </c>
    </row>
    <row r="6" spans="1:7">
      <c r="A6" s="1025" t="s">
        <v>212</v>
      </c>
      <c r="B6" s="1024">
        <v>0</v>
      </c>
      <c r="C6" s="1024">
        <v>0</v>
      </c>
      <c r="D6" s="1024">
        <v>0</v>
      </c>
      <c r="E6" s="1024">
        <v>0</v>
      </c>
      <c r="F6" s="1026">
        <v>0</v>
      </c>
      <c r="G6" s="1027">
        <f t="shared" si="0"/>
        <v>0</v>
      </c>
    </row>
    <row r="7" spans="1:7">
      <c r="A7" s="1025" t="s">
        <v>213</v>
      </c>
      <c r="B7" s="1024">
        <v>0</v>
      </c>
      <c r="C7" s="1024">
        <v>0</v>
      </c>
      <c r="D7" s="1024">
        <v>1</v>
      </c>
      <c r="E7" s="1024">
        <v>0</v>
      </c>
      <c r="F7" s="1026">
        <v>2</v>
      </c>
      <c r="G7" s="1027">
        <f t="shared" si="0"/>
        <v>3</v>
      </c>
    </row>
    <row r="8" spans="1:7">
      <c r="A8" s="1025" t="s">
        <v>214</v>
      </c>
      <c r="B8" s="1024">
        <v>0</v>
      </c>
      <c r="C8" s="1024">
        <v>0</v>
      </c>
      <c r="D8" s="1024">
        <v>0</v>
      </c>
      <c r="E8" s="1024">
        <v>1</v>
      </c>
      <c r="F8" s="1026">
        <v>0</v>
      </c>
      <c r="G8" s="1027">
        <f t="shared" si="0"/>
        <v>1</v>
      </c>
    </row>
    <row r="9" spans="1:7">
      <c r="A9" s="1025" t="s">
        <v>215</v>
      </c>
      <c r="B9" s="1024">
        <v>0</v>
      </c>
      <c r="C9" s="1024">
        <v>1</v>
      </c>
      <c r="D9" s="1024">
        <v>0</v>
      </c>
      <c r="E9" s="1024">
        <v>1</v>
      </c>
      <c r="F9" s="1026">
        <v>0</v>
      </c>
      <c r="G9" s="1027">
        <f t="shared" si="0"/>
        <v>2</v>
      </c>
    </row>
    <row r="10" spans="1:7">
      <c r="A10" s="1025" t="s">
        <v>216</v>
      </c>
      <c r="B10" s="1024">
        <v>0</v>
      </c>
      <c r="C10" s="1024">
        <v>0</v>
      </c>
      <c r="D10" s="1024">
        <v>6</v>
      </c>
      <c r="E10" s="1024">
        <v>72</v>
      </c>
      <c r="F10" s="1026">
        <v>54</v>
      </c>
      <c r="G10" s="1027">
        <f t="shared" si="0"/>
        <v>132</v>
      </c>
    </row>
    <row r="11" spans="1:7">
      <c r="A11" s="1025" t="s">
        <v>143</v>
      </c>
      <c r="B11" s="1024">
        <v>8</v>
      </c>
      <c r="C11" s="1024">
        <v>32</v>
      </c>
      <c r="D11" s="1024">
        <v>22</v>
      </c>
      <c r="E11" s="1024">
        <v>2</v>
      </c>
      <c r="F11" s="1026">
        <v>2</v>
      </c>
      <c r="G11" s="1027">
        <f t="shared" si="0"/>
        <v>66</v>
      </c>
    </row>
    <row r="12" spans="1:7">
      <c r="A12" s="1025" t="s">
        <v>217</v>
      </c>
      <c r="B12" s="1024">
        <v>0</v>
      </c>
      <c r="C12" s="1024">
        <v>0</v>
      </c>
      <c r="D12" s="1024">
        <v>0</v>
      </c>
      <c r="E12" s="1024">
        <v>0</v>
      </c>
      <c r="F12" s="1026">
        <v>0</v>
      </c>
      <c r="G12" s="1027">
        <f t="shared" si="0"/>
        <v>0</v>
      </c>
    </row>
    <row r="13" spans="1:7">
      <c r="A13" s="1025" t="s">
        <v>218</v>
      </c>
      <c r="B13" s="1024">
        <v>0</v>
      </c>
      <c r="C13" s="1024">
        <v>0</v>
      </c>
      <c r="D13" s="1024">
        <v>0</v>
      </c>
      <c r="E13" s="1024">
        <v>0</v>
      </c>
      <c r="F13" s="1026">
        <v>0</v>
      </c>
      <c r="G13" s="1027">
        <f t="shared" si="0"/>
        <v>0</v>
      </c>
    </row>
    <row r="14" spans="1:7">
      <c r="A14" s="1025" t="s">
        <v>219</v>
      </c>
      <c r="B14" s="1024">
        <v>4</v>
      </c>
      <c r="C14" s="1024">
        <v>1</v>
      </c>
      <c r="D14" s="1024">
        <v>0</v>
      </c>
      <c r="E14" s="1024">
        <v>4</v>
      </c>
      <c r="F14" s="1026">
        <v>10</v>
      </c>
      <c r="G14" s="1027">
        <f t="shared" si="0"/>
        <v>19</v>
      </c>
    </row>
    <row r="15" spans="1:7">
      <c r="A15" s="1025" t="s">
        <v>220</v>
      </c>
      <c r="B15" s="1024">
        <v>0</v>
      </c>
      <c r="C15" s="1024">
        <v>0</v>
      </c>
      <c r="D15" s="1024">
        <v>0</v>
      </c>
      <c r="E15" s="1024">
        <v>0</v>
      </c>
      <c r="F15" s="1026">
        <v>0</v>
      </c>
      <c r="G15" s="1027">
        <f t="shared" si="0"/>
        <v>0</v>
      </c>
    </row>
    <row r="16" spans="1:7">
      <c r="A16" s="1025" t="s">
        <v>221</v>
      </c>
      <c r="B16" s="1024">
        <v>0</v>
      </c>
      <c r="C16" s="1024">
        <v>0</v>
      </c>
      <c r="D16" s="1024">
        <v>1</v>
      </c>
      <c r="E16" s="1024">
        <v>0</v>
      </c>
      <c r="F16" s="1026">
        <v>0</v>
      </c>
      <c r="G16" s="1027">
        <f t="shared" si="0"/>
        <v>1</v>
      </c>
    </row>
    <row r="17" spans="1:7">
      <c r="A17" s="1025" t="s">
        <v>222</v>
      </c>
      <c r="B17" s="1024">
        <v>0</v>
      </c>
      <c r="C17" s="1024">
        <v>1</v>
      </c>
      <c r="D17" s="1024">
        <v>0</v>
      </c>
      <c r="E17" s="1024">
        <v>0</v>
      </c>
      <c r="F17" s="1026">
        <v>0</v>
      </c>
      <c r="G17" s="1027">
        <f t="shared" si="0"/>
        <v>1</v>
      </c>
    </row>
    <row r="18" spans="1:7">
      <c r="A18" s="1025" t="s">
        <v>223</v>
      </c>
      <c r="B18" s="1024">
        <v>0</v>
      </c>
      <c r="C18" s="1024">
        <v>0</v>
      </c>
      <c r="D18" s="1024">
        <v>0</v>
      </c>
      <c r="E18" s="1024">
        <v>1</v>
      </c>
      <c r="F18" s="1026">
        <v>4</v>
      </c>
      <c r="G18" s="1027">
        <f t="shared" si="0"/>
        <v>5</v>
      </c>
    </row>
    <row r="19" spans="1:7">
      <c r="A19" s="1025" t="s">
        <v>484</v>
      </c>
      <c r="B19" s="1024">
        <v>0</v>
      </c>
      <c r="C19" s="1024">
        <v>0</v>
      </c>
      <c r="D19" s="1024">
        <v>0</v>
      </c>
      <c r="E19" s="1024">
        <v>0</v>
      </c>
      <c r="F19" s="1026">
        <v>0</v>
      </c>
      <c r="G19" s="1027">
        <f t="shared" si="0"/>
        <v>0</v>
      </c>
    </row>
    <row r="20" spans="1:7">
      <c r="A20" s="1025" t="s">
        <v>224</v>
      </c>
      <c r="B20" s="1024">
        <v>0</v>
      </c>
      <c r="C20" s="1024">
        <v>0</v>
      </c>
      <c r="D20" s="1024">
        <v>0</v>
      </c>
      <c r="E20" s="1024">
        <v>1</v>
      </c>
      <c r="F20" s="1026">
        <v>0</v>
      </c>
      <c r="G20" s="1027">
        <f t="shared" si="0"/>
        <v>1</v>
      </c>
    </row>
    <row r="21" spans="1:7">
      <c r="A21" s="1025" t="s">
        <v>225</v>
      </c>
      <c r="B21" s="1024">
        <v>0</v>
      </c>
      <c r="C21" s="1024">
        <v>0</v>
      </c>
      <c r="D21" s="1024">
        <v>0</v>
      </c>
      <c r="E21" s="1024">
        <v>0</v>
      </c>
      <c r="F21" s="1026">
        <v>0</v>
      </c>
      <c r="G21" s="1027">
        <f t="shared" si="0"/>
        <v>0</v>
      </c>
    </row>
    <row r="22" spans="1:7">
      <c r="A22" s="1025" t="s">
        <v>226</v>
      </c>
      <c r="B22" s="1024">
        <v>15</v>
      </c>
      <c r="C22" s="1024">
        <v>19</v>
      </c>
      <c r="D22" s="1024">
        <v>38</v>
      </c>
      <c r="E22" s="1024">
        <v>27</v>
      </c>
      <c r="F22" s="1026">
        <v>23</v>
      </c>
      <c r="G22" s="1027">
        <f t="shared" si="0"/>
        <v>122</v>
      </c>
    </row>
    <row r="23" spans="1:7">
      <c r="A23" s="1025" t="s">
        <v>227</v>
      </c>
      <c r="B23" s="1024">
        <v>2</v>
      </c>
      <c r="C23" s="1024">
        <v>3</v>
      </c>
      <c r="D23" s="1024">
        <v>9</v>
      </c>
      <c r="E23" s="1024">
        <v>7</v>
      </c>
      <c r="F23" s="1026">
        <v>0</v>
      </c>
      <c r="G23" s="1027">
        <f t="shared" si="0"/>
        <v>21</v>
      </c>
    </row>
    <row r="24" spans="1:7">
      <c r="A24" s="1025" t="s">
        <v>228</v>
      </c>
      <c r="B24" s="1024">
        <v>9</v>
      </c>
      <c r="C24" s="1024">
        <v>6</v>
      </c>
      <c r="D24" s="1024">
        <v>8</v>
      </c>
      <c r="E24" s="1024">
        <v>13</v>
      </c>
      <c r="F24" s="1026">
        <v>12</v>
      </c>
      <c r="G24" s="1027">
        <f t="shared" si="0"/>
        <v>48</v>
      </c>
    </row>
    <row r="25" spans="1:7">
      <c r="A25" s="1025" t="s">
        <v>416</v>
      </c>
      <c r="B25" s="1024">
        <v>0</v>
      </c>
      <c r="C25" s="1024">
        <v>0</v>
      </c>
      <c r="D25" s="1024">
        <v>0</v>
      </c>
      <c r="E25" s="1024">
        <v>0</v>
      </c>
      <c r="F25" s="1026">
        <v>0</v>
      </c>
      <c r="G25" s="1027">
        <f t="shared" si="0"/>
        <v>0</v>
      </c>
    </row>
    <row r="26" spans="1:7">
      <c r="A26" s="1025" t="s">
        <v>229</v>
      </c>
      <c r="B26" s="1024">
        <v>2</v>
      </c>
      <c r="C26" s="1024">
        <v>3</v>
      </c>
      <c r="D26" s="1024">
        <v>2</v>
      </c>
      <c r="E26" s="1024">
        <v>0</v>
      </c>
      <c r="F26" s="1026">
        <v>4</v>
      </c>
      <c r="G26" s="1027">
        <f t="shared" si="0"/>
        <v>11</v>
      </c>
    </row>
    <row r="27" spans="1:7">
      <c r="A27" s="1025" t="s">
        <v>230</v>
      </c>
      <c r="B27" s="1024">
        <v>1</v>
      </c>
      <c r="C27" s="1024">
        <v>1</v>
      </c>
      <c r="D27" s="1024">
        <v>0</v>
      </c>
      <c r="E27" s="1024">
        <v>1</v>
      </c>
      <c r="F27" s="1026">
        <v>0</v>
      </c>
      <c r="G27" s="1027">
        <f t="shared" si="0"/>
        <v>3</v>
      </c>
    </row>
    <row r="28" spans="1:7">
      <c r="A28" s="1025" t="s">
        <v>231</v>
      </c>
      <c r="B28" s="1024">
        <v>1</v>
      </c>
      <c r="C28" s="1024">
        <v>2</v>
      </c>
      <c r="D28" s="1024">
        <v>0</v>
      </c>
      <c r="E28" s="1024">
        <v>1</v>
      </c>
      <c r="F28" s="1026">
        <v>2</v>
      </c>
      <c r="G28" s="1027">
        <f t="shared" si="0"/>
        <v>6</v>
      </c>
    </row>
    <row r="29" spans="1:7">
      <c r="A29" s="1025" t="s">
        <v>232</v>
      </c>
      <c r="B29" s="1024">
        <v>15</v>
      </c>
      <c r="C29" s="1024">
        <v>12</v>
      </c>
      <c r="D29" s="1024">
        <v>21</v>
      </c>
      <c r="E29" s="1024">
        <v>30</v>
      </c>
      <c r="F29" s="1026">
        <v>15</v>
      </c>
      <c r="G29" s="1027">
        <f t="shared" si="0"/>
        <v>93</v>
      </c>
    </row>
    <row r="30" spans="1:7">
      <c r="A30" s="1025" t="s">
        <v>233</v>
      </c>
      <c r="B30" s="1024">
        <v>3</v>
      </c>
      <c r="C30" s="1024">
        <v>2</v>
      </c>
      <c r="D30" s="1024">
        <v>8</v>
      </c>
      <c r="E30" s="1024">
        <v>1</v>
      </c>
      <c r="F30" s="1026">
        <v>0</v>
      </c>
      <c r="G30" s="1027">
        <f t="shared" si="0"/>
        <v>14</v>
      </c>
    </row>
    <row r="31" spans="1:7">
      <c r="A31" s="1025" t="s">
        <v>234</v>
      </c>
      <c r="B31" s="1024">
        <v>0</v>
      </c>
      <c r="C31" s="1024">
        <v>1</v>
      </c>
      <c r="D31" s="1024">
        <v>2</v>
      </c>
      <c r="E31" s="1024">
        <v>0</v>
      </c>
      <c r="F31" s="1026">
        <v>2</v>
      </c>
      <c r="G31" s="1027">
        <f t="shared" si="0"/>
        <v>5</v>
      </c>
    </row>
    <row r="32" spans="1:7">
      <c r="A32" s="1025" t="s">
        <v>235</v>
      </c>
      <c r="B32" s="1024">
        <v>0</v>
      </c>
      <c r="C32" s="1024">
        <v>2</v>
      </c>
      <c r="D32" s="1024">
        <v>0</v>
      </c>
      <c r="E32" s="1024">
        <v>0</v>
      </c>
      <c r="F32" s="1026">
        <v>0</v>
      </c>
      <c r="G32" s="1027">
        <f t="shared" si="0"/>
        <v>2</v>
      </c>
    </row>
    <row r="33" spans="1:7">
      <c r="A33" s="1025" t="s">
        <v>236</v>
      </c>
      <c r="B33" s="1024">
        <v>0</v>
      </c>
      <c r="C33" s="1024">
        <v>0</v>
      </c>
      <c r="D33" s="1024">
        <v>0</v>
      </c>
      <c r="E33" s="1024">
        <v>0</v>
      </c>
      <c r="F33" s="1026">
        <v>0</v>
      </c>
      <c r="G33" s="1027">
        <f t="shared" si="0"/>
        <v>0</v>
      </c>
    </row>
    <row r="34" spans="1:7">
      <c r="A34" s="1025" t="s">
        <v>237</v>
      </c>
      <c r="B34" s="1024">
        <v>2</v>
      </c>
      <c r="C34" s="1024">
        <v>2</v>
      </c>
      <c r="D34" s="1024">
        <v>0</v>
      </c>
      <c r="E34" s="1024">
        <v>1</v>
      </c>
      <c r="F34" s="1026">
        <v>1</v>
      </c>
      <c r="G34" s="1027">
        <f t="shared" si="0"/>
        <v>6</v>
      </c>
    </row>
    <row r="35" spans="1:7">
      <c r="A35" s="1025" t="s">
        <v>238</v>
      </c>
      <c r="B35" s="1024">
        <v>0</v>
      </c>
      <c r="C35" s="1024">
        <v>0</v>
      </c>
      <c r="D35" s="1024">
        <v>0</v>
      </c>
      <c r="E35" s="1024">
        <v>0</v>
      </c>
      <c r="F35" s="1026">
        <v>0</v>
      </c>
      <c r="G35" s="1027">
        <f t="shared" si="0"/>
        <v>0</v>
      </c>
    </row>
    <row r="36" spans="1:7">
      <c r="A36" s="1025" t="s">
        <v>239</v>
      </c>
      <c r="B36" s="1024">
        <v>0</v>
      </c>
      <c r="C36" s="1024">
        <v>0</v>
      </c>
      <c r="D36" s="1024">
        <v>0</v>
      </c>
      <c r="E36" s="1024">
        <v>0</v>
      </c>
      <c r="F36" s="1026">
        <v>1</v>
      </c>
      <c r="G36" s="1027">
        <f t="shared" si="0"/>
        <v>1</v>
      </c>
    </row>
    <row r="37" spans="1:7">
      <c r="A37" s="1025" t="s">
        <v>240</v>
      </c>
      <c r="B37" s="1024">
        <v>1</v>
      </c>
      <c r="C37" s="1024">
        <v>6</v>
      </c>
      <c r="D37" s="1024">
        <v>2</v>
      </c>
      <c r="E37" s="1024">
        <v>6</v>
      </c>
      <c r="F37" s="1026">
        <v>1</v>
      </c>
      <c r="G37" s="1027">
        <f t="shared" si="0"/>
        <v>16</v>
      </c>
    </row>
    <row r="38" spans="1:7">
      <c r="A38" s="1025" t="s">
        <v>241</v>
      </c>
      <c r="B38" s="1024">
        <v>0</v>
      </c>
      <c r="C38" s="1024">
        <v>0</v>
      </c>
      <c r="D38" s="1024">
        <v>0</v>
      </c>
      <c r="E38" s="1024">
        <v>0</v>
      </c>
      <c r="F38" s="1026">
        <v>0</v>
      </c>
      <c r="G38" s="1027">
        <f t="shared" si="0"/>
        <v>0</v>
      </c>
    </row>
    <row r="39" spans="1:7">
      <c r="A39" s="1025" t="s">
        <v>242</v>
      </c>
      <c r="B39" s="1024">
        <v>0</v>
      </c>
      <c r="C39" s="1024">
        <v>0</v>
      </c>
      <c r="D39" s="1024">
        <v>0</v>
      </c>
      <c r="E39" s="1024">
        <v>0</v>
      </c>
      <c r="F39" s="1026">
        <v>0</v>
      </c>
      <c r="G39" s="1027">
        <f t="shared" si="0"/>
        <v>0</v>
      </c>
    </row>
    <row r="40" spans="1:7">
      <c r="A40" s="1025" t="s">
        <v>243</v>
      </c>
      <c r="B40" s="1024">
        <v>1</v>
      </c>
      <c r="C40" s="1024">
        <v>1</v>
      </c>
      <c r="D40" s="1024">
        <v>11</v>
      </c>
      <c r="E40" s="1024">
        <v>7</v>
      </c>
      <c r="F40" s="1026">
        <v>15</v>
      </c>
      <c r="G40" s="1027">
        <f t="shared" si="0"/>
        <v>35</v>
      </c>
    </row>
    <row r="41" spans="1:7">
      <c r="A41" s="1025" t="s">
        <v>244</v>
      </c>
      <c r="B41" s="1024">
        <v>0</v>
      </c>
      <c r="C41" s="1024">
        <v>1</v>
      </c>
      <c r="D41" s="1024">
        <v>1</v>
      </c>
      <c r="E41" s="1024">
        <v>3</v>
      </c>
      <c r="F41" s="1026">
        <v>0</v>
      </c>
      <c r="G41" s="1027">
        <f t="shared" si="0"/>
        <v>5</v>
      </c>
    </row>
    <row r="42" spans="1:7">
      <c r="A42" s="1025" t="s">
        <v>245</v>
      </c>
      <c r="B42" s="1024">
        <v>0</v>
      </c>
      <c r="C42" s="1024">
        <v>1</v>
      </c>
      <c r="D42" s="1024">
        <v>4</v>
      </c>
      <c r="E42" s="1024">
        <v>0</v>
      </c>
      <c r="F42" s="1026">
        <v>0</v>
      </c>
      <c r="G42" s="1027">
        <f t="shared" si="0"/>
        <v>5</v>
      </c>
    </row>
    <row r="43" spans="1:7">
      <c r="A43" s="1025" t="s">
        <v>246</v>
      </c>
      <c r="B43" s="1024">
        <v>0</v>
      </c>
      <c r="C43" s="1024">
        <v>0</v>
      </c>
      <c r="D43" s="1024">
        <v>0</v>
      </c>
      <c r="E43" s="1024">
        <v>0</v>
      </c>
      <c r="F43" s="1026">
        <v>2</v>
      </c>
      <c r="G43" s="1027">
        <f t="shared" si="0"/>
        <v>2</v>
      </c>
    </row>
    <row r="44" spans="1:7">
      <c r="A44" s="1025" t="s">
        <v>247</v>
      </c>
      <c r="B44" s="1024">
        <v>0</v>
      </c>
      <c r="C44" s="1024">
        <v>0</v>
      </c>
      <c r="D44" s="1024">
        <v>0</v>
      </c>
      <c r="E44" s="1024">
        <v>1</v>
      </c>
      <c r="F44" s="1026">
        <v>1</v>
      </c>
      <c r="G44" s="1027">
        <f t="shared" si="0"/>
        <v>2</v>
      </c>
    </row>
    <row r="45" spans="1:7">
      <c r="A45" s="1025" t="s">
        <v>248</v>
      </c>
      <c r="B45" s="1024">
        <v>2</v>
      </c>
      <c r="C45" s="1024">
        <v>0</v>
      </c>
      <c r="D45" s="1024">
        <v>0</v>
      </c>
      <c r="E45" s="1024">
        <v>0</v>
      </c>
      <c r="F45" s="1026">
        <v>0</v>
      </c>
      <c r="G45" s="1027">
        <f t="shared" si="0"/>
        <v>2</v>
      </c>
    </row>
    <row r="46" spans="1:7">
      <c r="A46" s="1025" t="s">
        <v>249</v>
      </c>
      <c r="B46" s="1024">
        <v>0</v>
      </c>
      <c r="C46" s="1024">
        <v>0</v>
      </c>
      <c r="D46" s="1024">
        <v>0</v>
      </c>
      <c r="E46" s="1024">
        <v>1</v>
      </c>
      <c r="F46" s="1026">
        <v>0</v>
      </c>
      <c r="G46" s="1027">
        <f t="shared" si="0"/>
        <v>1</v>
      </c>
    </row>
    <row r="47" spans="1:7">
      <c r="A47" s="1025" t="s">
        <v>250</v>
      </c>
      <c r="B47" s="1024">
        <v>0</v>
      </c>
      <c r="C47" s="1024">
        <v>1</v>
      </c>
      <c r="D47" s="1024">
        <v>0</v>
      </c>
      <c r="E47" s="1024">
        <v>0</v>
      </c>
      <c r="F47" s="1026">
        <v>0</v>
      </c>
      <c r="G47" s="1027">
        <f t="shared" si="0"/>
        <v>1</v>
      </c>
    </row>
    <row r="48" spans="1:7">
      <c r="A48" s="1025" t="s">
        <v>251</v>
      </c>
      <c r="B48" s="1024">
        <v>0</v>
      </c>
      <c r="C48" s="1024">
        <v>0</v>
      </c>
      <c r="D48" s="1024">
        <v>0</v>
      </c>
      <c r="E48" s="1024">
        <v>0</v>
      </c>
      <c r="F48" s="1026">
        <v>0</v>
      </c>
      <c r="G48" s="1027">
        <f t="shared" si="0"/>
        <v>0</v>
      </c>
    </row>
    <row r="49" spans="1:7">
      <c r="A49" s="1025" t="s">
        <v>252</v>
      </c>
      <c r="B49" s="1024">
        <v>0</v>
      </c>
      <c r="C49" s="1024">
        <v>0</v>
      </c>
      <c r="D49" s="1024">
        <v>1</v>
      </c>
      <c r="E49" s="1024">
        <v>0</v>
      </c>
      <c r="F49" s="1026">
        <v>0</v>
      </c>
      <c r="G49" s="1027">
        <f t="shared" si="0"/>
        <v>1</v>
      </c>
    </row>
    <row r="50" spans="1:7">
      <c r="A50" s="1025" t="s">
        <v>253</v>
      </c>
      <c r="B50" s="1024">
        <v>0</v>
      </c>
      <c r="C50" s="1024">
        <v>0</v>
      </c>
      <c r="D50" s="1024">
        <v>0</v>
      </c>
      <c r="E50" s="1024">
        <v>0</v>
      </c>
      <c r="F50" s="1026">
        <v>0</v>
      </c>
      <c r="G50" s="1027">
        <f t="shared" si="0"/>
        <v>0</v>
      </c>
    </row>
    <row r="51" spans="1:7">
      <c r="A51" s="1025" t="s">
        <v>254</v>
      </c>
      <c r="B51" s="1024">
        <v>0</v>
      </c>
      <c r="C51" s="1024">
        <v>0</v>
      </c>
      <c r="D51" s="1024">
        <v>0</v>
      </c>
      <c r="E51" s="1024">
        <v>1</v>
      </c>
      <c r="F51" s="1026">
        <v>1</v>
      </c>
      <c r="G51" s="1027">
        <f t="shared" si="0"/>
        <v>2</v>
      </c>
    </row>
    <row r="52" spans="1:7">
      <c r="A52" s="1025" t="s">
        <v>255</v>
      </c>
      <c r="B52" s="1024">
        <v>0</v>
      </c>
      <c r="C52" s="1024">
        <v>0</v>
      </c>
      <c r="D52" s="1024">
        <v>0</v>
      </c>
      <c r="E52" s="1024">
        <v>0</v>
      </c>
      <c r="F52" s="1026">
        <v>0</v>
      </c>
      <c r="G52" s="1027">
        <f t="shared" si="0"/>
        <v>0</v>
      </c>
    </row>
    <row r="53" spans="1:7">
      <c r="A53" s="1025" t="s">
        <v>256</v>
      </c>
      <c r="B53" s="1024">
        <v>0</v>
      </c>
      <c r="C53" s="1024">
        <v>1</v>
      </c>
      <c r="D53" s="1024">
        <v>0</v>
      </c>
      <c r="E53" s="1024">
        <v>0</v>
      </c>
      <c r="F53" s="1026">
        <v>0</v>
      </c>
      <c r="G53" s="1027">
        <f t="shared" si="0"/>
        <v>1</v>
      </c>
    </row>
    <row r="54" spans="1:7">
      <c r="A54" s="1025" t="s">
        <v>257</v>
      </c>
      <c r="B54" s="1024">
        <v>0</v>
      </c>
      <c r="C54" s="1024">
        <v>0</v>
      </c>
      <c r="D54" s="1024">
        <v>0</v>
      </c>
      <c r="E54" s="1024">
        <v>0</v>
      </c>
      <c r="F54" s="1026">
        <v>1</v>
      </c>
      <c r="G54" s="1027">
        <f t="shared" si="0"/>
        <v>1</v>
      </c>
    </row>
    <row r="55" spans="1:7">
      <c r="A55" s="1025" t="s">
        <v>258</v>
      </c>
      <c r="B55" s="1024">
        <v>0</v>
      </c>
      <c r="C55" s="1024">
        <v>1</v>
      </c>
      <c r="D55" s="1024">
        <v>1</v>
      </c>
      <c r="E55" s="1024">
        <v>2</v>
      </c>
      <c r="F55" s="1026">
        <v>0</v>
      </c>
      <c r="G55" s="1027">
        <f t="shared" si="0"/>
        <v>4</v>
      </c>
    </row>
    <row r="56" spans="1:7">
      <c r="A56" s="1025" t="s">
        <v>259</v>
      </c>
      <c r="B56" s="1024">
        <v>1</v>
      </c>
      <c r="C56" s="1024">
        <v>0</v>
      </c>
      <c r="D56" s="1024">
        <v>0</v>
      </c>
      <c r="E56" s="1024">
        <v>0</v>
      </c>
      <c r="F56" s="1026">
        <v>0</v>
      </c>
      <c r="G56" s="1027">
        <f t="shared" si="0"/>
        <v>1</v>
      </c>
    </row>
    <row r="57" spans="1:7">
      <c r="A57" s="1025" t="s">
        <v>260</v>
      </c>
      <c r="B57" s="1024">
        <v>0</v>
      </c>
      <c r="C57" s="1024">
        <v>0</v>
      </c>
      <c r="D57" s="1024">
        <v>0</v>
      </c>
      <c r="E57" s="1024">
        <v>0</v>
      </c>
      <c r="F57" s="1026">
        <v>0</v>
      </c>
      <c r="G57" s="1027">
        <f t="shared" si="0"/>
        <v>0</v>
      </c>
    </row>
    <row r="58" spans="1:7">
      <c r="A58" s="1025" t="s">
        <v>261</v>
      </c>
      <c r="B58" s="1024">
        <v>0</v>
      </c>
      <c r="C58" s="1024">
        <v>0</v>
      </c>
      <c r="D58" s="1024">
        <v>0</v>
      </c>
      <c r="E58" s="1024">
        <v>1</v>
      </c>
      <c r="F58" s="1026">
        <v>0</v>
      </c>
      <c r="G58" s="1027">
        <f t="shared" si="0"/>
        <v>1</v>
      </c>
    </row>
    <row r="59" spans="1:7">
      <c r="A59" s="1025" t="s">
        <v>262</v>
      </c>
      <c r="B59" s="1024">
        <v>0</v>
      </c>
      <c r="C59" s="1024">
        <v>0</v>
      </c>
      <c r="D59" s="1024">
        <v>0</v>
      </c>
      <c r="E59" s="1024">
        <v>0</v>
      </c>
      <c r="F59" s="1026">
        <v>0</v>
      </c>
      <c r="G59" s="1027">
        <f t="shared" si="0"/>
        <v>0</v>
      </c>
    </row>
    <row r="60" spans="1:7">
      <c r="A60" s="1025" t="s">
        <v>263</v>
      </c>
      <c r="B60" s="1024">
        <v>0</v>
      </c>
      <c r="C60" s="1024">
        <v>0</v>
      </c>
      <c r="D60" s="1024">
        <v>0</v>
      </c>
      <c r="E60" s="1024">
        <v>0</v>
      </c>
      <c r="F60" s="1026">
        <v>0</v>
      </c>
      <c r="G60" s="1027">
        <f t="shared" si="0"/>
        <v>0</v>
      </c>
    </row>
    <row r="61" spans="1:7">
      <c r="A61" s="1025" t="s">
        <v>264</v>
      </c>
      <c r="B61" s="1024">
        <v>0</v>
      </c>
      <c r="C61" s="1024">
        <v>1</v>
      </c>
      <c r="D61" s="1024">
        <v>0</v>
      </c>
      <c r="E61" s="1024">
        <v>0</v>
      </c>
      <c r="F61" s="1026">
        <v>0</v>
      </c>
      <c r="G61" s="1027">
        <f t="shared" si="0"/>
        <v>1</v>
      </c>
    </row>
    <row r="62" spans="1:7">
      <c r="A62" s="1025" t="s">
        <v>265</v>
      </c>
      <c r="B62" s="1024">
        <v>0</v>
      </c>
      <c r="C62" s="1024">
        <v>0</v>
      </c>
      <c r="D62" s="1024">
        <v>0</v>
      </c>
      <c r="E62" s="1024">
        <v>0</v>
      </c>
      <c r="F62" s="1026">
        <v>0</v>
      </c>
      <c r="G62" s="1027">
        <f t="shared" si="0"/>
        <v>0</v>
      </c>
    </row>
    <row r="63" spans="1:7">
      <c r="A63" s="1025" t="s">
        <v>266</v>
      </c>
      <c r="B63" s="1024">
        <v>0</v>
      </c>
      <c r="C63" s="1024">
        <v>0</v>
      </c>
      <c r="D63" s="1024">
        <v>0</v>
      </c>
      <c r="E63" s="1024">
        <v>0</v>
      </c>
      <c r="F63" s="1026">
        <v>0</v>
      </c>
      <c r="G63" s="1027">
        <f t="shared" si="0"/>
        <v>0</v>
      </c>
    </row>
    <row r="64" spans="1:7">
      <c r="A64" s="1025" t="s">
        <v>267</v>
      </c>
      <c r="B64" s="1024">
        <v>0</v>
      </c>
      <c r="C64" s="1024">
        <v>0</v>
      </c>
      <c r="D64" s="1024">
        <v>1</v>
      </c>
      <c r="E64" s="1024">
        <v>1</v>
      </c>
      <c r="F64" s="1026">
        <v>0</v>
      </c>
      <c r="G64" s="1027">
        <f t="shared" si="0"/>
        <v>2</v>
      </c>
    </row>
    <row r="65" spans="1:7">
      <c r="A65" s="1025" t="s">
        <v>268</v>
      </c>
      <c r="B65" s="1024">
        <v>0</v>
      </c>
      <c r="C65" s="1024">
        <v>0</v>
      </c>
      <c r="D65" s="1024">
        <v>0</v>
      </c>
      <c r="E65" s="1024">
        <v>0</v>
      </c>
      <c r="F65" s="1026">
        <v>1</v>
      </c>
      <c r="G65" s="1027">
        <f t="shared" si="0"/>
        <v>1</v>
      </c>
    </row>
    <row r="66" spans="1:7">
      <c r="A66" s="1025" t="s">
        <v>269</v>
      </c>
      <c r="B66" s="1024">
        <v>0</v>
      </c>
      <c r="C66" s="1024">
        <v>0</v>
      </c>
      <c r="D66" s="1024">
        <v>1</v>
      </c>
      <c r="E66" s="1024">
        <v>0</v>
      </c>
      <c r="F66" s="1026">
        <v>0</v>
      </c>
      <c r="G66" s="1027">
        <f t="shared" si="0"/>
        <v>1</v>
      </c>
    </row>
    <row r="67" spans="1:7">
      <c r="A67" s="1025" t="s">
        <v>270</v>
      </c>
      <c r="B67" s="1024">
        <v>0</v>
      </c>
      <c r="C67" s="1024">
        <v>0</v>
      </c>
      <c r="D67" s="1024">
        <v>1</v>
      </c>
      <c r="E67" s="1024">
        <v>0</v>
      </c>
      <c r="F67" s="1026">
        <v>0</v>
      </c>
      <c r="G67" s="1027">
        <f t="shared" si="0"/>
        <v>1</v>
      </c>
    </row>
    <row r="68" spans="1:7">
      <c r="A68" s="1025" t="s">
        <v>271</v>
      </c>
      <c r="B68" s="1024">
        <v>0</v>
      </c>
      <c r="C68" s="1024">
        <v>0</v>
      </c>
      <c r="D68" s="1024">
        <v>1</v>
      </c>
      <c r="E68" s="1024">
        <v>1</v>
      </c>
      <c r="F68" s="1026">
        <v>0</v>
      </c>
      <c r="G68" s="1027">
        <f t="shared" si="0"/>
        <v>2</v>
      </c>
    </row>
    <row r="69" spans="1:7">
      <c r="A69" s="1025" t="s">
        <v>272</v>
      </c>
      <c r="B69" s="1024">
        <v>1</v>
      </c>
      <c r="C69" s="1024">
        <v>0</v>
      </c>
      <c r="D69" s="1024">
        <v>0</v>
      </c>
      <c r="E69" s="1024">
        <v>1</v>
      </c>
      <c r="F69" s="1026">
        <v>1</v>
      </c>
      <c r="G69" s="1027">
        <f t="shared" ref="G69:G72" si="1">SUM(B69:F69)</f>
        <v>3</v>
      </c>
    </row>
    <row r="70" spans="1:7">
      <c r="A70" s="1025" t="s">
        <v>273</v>
      </c>
      <c r="B70" s="1024">
        <v>1</v>
      </c>
      <c r="C70" s="1024">
        <v>0</v>
      </c>
      <c r="D70" s="1024">
        <v>0</v>
      </c>
      <c r="E70" s="1024">
        <v>1</v>
      </c>
      <c r="F70" s="1026">
        <v>2</v>
      </c>
      <c r="G70" s="1027">
        <f t="shared" si="1"/>
        <v>4</v>
      </c>
    </row>
    <row r="71" spans="1:7">
      <c r="A71" s="1025" t="s">
        <v>274</v>
      </c>
      <c r="B71" s="1024">
        <v>0</v>
      </c>
      <c r="C71" s="1024">
        <v>0</v>
      </c>
      <c r="D71" s="1024">
        <v>0</v>
      </c>
      <c r="E71" s="1024">
        <v>0</v>
      </c>
      <c r="F71" s="1026">
        <v>0</v>
      </c>
      <c r="G71" s="1027">
        <f t="shared" si="1"/>
        <v>0</v>
      </c>
    </row>
    <row r="72" spans="1:7" ht="15.75" thickBot="1">
      <c r="A72" s="1053" t="s">
        <v>275</v>
      </c>
      <c r="B72" s="1054">
        <v>0</v>
      </c>
      <c r="C72" s="1054">
        <v>0</v>
      </c>
      <c r="D72" s="1054">
        <v>0</v>
      </c>
      <c r="E72" s="1054">
        <v>0</v>
      </c>
      <c r="F72" s="1055">
        <v>0</v>
      </c>
      <c r="G72" s="1056">
        <f t="shared" si="1"/>
        <v>0</v>
      </c>
    </row>
    <row r="73" spans="1:7" ht="15.75" thickBot="1">
      <c r="A73" s="1052" t="s">
        <v>23</v>
      </c>
      <c r="B73" s="1057">
        <f>SUM(B4:B72)</f>
        <v>70</v>
      </c>
      <c r="C73" s="1057">
        <f t="shared" ref="C73:G73" si="2">SUM(C4:C72)</f>
        <v>102</v>
      </c>
      <c r="D73" s="1057">
        <f t="shared" si="2"/>
        <v>143</v>
      </c>
      <c r="E73" s="1057">
        <f t="shared" si="2"/>
        <v>190</v>
      </c>
      <c r="F73" s="1058">
        <f t="shared" si="2"/>
        <v>162</v>
      </c>
      <c r="G73" s="1059">
        <f t="shared" si="2"/>
        <v>667</v>
      </c>
    </row>
  </sheetData>
  <pageMargins left="0.511811024" right="0.511811024" top="0.78740157499999996" bottom="0.78740157499999996" header="0.31496062000000002" footer="0.3149606200000000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3"/>
  <dimension ref="A1:R65"/>
  <sheetViews>
    <sheetView zoomScaleNormal="100" workbookViewId="0"/>
  </sheetViews>
  <sheetFormatPr defaultRowHeight="15"/>
  <cols>
    <col min="1" max="1" width="15.42578125" customWidth="1"/>
    <col min="2" max="2" width="10.5703125" customWidth="1"/>
    <col min="3" max="3" width="10.28515625" customWidth="1"/>
    <col min="4" max="4" width="9.5703125" customWidth="1"/>
    <col min="5" max="5" width="7.7109375" bestFit="1" customWidth="1"/>
    <col min="6" max="6" width="11" customWidth="1"/>
    <col min="7" max="7" width="10.28515625" customWidth="1"/>
    <col min="8" max="8" width="6.42578125" bestFit="1" customWidth="1"/>
    <col min="9" max="9" width="7" bestFit="1" customWidth="1"/>
    <col min="10" max="10" width="6.5703125" bestFit="1" customWidth="1"/>
    <col min="11" max="11" width="7.140625" bestFit="1" customWidth="1"/>
    <col min="12" max="12" width="6.28515625" bestFit="1" customWidth="1"/>
    <col min="13" max="13" width="6.42578125" bestFit="1" customWidth="1"/>
    <col min="14" max="14" width="5.5703125" bestFit="1" customWidth="1"/>
    <col min="15" max="15" width="7.7109375" bestFit="1" customWidth="1"/>
    <col min="16" max="16" width="9.85546875" customWidth="1"/>
    <col min="17" max="17" width="8.140625" bestFit="1" customWidth="1"/>
    <col min="18" max="18" width="9.140625" customWidth="1"/>
  </cols>
  <sheetData>
    <row r="1" spans="1:18">
      <c r="A1" s="91" t="s">
        <v>0</v>
      </c>
      <c r="I1" s="563"/>
      <c r="J1" s="563"/>
      <c r="K1" s="563"/>
      <c r="L1" s="563"/>
      <c r="M1" s="563"/>
      <c r="N1" s="563"/>
      <c r="O1" s="563"/>
      <c r="P1" s="563"/>
      <c r="Q1" s="563"/>
    </row>
    <row r="2" spans="1:18">
      <c r="A2" s="1" t="s">
        <v>1</v>
      </c>
      <c r="I2" s="563"/>
      <c r="J2" s="563"/>
      <c r="K2" s="563"/>
      <c r="L2" s="563"/>
      <c r="M2" s="563"/>
      <c r="N2" s="563"/>
      <c r="O2" s="563"/>
      <c r="P2" s="563"/>
      <c r="Q2" s="563"/>
    </row>
    <row r="3" spans="1:18" ht="15.75" thickBot="1">
      <c r="I3" s="563"/>
      <c r="J3" s="563"/>
      <c r="K3" s="563"/>
      <c r="L3" s="563"/>
      <c r="M3" s="563"/>
      <c r="N3" s="563"/>
      <c r="O3" s="563"/>
      <c r="P3" s="563"/>
      <c r="Q3" s="563"/>
    </row>
    <row r="4" spans="1:18" ht="46.5" customHeight="1" thickBot="1">
      <c r="A4" s="212" t="s">
        <v>3</v>
      </c>
      <c r="B4" s="213">
        <v>45627</v>
      </c>
      <c r="C4" s="213">
        <v>45597</v>
      </c>
      <c r="D4" s="213">
        <v>45566</v>
      </c>
      <c r="E4" s="213">
        <v>45536</v>
      </c>
      <c r="F4" s="213">
        <v>45505</v>
      </c>
      <c r="G4" s="213">
        <v>45474</v>
      </c>
      <c r="H4" s="213">
        <v>45444</v>
      </c>
      <c r="I4" s="214">
        <v>45413</v>
      </c>
      <c r="J4" s="213">
        <v>45383</v>
      </c>
      <c r="K4" s="215">
        <v>45352</v>
      </c>
      <c r="L4" s="216">
        <v>45323</v>
      </c>
      <c r="M4" s="216">
        <v>45292</v>
      </c>
      <c r="N4" s="216" t="s">
        <v>5</v>
      </c>
      <c r="O4" s="217" t="s">
        <v>312</v>
      </c>
      <c r="P4" s="218" t="s">
        <v>519</v>
      </c>
      <c r="Q4" s="219" t="s">
        <v>483</v>
      </c>
    </row>
    <row r="5" spans="1:18" ht="15.75" thickBot="1">
      <c r="A5" s="220" t="s">
        <v>313</v>
      </c>
      <c r="B5" s="221"/>
      <c r="C5" s="221"/>
      <c r="D5" s="221"/>
      <c r="E5" s="221"/>
      <c r="F5" s="221"/>
      <c r="G5" s="221"/>
      <c r="H5" s="221"/>
      <c r="I5" s="221"/>
      <c r="J5" s="221"/>
      <c r="K5" s="221"/>
      <c r="L5" s="221"/>
      <c r="M5" s="222"/>
      <c r="N5" s="223"/>
      <c r="O5" s="224"/>
      <c r="P5" s="225"/>
      <c r="Q5" s="226"/>
    </row>
    <row r="6" spans="1:18" ht="15.75" thickBot="1">
      <c r="A6" s="227" t="s">
        <v>314</v>
      </c>
      <c r="B6" s="228"/>
      <c r="C6" s="229"/>
      <c r="D6" s="229"/>
      <c r="E6" s="229"/>
      <c r="F6" s="229"/>
      <c r="G6" s="229"/>
      <c r="H6" s="229"/>
      <c r="I6" s="323">
        <v>176</v>
      </c>
      <c r="J6" s="229">
        <v>189</v>
      </c>
      <c r="K6" s="229">
        <v>112</v>
      </c>
      <c r="L6" s="229">
        <v>109</v>
      </c>
      <c r="M6" s="230">
        <v>127</v>
      </c>
      <c r="N6" s="231">
        <f>SUM(B6:M6)</f>
        <v>713</v>
      </c>
      <c r="O6" s="232">
        <f>AVERAGE(B6:M6)</f>
        <v>142.6</v>
      </c>
      <c r="P6" s="233">
        <f>(I6/I$9)*100</f>
        <v>52.071005917159766</v>
      </c>
      <c r="Q6" s="233">
        <f>(N6/N$15)*100</f>
        <v>27.486507324595223</v>
      </c>
    </row>
    <row r="7" spans="1:18">
      <c r="A7" s="234" t="s">
        <v>315</v>
      </c>
      <c r="B7" s="235"/>
      <c r="C7" s="236"/>
      <c r="D7" s="236"/>
      <c r="E7" s="236"/>
      <c r="F7" s="236"/>
      <c r="G7" s="236"/>
      <c r="H7" s="236"/>
      <c r="I7" s="327">
        <v>162</v>
      </c>
      <c r="J7" s="236">
        <v>190</v>
      </c>
      <c r="K7" s="236">
        <v>143</v>
      </c>
      <c r="L7" s="236">
        <v>102</v>
      </c>
      <c r="M7" s="237">
        <v>70</v>
      </c>
      <c r="N7" s="238">
        <f>SUM(B7:M7)</f>
        <v>667</v>
      </c>
      <c r="O7" s="239">
        <f>AVERAGE(B7:M7)</f>
        <v>133.4</v>
      </c>
      <c r="P7" s="233">
        <f>(I7/I$9)*100</f>
        <v>47.928994082840234</v>
      </c>
      <c r="Q7" s="240">
        <f>(N7/N$15)*100</f>
        <v>25.713184271395527</v>
      </c>
    </row>
    <row r="8" spans="1:18" ht="15.75" thickBot="1">
      <c r="A8" s="241" t="s">
        <v>316</v>
      </c>
      <c r="B8" s="242"/>
      <c r="C8" s="243"/>
      <c r="D8" s="243"/>
      <c r="E8" s="243"/>
      <c r="F8" s="243"/>
      <c r="G8" s="243"/>
      <c r="H8" s="243"/>
      <c r="I8" s="331">
        <v>3</v>
      </c>
      <c r="J8" s="243">
        <v>18</v>
      </c>
      <c r="K8" s="243">
        <v>107</v>
      </c>
      <c r="L8" s="243">
        <v>19</v>
      </c>
      <c r="M8" s="244">
        <v>8</v>
      </c>
      <c r="N8" s="245">
        <f>SUM(B8:M8)</f>
        <v>155</v>
      </c>
      <c r="O8" s="246">
        <f>AVERAGE(B8:M8)</f>
        <v>31</v>
      </c>
      <c r="P8" s="247"/>
      <c r="Q8" s="240">
        <f>(N8/N$15)*100</f>
        <v>5.9753276792598298</v>
      </c>
    </row>
    <row r="9" spans="1:18" ht="24.75" customHeight="1" thickBot="1">
      <c r="A9" s="248" t="s">
        <v>317</v>
      </c>
      <c r="B9" s="249"/>
      <c r="C9" s="249"/>
      <c r="D9" s="249"/>
      <c r="E9" s="249"/>
      <c r="F9" s="249"/>
      <c r="G9" s="249"/>
      <c r="H9" s="249"/>
      <c r="I9" s="1049">
        <f t="shared" ref="I9:N9" si="0">SUM(I6:I7)</f>
        <v>338</v>
      </c>
      <c r="J9" s="250">
        <f t="shared" si="0"/>
        <v>379</v>
      </c>
      <c r="K9" s="250">
        <f t="shared" si="0"/>
        <v>255</v>
      </c>
      <c r="L9" s="250">
        <f t="shared" si="0"/>
        <v>211</v>
      </c>
      <c r="M9" s="250">
        <f t="shared" si="0"/>
        <v>197</v>
      </c>
      <c r="N9" s="251">
        <f t="shared" si="0"/>
        <v>1380</v>
      </c>
      <c r="O9" s="252">
        <f>AVERAGE(B9:M9)</f>
        <v>276</v>
      </c>
      <c r="P9" s="253">
        <f>SUM(P6:P7)</f>
        <v>100</v>
      </c>
      <c r="Q9" s="254"/>
    </row>
    <row r="10" spans="1:18" ht="15.75" thickBot="1">
      <c r="A10" s="255" t="s">
        <v>318</v>
      </c>
      <c r="B10" s="256"/>
      <c r="C10" s="256"/>
      <c r="D10" s="256"/>
      <c r="E10" s="256"/>
      <c r="F10" s="256"/>
      <c r="G10" s="256"/>
      <c r="H10" s="256"/>
      <c r="I10" s="1050">
        <f t="shared" ref="I10:N10" si="1">SUM(I6:I8)</f>
        <v>341</v>
      </c>
      <c r="J10" s="256">
        <f t="shared" si="1"/>
        <v>397</v>
      </c>
      <c r="K10" s="256">
        <f t="shared" si="1"/>
        <v>362</v>
      </c>
      <c r="L10" s="256">
        <f t="shared" si="1"/>
        <v>230</v>
      </c>
      <c r="M10" s="256">
        <f t="shared" si="1"/>
        <v>205</v>
      </c>
      <c r="N10" s="257">
        <f t="shared" si="1"/>
        <v>1535</v>
      </c>
      <c r="O10" s="258">
        <f>AVERAGE(B10:M10)</f>
        <v>307</v>
      </c>
      <c r="P10" s="259"/>
      <c r="Q10" s="240">
        <f>SUM(Q6:Q8)</f>
        <v>59.175019275250577</v>
      </c>
    </row>
    <row r="11" spans="1:18" ht="15.75" thickBot="1">
      <c r="A11" s="260"/>
      <c r="B11" s="261"/>
      <c r="C11" s="261"/>
      <c r="D11" s="261"/>
      <c r="E11" s="261"/>
      <c r="F11" s="261"/>
      <c r="G11" s="261"/>
      <c r="H11" s="261"/>
      <c r="I11" s="261"/>
      <c r="J11" s="261"/>
      <c r="K11" s="261"/>
      <c r="L11" s="261"/>
      <c r="M11" s="262"/>
      <c r="N11" s="263"/>
      <c r="O11" s="264"/>
      <c r="P11" s="265"/>
      <c r="Q11" s="266"/>
    </row>
    <row r="12" spans="1:18" ht="15.75" thickBot="1">
      <c r="A12" s="267" t="s">
        <v>319</v>
      </c>
      <c r="B12" s="268"/>
      <c r="C12" s="221"/>
      <c r="D12" s="221"/>
      <c r="E12" s="221"/>
      <c r="F12" s="221"/>
      <c r="G12" s="221"/>
      <c r="H12" s="221"/>
      <c r="I12" s="221"/>
      <c r="J12" s="221"/>
      <c r="K12" s="221"/>
      <c r="L12" s="221"/>
      <c r="M12" s="222"/>
      <c r="N12" s="269"/>
      <c r="O12" s="270"/>
      <c r="P12" s="271"/>
      <c r="Q12" s="272"/>
    </row>
    <row r="13" spans="1:18" ht="15.75" thickBot="1">
      <c r="A13" s="273" t="s">
        <v>319</v>
      </c>
      <c r="B13" s="274"/>
      <c r="C13" s="275"/>
      <c r="D13" s="275"/>
      <c r="E13" s="275"/>
      <c r="F13" s="275"/>
      <c r="G13" s="275"/>
      <c r="H13" s="275"/>
      <c r="I13" s="1051">
        <v>370</v>
      </c>
      <c r="J13" s="275">
        <v>410</v>
      </c>
      <c r="K13" s="275">
        <v>110</v>
      </c>
      <c r="L13" s="275">
        <v>91</v>
      </c>
      <c r="M13" s="276">
        <v>78</v>
      </c>
      <c r="N13" s="277">
        <f>SUM(B13:M13)</f>
        <v>1059</v>
      </c>
      <c r="O13" s="278">
        <f>AVERAGE(B13:M13)</f>
        <v>211.8</v>
      </c>
      <c r="P13" s="279"/>
      <c r="Q13" s="240">
        <f>(N13/N$15)*100</f>
        <v>40.824980724749423</v>
      </c>
    </row>
    <row r="14" spans="1:18" ht="15.75" thickBot="1">
      <c r="A14" s="260"/>
      <c r="B14" s="261"/>
      <c r="C14" s="261"/>
      <c r="D14" s="261"/>
      <c r="E14" s="261"/>
      <c r="F14" s="261"/>
      <c r="G14" s="261"/>
      <c r="H14" s="261"/>
      <c r="I14" s="261"/>
      <c r="J14" s="261"/>
      <c r="K14" s="261"/>
      <c r="L14" s="261"/>
      <c r="M14" s="262"/>
      <c r="N14" s="280"/>
      <c r="O14" s="281"/>
      <c r="P14" s="282"/>
      <c r="Q14" s="283"/>
    </row>
    <row r="15" spans="1:18" ht="15.75" thickBot="1">
      <c r="A15" s="255" t="s">
        <v>15</v>
      </c>
      <c r="B15" s="284"/>
      <c r="C15" s="284"/>
      <c r="D15" s="284"/>
      <c r="E15" s="284"/>
      <c r="F15" s="284"/>
      <c r="G15" s="284"/>
      <c r="H15" s="284"/>
      <c r="I15" s="284">
        <f>I10+I13</f>
        <v>711</v>
      </c>
      <c r="J15" s="284">
        <f>J10+J13</f>
        <v>807</v>
      </c>
      <c r="K15" s="284">
        <f>K10+K13</f>
        <v>472</v>
      </c>
      <c r="L15" s="284">
        <f>L10+L13</f>
        <v>321</v>
      </c>
      <c r="M15" s="284">
        <f>M10+M13</f>
        <v>283</v>
      </c>
      <c r="N15" s="284">
        <f t="shared" ref="N15" si="2">N10+N13</f>
        <v>2594</v>
      </c>
      <c r="O15" s="285">
        <f>AVERAGE(B15:M15)</f>
        <v>518.79999999999995</v>
      </c>
      <c r="P15" s="259"/>
      <c r="Q15" s="286">
        <f>SUM(Q10:Q13)</f>
        <v>100</v>
      </c>
      <c r="R15" s="12"/>
    </row>
    <row r="16" spans="1:18" ht="15.75" thickBot="1">
      <c r="I16" s="563"/>
      <c r="J16" s="563"/>
      <c r="K16" s="563"/>
      <c r="L16" s="563"/>
      <c r="M16" s="563"/>
      <c r="N16" s="563"/>
      <c r="O16" s="563"/>
      <c r="P16" s="563"/>
      <c r="Q16" s="563"/>
    </row>
    <row r="17" spans="1:17" ht="15.75" thickBot="1">
      <c r="A17" s="1137" t="s">
        <v>320</v>
      </c>
      <c r="B17" s="1138"/>
      <c r="C17" s="1138"/>
      <c r="D17" s="287"/>
      <c r="E17" s="1137" t="s">
        <v>319</v>
      </c>
      <c r="F17" s="1138"/>
      <c r="G17" s="1138"/>
      <c r="I17" s="563"/>
      <c r="J17" s="563"/>
      <c r="K17" s="563"/>
      <c r="L17" s="563"/>
      <c r="M17" s="563"/>
      <c r="N17" s="563"/>
      <c r="O17" s="563"/>
      <c r="P17" s="563"/>
      <c r="Q17" s="563"/>
    </row>
    <row r="18" spans="1:17" ht="15.75" thickBot="1">
      <c r="A18" s="829" t="s">
        <v>2</v>
      </c>
      <c r="B18" s="827" t="s">
        <v>209</v>
      </c>
      <c r="C18" s="288" t="s">
        <v>210</v>
      </c>
      <c r="D18" s="287"/>
      <c r="E18" s="829" t="s">
        <v>2</v>
      </c>
      <c r="F18" s="827" t="s">
        <v>209</v>
      </c>
      <c r="G18" s="288" t="s">
        <v>210</v>
      </c>
      <c r="I18" s="563"/>
      <c r="J18" s="563"/>
      <c r="K18" s="563"/>
      <c r="L18" s="563"/>
      <c r="M18" s="563"/>
      <c r="N18" s="563"/>
      <c r="O18" s="563"/>
      <c r="P18" s="563"/>
      <c r="Q18" s="563"/>
    </row>
    <row r="19" spans="1:17">
      <c r="A19" s="828">
        <v>45292</v>
      </c>
      <c r="B19" s="289">
        <f>M9</f>
        <v>197</v>
      </c>
      <c r="C19" s="290">
        <f>((B19-81)/81)*100</f>
        <v>143.20987654320987</v>
      </c>
      <c r="D19" s="287"/>
      <c r="E19" s="828">
        <v>45292</v>
      </c>
      <c r="F19" s="289">
        <f>M13</f>
        <v>78</v>
      </c>
      <c r="G19" s="290">
        <f>((F19-98)/98)*100</f>
        <v>-20.408163265306122</v>
      </c>
      <c r="I19" s="563"/>
      <c r="J19" s="563"/>
      <c r="K19" s="563"/>
      <c r="L19" s="563"/>
      <c r="M19" s="563"/>
      <c r="N19" s="563"/>
      <c r="O19" s="563"/>
      <c r="P19" s="563"/>
      <c r="Q19" s="563"/>
    </row>
    <row r="20" spans="1:17">
      <c r="A20" s="826">
        <v>45323</v>
      </c>
      <c r="B20" s="927">
        <f>L9</f>
        <v>211</v>
      </c>
      <c r="C20" s="290">
        <f>((B20-B19)/B19)*100</f>
        <v>7.1065989847715745</v>
      </c>
      <c r="D20" s="287"/>
      <c r="E20" s="826">
        <v>45323</v>
      </c>
      <c r="F20" s="927">
        <f>L13</f>
        <v>91</v>
      </c>
      <c r="G20" s="290">
        <f>((F20-F19)/F19)*100</f>
        <v>16.666666666666664</v>
      </c>
      <c r="I20" s="563"/>
      <c r="J20" s="563"/>
      <c r="K20" s="563"/>
      <c r="L20" s="563"/>
      <c r="M20" s="563"/>
      <c r="N20" s="563"/>
      <c r="O20" s="563"/>
      <c r="P20" s="563"/>
      <c r="Q20" s="563"/>
    </row>
    <row r="21" spans="1:17">
      <c r="A21" s="973">
        <v>45352</v>
      </c>
      <c r="B21" s="927">
        <f>K9</f>
        <v>255</v>
      </c>
      <c r="C21" s="974">
        <f t="shared" ref="C21:C30" si="3">((B21-B20)/B20)*100</f>
        <v>20.85308056872038</v>
      </c>
      <c r="D21" s="975"/>
      <c r="E21" s="973">
        <v>45352</v>
      </c>
      <c r="F21" s="927">
        <f>K13</f>
        <v>110</v>
      </c>
      <c r="G21" s="974">
        <f t="shared" ref="G21:G30" si="4">((F21-F20)/F20)*100</f>
        <v>20.87912087912088</v>
      </c>
      <c r="I21" s="563"/>
      <c r="J21" s="563"/>
      <c r="K21" s="563"/>
      <c r="L21" s="563"/>
      <c r="M21" s="563"/>
      <c r="N21" s="563"/>
      <c r="O21" s="563"/>
      <c r="P21" s="563"/>
      <c r="Q21" s="563"/>
    </row>
    <row r="22" spans="1:17">
      <c r="A22" s="973">
        <v>45383</v>
      </c>
      <c r="B22" s="927">
        <f>J9</f>
        <v>379</v>
      </c>
      <c r="C22" s="974">
        <f t="shared" si="3"/>
        <v>48.627450980392155</v>
      </c>
      <c r="D22" s="975"/>
      <c r="E22" s="973">
        <v>45383</v>
      </c>
      <c r="F22" s="927">
        <f>J13</f>
        <v>410</v>
      </c>
      <c r="G22" s="974">
        <f t="shared" si="4"/>
        <v>272.72727272727269</v>
      </c>
      <c r="I22" s="563"/>
      <c r="J22" s="563"/>
      <c r="K22" s="563"/>
      <c r="L22" s="563"/>
      <c r="M22" s="563"/>
      <c r="N22" s="563"/>
      <c r="O22" s="563"/>
      <c r="P22" s="563"/>
      <c r="Q22" s="563"/>
    </row>
    <row r="23" spans="1:17">
      <c r="A23" s="973">
        <v>45413</v>
      </c>
      <c r="B23" s="927">
        <f>I9</f>
        <v>338</v>
      </c>
      <c r="C23" s="974">
        <f t="shared" si="3"/>
        <v>-10.817941952506596</v>
      </c>
      <c r="D23" s="287"/>
      <c r="E23" s="826">
        <v>45413</v>
      </c>
      <c r="F23" s="927">
        <f>I13</f>
        <v>370</v>
      </c>
      <c r="G23" s="974">
        <f t="shared" si="4"/>
        <v>-9.7560975609756095</v>
      </c>
    </row>
    <row r="24" spans="1:17">
      <c r="A24" s="826">
        <v>45444</v>
      </c>
      <c r="B24" s="816"/>
      <c r="C24" s="817">
        <f t="shared" si="3"/>
        <v>-100</v>
      </c>
      <c r="D24" s="287"/>
      <c r="E24" s="826">
        <v>45444</v>
      </c>
      <c r="F24" s="816"/>
      <c r="G24" s="817">
        <f t="shared" si="4"/>
        <v>-100</v>
      </c>
    </row>
    <row r="25" spans="1:17">
      <c r="A25" s="826">
        <v>45474</v>
      </c>
      <c r="B25" s="816"/>
      <c r="C25" s="817" t="e">
        <f t="shared" si="3"/>
        <v>#DIV/0!</v>
      </c>
      <c r="D25" s="287"/>
      <c r="E25" s="826">
        <v>45474</v>
      </c>
      <c r="F25" s="816"/>
      <c r="G25" s="817" t="e">
        <f t="shared" si="4"/>
        <v>#DIV/0!</v>
      </c>
    </row>
    <row r="26" spans="1:17">
      <c r="A26" s="826">
        <v>45505</v>
      </c>
      <c r="B26" s="816"/>
      <c r="C26" s="817" t="e">
        <f t="shared" si="3"/>
        <v>#DIV/0!</v>
      </c>
      <c r="D26" s="287"/>
      <c r="E26" s="826">
        <v>45505</v>
      </c>
      <c r="F26" s="816"/>
      <c r="G26" s="817" t="e">
        <f t="shared" si="4"/>
        <v>#DIV/0!</v>
      </c>
    </row>
    <row r="27" spans="1:17">
      <c r="A27" s="826">
        <v>45536</v>
      </c>
      <c r="B27" s="816"/>
      <c r="C27" s="817" t="e">
        <f t="shared" si="3"/>
        <v>#DIV/0!</v>
      </c>
      <c r="D27" s="287"/>
      <c r="E27" s="826">
        <v>45536</v>
      </c>
      <c r="F27" s="816"/>
      <c r="G27" s="817" t="e">
        <f t="shared" si="4"/>
        <v>#DIV/0!</v>
      </c>
    </row>
    <row r="28" spans="1:17">
      <c r="A28" s="826">
        <v>45566</v>
      </c>
      <c r="B28" s="816"/>
      <c r="C28" s="817" t="e">
        <f t="shared" si="3"/>
        <v>#DIV/0!</v>
      </c>
      <c r="D28" s="287"/>
      <c r="E28" s="826">
        <v>45566</v>
      </c>
      <c r="F28" s="816"/>
      <c r="G28" s="817" t="e">
        <f t="shared" si="4"/>
        <v>#DIV/0!</v>
      </c>
    </row>
    <row r="29" spans="1:17">
      <c r="A29" s="826">
        <v>45597</v>
      </c>
      <c r="B29" s="818"/>
      <c r="C29" s="817" t="e">
        <f t="shared" si="3"/>
        <v>#DIV/0!</v>
      </c>
      <c r="D29" s="287"/>
      <c r="E29" s="826">
        <v>45597</v>
      </c>
      <c r="F29" s="816"/>
      <c r="G29" s="817" t="e">
        <f t="shared" si="4"/>
        <v>#DIV/0!</v>
      </c>
    </row>
    <row r="30" spans="1:17" ht="15.75" thickBot="1">
      <c r="A30" s="831">
        <v>45627</v>
      </c>
      <c r="B30" s="819"/>
      <c r="C30" s="817" t="e">
        <f t="shared" si="3"/>
        <v>#DIV/0!</v>
      </c>
      <c r="D30" s="287"/>
      <c r="E30" s="831">
        <v>45627</v>
      </c>
      <c r="F30" s="816"/>
      <c r="G30" s="817" t="e">
        <f t="shared" si="4"/>
        <v>#DIV/0!</v>
      </c>
    </row>
    <row r="31" spans="1:17" ht="15.75" thickBot="1">
      <c r="A31" s="833" t="s">
        <v>5</v>
      </c>
      <c r="B31" s="830">
        <f>SUM(B19:B30)</f>
        <v>1380</v>
      </c>
      <c r="C31" s="292"/>
      <c r="D31" s="287"/>
      <c r="E31" s="833" t="s">
        <v>5</v>
      </c>
      <c r="F31" s="830">
        <f>SUM(F19:F30)</f>
        <v>1059</v>
      </c>
      <c r="G31" s="292"/>
    </row>
    <row r="32" spans="1:17" ht="15.75" thickBot="1">
      <c r="A32" s="832" t="s">
        <v>6</v>
      </c>
      <c r="B32" s="291">
        <f>AVERAGE(B19:B30)</f>
        <v>276</v>
      </c>
      <c r="C32" s="292"/>
      <c r="D32" s="287"/>
      <c r="E32" s="832" t="s">
        <v>6</v>
      </c>
      <c r="F32" s="291">
        <f>AVERAGE(F19:F30)</f>
        <v>211.8</v>
      </c>
      <c r="G32" s="292"/>
    </row>
    <row r="33" spans="1:8" ht="17.25" customHeight="1" thickBot="1"/>
    <row r="34" spans="1:8" ht="93" customHeight="1" thickBot="1">
      <c r="A34" s="293"/>
      <c r="B34" s="294" t="s">
        <v>321</v>
      </c>
      <c r="C34" s="295" t="s">
        <v>322</v>
      </c>
      <c r="D34" s="295" t="s">
        <v>469</v>
      </c>
      <c r="E34" s="295" t="s">
        <v>323</v>
      </c>
      <c r="F34" s="295" t="s">
        <v>470</v>
      </c>
      <c r="G34" s="296" t="s">
        <v>324</v>
      </c>
      <c r="H34" s="297" t="s">
        <v>15</v>
      </c>
    </row>
    <row r="35" spans="1:8" ht="15.75" thickBot="1">
      <c r="A35" s="823" t="s">
        <v>315</v>
      </c>
      <c r="B35" s="299"/>
      <c r="C35" s="300"/>
      <c r="D35" s="300"/>
      <c r="E35" s="300"/>
      <c r="F35" s="300"/>
      <c r="G35" s="300"/>
      <c r="H35" s="301"/>
    </row>
    <row r="36" spans="1:8">
      <c r="A36" s="822">
        <v>45292</v>
      </c>
      <c r="B36" s="303">
        <v>11</v>
      </c>
      <c r="C36" s="304">
        <v>1</v>
      </c>
      <c r="D36" s="304">
        <v>34</v>
      </c>
      <c r="E36" s="304">
        <v>6</v>
      </c>
      <c r="F36" s="304">
        <v>9</v>
      </c>
      <c r="G36" s="305">
        <v>9</v>
      </c>
      <c r="H36" s="306">
        <f t="shared" ref="H36" si="5">SUM(B36:G36)</f>
        <v>70</v>
      </c>
    </row>
    <row r="37" spans="1:8">
      <c r="A37" s="821">
        <v>45323</v>
      </c>
      <c r="B37" s="308">
        <v>12</v>
      </c>
      <c r="C37" s="309">
        <v>2</v>
      </c>
      <c r="D37" s="309">
        <v>39</v>
      </c>
      <c r="E37" s="309">
        <v>7</v>
      </c>
      <c r="F37" s="309">
        <v>26</v>
      </c>
      <c r="G37" s="310">
        <v>16</v>
      </c>
      <c r="H37" s="311">
        <f>SUM(B37:G37)</f>
        <v>102</v>
      </c>
    </row>
    <row r="38" spans="1:8">
      <c r="A38" s="821">
        <v>45352</v>
      </c>
      <c r="B38" s="308">
        <v>26</v>
      </c>
      <c r="C38" s="309">
        <v>10</v>
      </c>
      <c r="D38" s="309">
        <v>49</v>
      </c>
      <c r="E38" s="309">
        <v>7</v>
      </c>
      <c r="F38" s="309">
        <v>29</v>
      </c>
      <c r="G38" s="310">
        <v>22</v>
      </c>
      <c r="H38" s="311">
        <f>SUM(B38:G38)</f>
        <v>143</v>
      </c>
    </row>
    <row r="39" spans="1:8">
      <c r="A39" s="821">
        <v>45383</v>
      </c>
      <c r="B39" s="308">
        <v>20</v>
      </c>
      <c r="C39" s="309">
        <v>13</v>
      </c>
      <c r="D39" s="309">
        <v>70</v>
      </c>
      <c r="E39" s="309">
        <v>8</v>
      </c>
      <c r="F39" s="309">
        <v>38</v>
      </c>
      <c r="G39" s="310">
        <v>41</v>
      </c>
      <c r="H39" s="311">
        <f>SUM(B39:G39)</f>
        <v>190</v>
      </c>
    </row>
    <row r="40" spans="1:8">
      <c r="A40" s="821">
        <v>45413</v>
      </c>
      <c r="B40" s="308">
        <v>15</v>
      </c>
      <c r="C40" s="309">
        <v>3</v>
      </c>
      <c r="D40" s="309">
        <v>67</v>
      </c>
      <c r="E40" s="309">
        <v>17</v>
      </c>
      <c r="F40" s="309">
        <v>23</v>
      </c>
      <c r="G40" s="310">
        <v>37</v>
      </c>
      <c r="H40" s="311">
        <f>SUM(B40:G40)</f>
        <v>162</v>
      </c>
    </row>
    <row r="41" spans="1:8">
      <c r="A41" s="821">
        <v>45444</v>
      </c>
      <c r="B41" s="308"/>
      <c r="C41" s="309"/>
      <c r="D41" s="309"/>
      <c r="E41" s="309"/>
      <c r="F41" s="309"/>
      <c r="G41" s="310"/>
      <c r="H41" s="311"/>
    </row>
    <row r="42" spans="1:8">
      <c r="A42" s="821">
        <v>45474</v>
      </c>
      <c r="B42" s="308"/>
      <c r="C42" s="309"/>
      <c r="D42" s="309"/>
      <c r="E42" s="309"/>
      <c r="F42" s="309"/>
      <c r="G42" s="310"/>
      <c r="H42" s="311"/>
    </row>
    <row r="43" spans="1:8">
      <c r="A43" s="821">
        <v>45505</v>
      </c>
      <c r="B43" s="308"/>
      <c r="C43" s="309"/>
      <c r="D43" s="309"/>
      <c r="E43" s="309"/>
      <c r="F43" s="309"/>
      <c r="G43" s="310"/>
      <c r="H43" s="311"/>
    </row>
    <row r="44" spans="1:8">
      <c r="A44" s="821">
        <v>45536</v>
      </c>
      <c r="B44" s="308"/>
      <c r="C44" s="309"/>
      <c r="D44" s="309"/>
      <c r="E44" s="309"/>
      <c r="F44" s="309"/>
      <c r="G44" s="310"/>
      <c r="H44" s="311"/>
    </row>
    <row r="45" spans="1:8">
      <c r="A45" s="821">
        <v>45566</v>
      </c>
      <c r="B45" s="308"/>
      <c r="C45" s="309"/>
      <c r="D45" s="309"/>
      <c r="E45" s="309"/>
      <c r="F45" s="309"/>
      <c r="G45" s="310"/>
      <c r="H45" s="311"/>
    </row>
    <row r="46" spans="1:8">
      <c r="A46" s="821">
        <v>45597</v>
      </c>
      <c r="B46" s="308"/>
      <c r="C46" s="309"/>
      <c r="D46" s="309"/>
      <c r="E46" s="309"/>
      <c r="F46" s="309"/>
      <c r="G46" s="310"/>
      <c r="H46" s="311"/>
    </row>
    <row r="47" spans="1:8" ht="15.75" thickBot="1">
      <c r="A47" s="824">
        <v>45627</v>
      </c>
      <c r="B47" s="313"/>
      <c r="C47" s="314"/>
      <c r="D47" s="314"/>
      <c r="E47" s="314"/>
      <c r="F47" s="314"/>
      <c r="G47" s="315"/>
      <c r="H47" s="316"/>
    </row>
    <row r="48" spans="1:8" ht="15.75" thickBot="1">
      <c r="A48" s="825" t="s">
        <v>325</v>
      </c>
      <c r="B48" s="820">
        <f t="shared" ref="B48:F48" si="6">SUM(B36:B47)</f>
        <v>84</v>
      </c>
      <c r="C48" s="317">
        <f t="shared" si="6"/>
        <v>29</v>
      </c>
      <c r="D48" s="317">
        <f t="shared" si="6"/>
        <v>259</v>
      </c>
      <c r="E48" s="317">
        <f t="shared" si="6"/>
        <v>45</v>
      </c>
      <c r="F48" s="317">
        <f t="shared" si="6"/>
        <v>125</v>
      </c>
      <c r="G48" s="317">
        <f>SUM(G36:G47)</f>
        <v>125</v>
      </c>
      <c r="H48" s="318">
        <f>SUM(H36:H47)</f>
        <v>667</v>
      </c>
    </row>
    <row r="49" spans="1:8" ht="15.75" thickBot="1">
      <c r="A49" s="300"/>
      <c r="B49" s="319"/>
      <c r="C49" s="319"/>
      <c r="D49" s="319"/>
      <c r="E49" s="319"/>
      <c r="F49" s="319"/>
      <c r="G49" s="319"/>
      <c r="H49" s="319"/>
    </row>
    <row r="50" spans="1:8" ht="15.75" thickBot="1">
      <c r="A50" s="298" t="s">
        <v>314</v>
      </c>
      <c r="B50" s="320"/>
      <c r="C50" s="321"/>
      <c r="D50" s="321"/>
      <c r="E50" s="321"/>
      <c r="F50" s="321"/>
      <c r="G50" s="321"/>
      <c r="H50" s="321"/>
    </row>
    <row r="51" spans="1:8">
      <c r="A51" s="302">
        <v>44927</v>
      </c>
      <c r="B51" s="322">
        <v>8</v>
      </c>
      <c r="C51" s="323">
        <v>7</v>
      </c>
      <c r="D51" s="323">
        <v>57</v>
      </c>
      <c r="E51" s="323">
        <v>3</v>
      </c>
      <c r="F51" s="323">
        <v>27</v>
      </c>
      <c r="G51" s="324">
        <v>25</v>
      </c>
      <c r="H51" s="325">
        <f t="shared" ref="H51" si="7">SUM(B51:G51)</f>
        <v>127</v>
      </c>
    </row>
    <row r="52" spans="1:8">
      <c r="A52" s="307">
        <v>44958</v>
      </c>
      <c r="B52" s="326">
        <v>3</v>
      </c>
      <c r="C52" s="327">
        <v>1</v>
      </c>
      <c r="D52" s="327">
        <v>50</v>
      </c>
      <c r="E52" s="327">
        <v>5</v>
      </c>
      <c r="F52" s="327">
        <v>24</v>
      </c>
      <c r="G52" s="328">
        <v>26</v>
      </c>
      <c r="H52" s="329">
        <f>SUM(B52:G52)</f>
        <v>109</v>
      </c>
    </row>
    <row r="53" spans="1:8">
      <c r="A53" s="307">
        <v>44986</v>
      </c>
      <c r="B53" s="326">
        <v>4</v>
      </c>
      <c r="C53" s="327">
        <v>5</v>
      </c>
      <c r="D53" s="327">
        <v>48</v>
      </c>
      <c r="E53" s="327">
        <v>4</v>
      </c>
      <c r="F53" s="327">
        <v>34</v>
      </c>
      <c r="G53" s="328">
        <v>17</v>
      </c>
      <c r="H53" s="329">
        <f>SUM(B53:G53)</f>
        <v>112</v>
      </c>
    </row>
    <row r="54" spans="1:8">
      <c r="A54" s="307">
        <v>45017</v>
      </c>
      <c r="B54" s="326">
        <v>11</v>
      </c>
      <c r="C54" s="327">
        <v>18</v>
      </c>
      <c r="D54" s="327">
        <v>77</v>
      </c>
      <c r="E54" s="327">
        <v>8</v>
      </c>
      <c r="F54" s="327">
        <v>35</v>
      </c>
      <c r="G54" s="328">
        <v>40</v>
      </c>
      <c r="H54" s="329">
        <f>SUM(B54:G54)</f>
        <v>189</v>
      </c>
    </row>
    <row r="55" spans="1:8">
      <c r="A55" s="307">
        <v>45047</v>
      </c>
      <c r="B55" s="326">
        <v>13</v>
      </c>
      <c r="C55" s="327">
        <v>16</v>
      </c>
      <c r="D55" s="327">
        <v>67</v>
      </c>
      <c r="E55" s="327">
        <v>3</v>
      </c>
      <c r="F55" s="327">
        <v>36</v>
      </c>
      <c r="G55" s="328">
        <v>41</v>
      </c>
      <c r="H55" s="329">
        <f>SUM(B55:G55)</f>
        <v>176</v>
      </c>
    </row>
    <row r="56" spans="1:8">
      <c r="A56" s="307">
        <v>45078</v>
      </c>
      <c r="B56" s="326"/>
      <c r="C56" s="327"/>
      <c r="D56" s="327"/>
      <c r="E56" s="327"/>
      <c r="F56" s="327"/>
      <c r="G56" s="328"/>
      <c r="H56" s="329"/>
    </row>
    <row r="57" spans="1:8">
      <c r="A57" s="307">
        <v>45108</v>
      </c>
      <c r="B57" s="326"/>
      <c r="C57" s="327"/>
      <c r="D57" s="327"/>
      <c r="E57" s="327"/>
      <c r="F57" s="327"/>
      <c r="G57" s="328"/>
      <c r="H57" s="329"/>
    </row>
    <row r="58" spans="1:8">
      <c r="A58" s="307">
        <v>45139</v>
      </c>
      <c r="B58" s="326"/>
      <c r="C58" s="327"/>
      <c r="D58" s="327"/>
      <c r="E58" s="327"/>
      <c r="F58" s="327"/>
      <c r="G58" s="328"/>
      <c r="H58" s="329"/>
    </row>
    <row r="59" spans="1:8">
      <c r="A59" s="307">
        <v>45170</v>
      </c>
      <c r="B59" s="326"/>
      <c r="C59" s="327"/>
      <c r="D59" s="327"/>
      <c r="E59" s="327"/>
      <c r="F59" s="327"/>
      <c r="G59" s="328"/>
      <c r="H59" s="329"/>
    </row>
    <row r="60" spans="1:8">
      <c r="A60" s="307">
        <v>45200</v>
      </c>
      <c r="B60" s="326"/>
      <c r="C60" s="327"/>
      <c r="D60" s="327"/>
      <c r="E60" s="327"/>
      <c r="F60" s="327"/>
      <c r="G60" s="328"/>
      <c r="H60" s="329"/>
    </row>
    <row r="61" spans="1:8">
      <c r="A61" s="307">
        <v>45231</v>
      </c>
      <c r="B61" s="326"/>
      <c r="C61" s="327"/>
      <c r="D61" s="327"/>
      <c r="E61" s="327"/>
      <c r="F61" s="327"/>
      <c r="G61" s="328"/>
      <c r="H61" s="329"/>
    </row>
    <row r="62" spans="1:8" ht="15.75" thickBot="1">
      <c r="A62" s="312">
        <v>45261</v>
      </c>
      <c r="B62" s="330"/>
      <c r="C62" s="331"/>
      <c r="D62" s="331"/>
      <c r="E62" s="331"/>
      <c r="F62" s="331"/>
      <c r="G62" s="332"/>
      <c r="H62" s="333"/>
    </row>
    <row r="63" spans="1:8" ht="15.75" thickBot="1">
      <c r="A63" s="334" t="s">
        <v>326</v>
      </c>
      <c r="B63" s="335">
        <f t="shared" ref="B63:G63" si="8">SUM(B51:B62)</f>
        <v>39</v>
      </c>
      <c r="C63" s="335">
        <f t="shared" si="8"/>
        <v>47</v>
      </c>
      <c r="D63" s="335">
        <f t="shared" si="8"/>
        <v>299</v>
      </c>
      <c r="E63" s="335">
        <f t="shared" si="8"/>
        <v>23</v>
      </c>
      <c r="F63" s="335">
        <f t="shared" si="8"/>
        <v>156</v>
      </c>
      <c r="G63" s="336">
        <f t="shared" si="8"/>
        <v>149</v>
      </c>
      <c r="H63" s="337">
        <f>SUM(H51:H62)</f>
        <v>713</v>
      </c>
    </row>
    <row r="64" spans="1:8" ht="15.75" thickBot="1">
      <c r="A64" s="338"/>
      <c r="B64" s="338"/>
      <c r="C64" s="338"/>
      <c r="D64" s="338"/>
      <c r="E64" s="338"/>
      <c r="F64" s="338"/>
      <c r="G64" s="338"/>
      <c r="H64" s="338"/>
    </row>
    <row r="65" spans="1:8" ht="15.75" thickBot="1">
      <c r="A65" s="339" t="s">
        <v>15</v>
      </c>
      <c r="B65" s="340">
        <f t="shared" ref="B65:H65" si="9">B48+B63</f>
        <v>123</v>
      </c>
      <c r="C65" s="340">
        <f t="shared" si="9"/>
        <v>76</v>
      </c>
      <c r="D65" s="340">
        <f t="shared" si="9"/>
        <v>558</v>
      </c>
      <c r="E65" s="340">
        <f t="shared" si="9"/>
        <v>68</v>
      </c>
      <c r="F65" s="340">
        <f t="shared" si="9"/>
        <v>281</v>
      </c>
      <c r="G65" s="340">
        <f t="shared" si="9"/>
        <v>274</v>
      </c>
      <c r="H65" s="341">
        <f t="shared" si="9"/>
        <v>1380</v>
      </c>
    </row>
  </sheetData>
  <mergeCells count="2">
    <mergeCell ref="A17:C17"/>
    <mergeCell ref="E17:G17"/>
  </mergeCells>
  <pageMargins left="0.511811024" right="0.511811024" top="0.78740157500000008" bottom="0.78740157500000008" header="0.31496062000000008" footer="0.31496062000000008"/>
  <pageSetup paperSize="9" fitToWidth="0" fitToHeight="0" orientation="portrait" r:id="rId1"/>
  <ignoredErrors>
    <ignoredError sqref="H36:H40 H51:H55 I9:L9" formulaRange="1"/>
    <ignoredError sqref="N9:O9" formula="1"/>
    <ignoredError sqref="M9" formula="1" formulaRange="1"/>
    <ignoredError sqref="C21:C30 G21:G30" evalError="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4"/>
  <dimension ref="A1:BC232"/>
  <sheetViews>
    <sheetView topLeftCell="A73" zoomScaleNormal="100" workbookViewId="0"/>
  </sheetViews>
  <sheetFormatPr defaultRowHeight="15"/>
  <cols>
    <col min="1" max="1" width="22.7109375" customWidth="1"/>
    <col min="2" max="2" width="9.85546875" customWidth="1"/>
    <col min="3" max="3" width="9" style="90" customWidth="1"/>
    <col min="4" max="4" width="6.85546875" style="90" bestFit="1" customWidth="1"/>
    <col min="5" max="5" width="6.5703125" bestFit="1" customWidth="1"/>
    <col min="6" max="6" width="7" style="71" bestFit="1" customWidth="1"/>
    <col min="7" max="7" width="6.140625" style="71" bestFit="1" customWidth="1"/>
    <col min="8" max="8" width="6.7109375" style="71" bestFit="1" customWidth="1"/>
    <col min="9" max="9" width="7.140625" style="86" bestFit="1" customWidth="1"/>
    <col min="10" max="10" width="6.7109375" style="71" bestFit="1" customWidth="1"/>
    <col min="11" max="11" width="7.28515625" style="71" bestFit="1" customWidth="1"/>
    <col min="12" max="12" width="6.7109375" style="71" bestFit="1" customWidth="1"/>
    <col min="13" max="13" width="6.5703125" style="128" bestFit="1" customWidth="1"/>
    <col min="14" max="14" width="6.5703125" style="342" bestFit="1" customWidth="1"/>
    <col min="15" max="15" width="12.140625" style="90" customWidth="1"/>
    <col min="16" max="16" width="6" style="90" bestFit="1" customWidth="1"/>
    <col min="17" max="17" width="5.42578125" style="90" customWidth="1"/>
    <col min="18" max="18" width="9.7109375" customWidth="1"/>
    <col min="19" max="19" width="24.140625" bestFit="1" customWidth="1"/>
    <col min="20" max="20" width="7" bestFit="1" customWidth="1"/>
    <col min="21" max="21" width="7.28515625" bestFit="1" customWidth="1"/>
    <col min="22" max="22" width="6.85546875" bestFit="1" customWidth="1"/>
    <col min="23" max="23" width="6.7109375" bestFit="1" customWidth="1"/>
    <col min="24" max="24" width="7.140625" bestFit="1" customWidth="1"/>
    <col min="25" max="25" width="6.140625" bestFit="1" customWidth="1"/>
    <col min="26" max="26" width="6.7109375" bestFit="1" customWidth="1"/>
    <col min="27" max="27" width="7.140625" bestFit="1" customWidth="1"/>
    <col min="28" max="28" width="6.85546875" bestFit="1" customWidth="1"/>
    <col min="29" max="29" width="7.42578125" bestFit="1" customWidth="1"/>
    <col min="30" max="30" width="6.7109375" bestFit="1" customWidth="1"/>
    <col min="31" max="31" width="6.5703125" bestFit="1" customWidth="1"/>
    <col min="32" max="32" width="5.42578125" style="71" bestFit="1" customWidth="1"/>
    <col min="33" max="33" width="6.7109375" style="71" bestFit="1" customWidth="1"/>
    <col min="34" max="34" width="13" bestFit="1" customWidth="1"/>
    <col min="35" max="35" width="11.42578125" bestFit="1" customWidth="1"/>
    <col min="36" max="36" width="10.28515625" bestFit="1" customWidth="1"/>
    <col min="37" max="38" width="9.28515625" bestFit="1" customWidth="1"/>
    <col min="39" max="40" width="9.7109375" bestFit="1" customWidth="1"/>
    <col min="41" max="41" width="10" bestFit="1" customWidth="1"/>
    <col min="42" max="42" width="9.42578125" customWidth="1"/>
    <col min="43" max="43" width="31.85546875" customWidth="1"/>
    <col min="44" max="44" width="7.7109375" bestFit="1" customWidth="1"/>
    <col min="45" max="45" width="7.85546875" bestFit="1" customWidth="1"/>
    <col min="46" max="46" width="8.28515625" bestFit="1" customWidth="1"/>
    <col min="47" max="47" width="7.85546875" bestFit="1" customWidth="1"/>
    <col min="48" max="48" width="7.7109375" bestFit="1" customWidth="1"/>
    <col min="49" max="50" width="9.42578125" bestFit="1" customWidth="1"/>
    <col min="51" max="53" width="9.28515625" bestFit="1" customWidth="1"/>
    <col min="54" max="54" width="9.28515625" style="132" bestFit="1" customWidth="1"/>
    <col min="55" max="55" width="9.140625" customWidth="1"/>
  </cols>
  <sheetData>
    <row r="1" spans="1:3">
      <c r="A1" s="91" t="s">
        <v>0</v>
      </c>
    </row>
    <row r="2" spans="1:3">
      <c r="A2" s="1" t="s">
        <v>1</v>
      </c>
    </row>
    <row r="3" spans="1:3" ht="15.75" thickBot="1"/>
    <row r="4" spans="1:3" ht="15.75" thickBot="1">
      <c r="A4" s="1140" t="s">
        <v>327</v>
      </c>
      <c r="B4" s="1141"/>
      <c r="C4" s="1140"/>
    </row>
    <row r="5" spans="1:3" ht="15.75" thickBot="1">
      <c r="A5" s="884" t="s">
        <v>2</v>
      </c>
      <c r="B5" s="882" t="s">
        <v>209</v>
      </c>
      <c r="C5" s="667" t="s">
        <v>210</v>
      </c>
    </row>
    <row r="6" spans="1:3">
      <c r="A6" s="883">
        <v>45292</v>
      </c>
      <c r="B6" s="343">
        <v>564</v>
      </c>
      <c r="C6" s="834">
        <f>((B6-441)/441)*100</f>
        <v>27.89115646258503</v>
      </c>
    </row>
    <row r="7" spans="1:3">
      <c r="A7" s="881">
        <v>45323</v>
      </c>
      <c r="B7" s="344">
        <v>688</v>
      </c>
      <c r="C7" s="925">
        <f>((B7-B6)/B6)*100</f>
        <v>21.98581560283688</v>
      </c>
    </row>
    <row r="8" spans="1:3">
      <c r="A8" s="881">
        <v>45352</v>
      </c>
      <c r="B8" s="344">
        <v>634</v>
      </c>
      <c r="C8" s="925">
        <f>((B8-B7)/B7)*100</f>
        <v>-7.8488372093023253</v>
      </c>
    </row>
    <row r="9" spans="1:3">
      <c r="A9" s="881">
        <v>45383</v>
      </c>
      <c r="B9" s="344">
        <v>882</v>
      </c>
      <c r="C9" s="925">
        <f>((B9-B8)/B8)*100</f>
        <v>39.116719242902207</v>
      </c>
    </row>
    <row r="10" spans="1:3">
      <c r="A10" s="881">
        <v>45413</v>
      </c>
      <c r="B10" s="344">
        <v>556</v>
      </c>
      <c r="C10" s="925">
        <f>((B10-B9)/B9)*100</f>
        <v>-36.961451247165535</v>
      </c>
    </row>
    <row r="11" spans="1:3">
      <c r="A11" s="881">
        <v>45444</v>
      </c>
      <c r="B11" s="344"/>
      <c r="C11" s="835"/>
    </row>
    <row r="12" spans="1:3">
      <c r="A12" s="881">
        <v>45474</v>
      </c>
      <c r="B12" s="344"/>
      <c r="C12" s="835"/>
    </row>
    <row r="13" spans="1:3">
      <c r="A13" s="881">
        <v>45505</v>
      </c>
      <c r="B13" s="344"/>
      <c r="C13" s="835"/>
    </row>
    <row r="14" spans="1:3">
      <c r="A14" s="881">
        <v>45536</v>
      </c>
      <c r="B14" s="344"/>
      <c r="C14" s="835"/>
    </row>
    <row r="15" spans="1:3">
      <c r="A15" s="881">
        <v>45566</v>
      </c>
      <c r="B15" s="344"/>
      <c r="C15" s="835"/>
    </row>
    <row r="16" spans="1:3">
      <c r="A16" s="881">
        <v>45597</v>
      </c>
      <c r="B16" s="345"/>
      <c r="C16" s="835"/>
    </row>
    <row r="17" spans="1:41" ht="15.75" thickBot="1">
      <c r="A17" s="886">
        <v>45627</v>
      </c>
      <c r="B17" s="346"/>
      <c r="C17" s="836"/>
    </row>
    <row r="18" spans="1:41" ht="15.75" thickBot="1">
      <c r="A18" s="888" t="s">
        <v>5</v>
      </c>
      <c r="B18" s="885">
        <f>SUM(B6:B17)</f>
        <v>3324</v>
      </c>
      <c r="C18"/>
    </row>
    <row r="19" spans="1:41" ht="15.75" thickBot="1">
      <c r="A19" s="887" t="s">
        <v>6</v>
      </c>
      <c r="B19" s="347">
        <f>AVERAGE(B6:B17)</f>
        <v>664.8</v>
      </c>
      <c r="C19"/>
    </row>
    <row r="20" spans="1:41" ht="15.75" thickBot="1">
      <c r="A20" s="90"/>
      <c r="B20" s="90"/>
      <c r="E20" s="90"/>
      <c r="F20" s="90"/>
      <c r="G20" s="90"/>
      <c r="H20" s="90"/>
      <c r="I20" s="90"/>
      <c r="J20" s="90"/>
      <c r="K20" s="90"/>
      <c r="L20" s="90"/>
      <c r="M20" s="90"/>
      <c r="N20" s="90"/>
    </row>
    <row r="21" spans="1:41" customFormat="1" ht="24.95" customHeight="1" thickBot="1">
      <c r="A21" s="348" t="s">
        <v>328</v>
      </c>
      <c r="B21" s="349">
        <v>45627</v>
      </c>
      <c r="C21" s="349">
        <v>45597</v>
      </c>
      <c r="D21" s="349">
        <v>45566</v>
      </c>
      <c r="E21" s="349">
        <v>45536</v>
      </c>
      <c r="F21" s="349">
        <v>45505</v>
      </c>
      <c r="G21" s="349">
        <v>45474</v>
      </c>
      <c r="H21" s="349">
        <v>45444</v>
      </c>
      <c r="I21" s="349">
        <v>45413</v>
      </c>
      <c r="J21" s="349">
        <v>45383</v>
      </c>
      <c r="K21" s="349">
        <v>45352</v>
      </c>
      <c r="L21" s="349">
        <v>45323</v>
      </c>
      <c r="M21" s="349">
        <v>45292</v>
      </c>
      <c r="N21" s="349" t="s">
        <v>5</v>
      </c>
      <c r="O21" s="350" t="s">
        <v>6</v>
      </c>
      <c r="P21" s="351" t="s">
        <v>8</v>
      </c>
      <c r="Q21" s="352"/>
      <c r="S21" s="1141" t="s">
        <v>329</v>
      </c>
      <c r="T21" s="1141"/>
      <c r="U21" s="1141"/>
      <c r="V21" s="1141"/>
      <c r="W21" s="1141"/>
      <c r="X21" s="1141"/>
      <c r="Y21" s="1141"/>
      <c r="Z21" s="1141"/>
      <c r="AA21" s="1141"/>
      <c r="AB21" s="1141"/>
      <c r="AC21" s="1141"/>
      <c r="AD21" s="1141"/>
      <c r="AE21" s="1141"/>
      <c r="AF21" s="1141"/>
      <c r="AG21" s="1141"/>
      <c r="AH21" s="353">
        <v>12</v>
      </c>
      <c r="AI21" s="353">
        <v>7</v>
      </c>
      <c r="AJ21" s="353">
        <v>11</v>
      </c>
      <c r="AK21" s="353">
        <v>7</v>
      </c>
      <c r="AL21" s="353">
        <v>2</v>
      </c>
      <c r="AM21" s="353">
        <v>10</v>
      </c>
      <c r="AN21" s="353">
        <v>7</v>
      </c>
      <c r="AO21" s="132"/>
    </row>
    <row r="22" spans="1:41" customFormat="1" ht="34.5" customHeight="1" thickBot="1">
      <c r="A22" s="354" t="s">
        <v>330</v>
      </c>
      <c r="B22" s="355"/>
      <c r="C22" s="356"/>
      <c r="D22" s="356"/>
      <c r="E22" s="356"/>
      <c r="F22" s="356"/>
      <c r="G22" s="356"/>
      <c r="H22" s="356"/>
      <c r="I22" s="356">
        <v>4</v>
      </c>
      <c r="J22" s="357">
        <v>2</v>
      </c>
      <c r="K22" s="358">
        <v>0</v>
      </c>
      <c r="L22" s="357">
        <v>2</v>
      </c>
      <c r="M22" s="359">
        <v>2</v>
      </c>
      <c r="N22" s="360">
        <f>SUM(B22:M22)</f>
        <v>10</v>
      </c>
      <c r="O22" s="361">
        <f>AVERAGE(B22:M22)</f>
        <v>2</v>
      </c>
      <c r="P22" s="362">
        <f>(N22/N100)*100</f>
        <v>0.30084235860409148</v>
      </c>
      <c r="Q22" s="363"/>
      <c r="R22" s="187"/>
      <c r="S22" s="364"/>
      <c r="T22" s="365">
        <v>45627</v>
      </c>
      <c r="U22" s="365">
        <v>45597</v>
      </c>
      <c r="V22" s="365">
        <v>45566</v>
      </c>
      <c r="W22" s="365">
        <v>45536</v>
      </c>
      <c r="X22" s="365">
        <v>45505</v>
      </c>
      <c r="Y22" s="365">
        <v>45474</v>
      </c>
      <c r="Z22" s="365">
        <v>45444</v>
      </c>
      <c r="AA22" s="365">
        <v>45413</v>
      </c>
      <c r="AB22" s="365">
        <v>45383</v>
      </c>
      <c r="AC22" s="365">
        <v>45352</v>
      </c>
      <c r="AD22" s="365">
        <v>45323</v>
      </c>
      <c r="AE22" s="366">
        <v>45292</v>
      </c>
      <c r="AF22" s="837" t="s">
        <v>5</v>
      </c>
      <c r="AG22" s="838" t="s">
        <v>6</v>
      </c>
      <c r="AH22" s="353">
        <v>84</v>
      </c>
      <c r="AI22" s="353">
        <v>49</v>
      </c>
      <c r="AJ22" s="353">
        <v>90</v>
      </c>
      <c r="AK22" s="353">
        <v>117</v>
      </c>
      <c r="AL22" s="353">
        <v>58</v>
      </c>
      <c r="AM22" s="353">
        <v>49</v>
      </c>
      <c r="AN22" s="353">
        <v>22</v>
      </c>
      <c r="AO22" s="132"/>
    </row>
    <row r="23" spans="1:41" customFormat="1" ht="24.95" customHeight="1" thickBot="1">
      <c r="A23" s="367" t="s">
        <v>331</v>
      </c>
      <c r="B23" s="355"/>
      <c r="C23" s="356"/>
      <c r="D23" s="356"/>
      <c r="E23" s="356"/>
      <c r="F23" s="356"/>
      <c r="G23" s="356"/>
      <c r="H23" s="356"/>
      <c r="I23" s="356">
        <v>0</v>
      </c>
      <c r="J23" s="368">
        <v>0</v>
      </c>
      <c r="K23" s="369">
        <v>0</v>
      </c>
      <c r="L23" s="368">
        <v>0</v>
      </c>
      <c r="M23" s="359">
        <v>0</v>
      </c>
      <c r="N23" s="360">
        <f t="shared" ref="N23:N53" si="0">SUM(B23:M23)</f>
        <v>0</v>
      </c>
      <c r="O23" s="361">
        <f t="shared" ref="O23:O53" si="1">AVERAGE(B23:M23)</f>
        <v>0</v>
      </c>
      <c r="P23" s="362">
        <f>(N23/N100)*100</f>
        <v>0</v>
      </c>
      <c r="Q23" s="363"/>
      <c r="R23" s="187"/>
      <c r="S23" s="1142" t="s">
        <v>332</v>
      </c>
      <c r="T23" s="1142"/>
      <c r="U23" s="1142"/>
      <c r="V23" s="1142"/>
      <c r="W23" s="1142"/>
      <c r="X23" s="1142"/>
      <c r="Y23" s="1142"/>
      <c r="Z23" s="1142"/>
      <c r="AA23" s="1142"/>
      <c r="AB23" s="1142"/>
      <c r="AC23" s="1142"/>
      <c r="AD23" s="1142"/>
      <c r="AE23" s="1142"/>
      <c r="AF23" s="839"/>
      <c r="AG23" s="840"/>
      <c r="AH23" s="132"/>
      <c r="AI23" s="132"/>
      <c r="AJ23" s="132"/>
      <c r="AK23" s="132"/>
      <c r="AL23" s="132"/>
      <c r="AM23" s="132"/>
      <c r="AN23" s="132"/>
      <c r="AO23" s="132"/>
    </row>
    <row r="24" spans="1:41" customFormat="1" ht="24.95" customHeight="1" thickBot="1">
      <c r="A24" s="367" t="s">
        <v>212</v>
      </c>
      <c r="B24" s="371"/>
      <c r="C24" s="372"/>
      <c r="D24" s="372"/>
      <c r="E24" s="372"/>
      <c r="F24" s="372"/>
      <c r="G24" s="356"/>
      <c r="H24" s="372"/>
      <c r="I24" s="372">
        <v>6</v>
      </c>
      <c r="J24" s="368">
        <v>9</v>
      </c>
      <c r="K24" s="373">
        <v>2</v>
      </c>
      <c r="L24" s="368">
        <v>17</v>
      </c>
      <c r="M24" s="374">
        <v>5</v>
      </c>
      <c r="N24" s="375">
        <f t="shared" si="0"/>
        <v>39</v>
      </c>
      <c r="O24" s="376">
        <f t="shared" si="1"/>
        <v>7.8</v>
      </c>
      <c r="P24" s="377">
        <f t="shared" ref="P24:P55" si="2">(N24/$N$100)*100</f>
        <v>1.1732851985559567</v>
      </c>
      <c r="Q24" s="363"/>
      <c r="R24" s="187"/>
      <c r="S24" s="378" t="s">
        <v>5</v>
      </c>
      <c r="T24" s="379"/>
      <c r="U24" s="379"/>
      <c r="V24" s="379"/>
      <c r="W24" s="379"/>
      <c r="X24" s="379"/>
      <c r="Y24" s="379"/>
      <c r="Z24" s="379"/>
      <c r="AA24" s="379">
        <v>556</v>
      </c>
      <c r="AB24" s="379">
        <v>882</v>
      </c>
      <c r="AC24" s="379">
        <v>634</v>
      </c>
      <c r="AD24" s="379">
        <v>688</v>
      </c>
      <c r="AE24" s="380">
        <v>564</v>
      </c>
      <c r="AF24" s="841">
        <f>SUM(T24:AE24)</f>
        <v>3324</v>
      </c>
      <c r="AG24" s="842">
        <f>AVERAGE(T24:AE24)</f>
        <v>664.8</v>
      </c>
      <c r="AH24" s="132"/>
      <c r="AI24" s="132"/>
      <c r="AJ24" s="132"/>
      <c r="AK24" s="132"/>
      <c r="AL24" s="132"/>
      <c r="AM24" s="132"/>
      <c r="AN24" s="132"/>
      <c r="AO24" s="132"/>
    </row>
    <row r="25" spans="1:41" customFormat="1" ht="24.95" customHeight="1">
      <c r="A25" s="367" t="s">
        <v>333</v>
      </c>
      <c r="B25" s="371"/>
      <c r="C25" s="372"/>
      <c r="D25" s="372"/>
      <c r="E25" s="372"/>
      <c r="F25" s="372"/>
      <c r="G25" s="356"/>
      <c r="H25" s="372"/>
      <c r="I25" s="372">
        <v>42</v>
      </c>
      <c r="J25" s="368">
        <v>50</v>
      </c>
      <c r="K25" s="373">
        <v>42</v>
      </c>
      <c r="L25" s="368">
        <v>39</v>
      </c>
      <c r="M25" s="374">
        <v>37</v>
      </c>
      <c r="N25" s="375">
        <f t="shared" si="0"/>
        <v>210</v>
      </c>
      <c r="O25" s="376">
        <f t="shared" si="1"/>
        <v>42</v>
      </c>
      <c r="P25" s="377">
        <f>(N25/$N$100)*100</f>
        <v>6.3176895306859198</v>
      </c>
      <c r="Q25" s="363"/>
      <c r="R25" s="187"/>
      <c r="S25" s="381"/>
      <c r="T25" s="382"/>
      <c r="U25" s="382"/>
      <c r="V25" s="382"/>
      <c r="W25" s="382"/>
      <c r="X25" s="382"/>
      <c r="Y25" s="383"/>
      <c r="Z25" s="384"/>
      <c r="AA25" s="382"/>
      <c r="AB25" s="382"/>
      <c r="AC25" s="382"/>
      <c r="AD25" s="382" t="s">
        <v>488</v>
      </c>
      <c r="AE25" s="383"/>
      <c r="AF25" s="843"/>
      <c r="AG25" s="844"/>
      <c r="AH25" s="385"/>
      <c r="AI25" s="132"/>
      <c r="AJ25" s="132"/>
      <c r="AK25" s="132"/>
      <c r="AL25" s="132"/>
      <c r="AM25" s="132"/>
      <c r="AN25" s="132"/>
      <c r="AO25" s="132"/>
    </row>
    <row r="26" spans="1:41" customFormat="1" ht="24.95" customHeight="1" thickBot="1">
      <c r="A26" s="367" t="s">
        <v>334</v>
      </c>
      <c r="B26" s="371"/>
      <c r="C26" s="372"/>
      <c r="D26" s="372"/>
      <c r="E26" s="372"/>
      <c r="F26" s="372"/>
      <c r="G26" s="356"/>
      <c r="H26" s="372"/>
      <c r="I26" s="372">
        <v>7</v>
      </c>
      <c r="J26" s="368">
        <v>20</v>
      </c>
      <c r="K26" s="373">
        <v>10</v>
      </c>
      <c r="L26" s="368">
        <v>6</v>
      </c>
      <c r="M26" s="374">
        <v>9</v>
      </c>
      <c r="N26" s="375">
        <f t="shared" si="0"/>
        <v>52</v>
      </c>
      <c r="O26" s="376">
        <f t="shared" si="1"/>
        <v>10.4</v>
      </c>
      <c r="P26" s="377">
        <f t="shared" si="2"/>
        <v>1.5643802647412757</v>
      </c>
      <c r="Q26" s="363"/>
      <c r="R26" s="187"/>
      <c r="S26" s="1143" t="s">
        <v>335</v>
      </c>
      <c r="T26" s="1143"/>
      <c r="U26" s="1143"/>
      <c r="V26" s="1143"/>
      <c r="W26" s="1143"/>
      <c r="X26" s="1143"/>
      <c r="Y26" s="1143"/>
      <c r="Z26" s="1143"/>
      <c r="AA26" s="1143"/>
      <c r="AB26" s="1143"/>
      <c r="AC26" s="1143"/>
      <c r="AD26" s="1143"/>
      <c r="AE26" s="1143"/>
      <c r="AF26" s="845"/>
      <c r="AG26" s="846"/>
      <c r="AH26" s="385"/>
      <c r="AI26" s="132"/>
      <c r="AJ26" s="132"/>
      <c r="AK26" s="132"/>
      <c r="AL26" s="132"/>
      <c r="AM26" s="132"/>
      <c r="AN26" s="132"/>
      <c r="AO26" s="132"/>
    </row>
    <row r="27" spans="1:41" customFormat="1" ht="24.95" customHeight="1" thickBot="1">
      <c r="A27" s="367" t="s">
        <v>336</v>
      </c>
      <c r="B27" s="371"/>
      <c r="C27" s="372"/>
      <c r="D27" s="372"/>
      <c r="E27" s="372"/>
      <c r="F27" s="372"/>
      <c r="G27" s="356"/>
      <c r="H27" s="372"/>
      <c r="I27" s="372">
        <v>11</v>
      </c>
      <c r="J27" s="368">
        <v>17</v>
      </c>
      <c r="K27" s="373">
        <v>13</v>
      </c>
      <c r="L27" s="368">
        <v>10</v>
      </c>
      <c r="M27" s="374">
        <v>18</v>
      </c>
      <c r="N27" s="375">
        <f t="shared" si="0"/>
        <v>69</v>
      </c>
      <c r="O27" s="376">
        <f t="shared" si="1"/>
        <v>13.8</v>
      </c>
      <c r="P27" s="377">
        <f t="shared" si="2"/>
        <v>2.0758122743682312</v>
      </c>
      <c r="Q27" s="363"/>
      <c r="R27" s="187"/>
      <c r="S27" s="386" t="s">
        <v>337</v>
      </c>
      <c r="T27" s="387">
        <f t="shared" ref="T27:AC27" si="3">SUM(T28:T29)</f>
        <v>0</v>
      </c>
      <c r="U27" s="388">
        <f t="shared" si="3"/>
        <v>0</v>
      </c>
      <c r="V27" s="388">
        <f t="shared" si="3"/>
        <v>0</v>
      </c>
      <c r="W27" s="388">
        <f t="shared" si="3"/>
        <v>0</v>
      </c>
      <c r="X27" s="388">
        <f t="shared" si="3"/>
        <v>0</v>
      </c>
      <c r="Y27" s="388">
        <f t="shared" si="3"/>
        <v>0</v>
      </c>
      <c r="Z27" s="388">
        <f t="shared" si="3"/>
        <v>0</v>
      </c>
      <c r="AA27" s="388">
        <f t="shared" si="3"/>
        <v>623</v>
      </c>
      <c r="AB27" s="388">
        <f t="shared" si="3"/>
        <v>799</v>
      </c>
      <c r="AC27" s="388">
        <f t="shared" si="3"/>
        <v>589</v>
      </c>
      <c r="AD27" s="388">
        <f>SUM(AD28:AD29)</f>
        <v>588</v>
      </c>
      <c r="AE27" s="388">
        <f>SUM(AE28:AE29)</f>
        <v>497</v>
      </c>
      <c r="AF27" s="847">
        <f>SUM(T27:AE27)</f>
        <v>3096</v>
      </c>
      <c r="AG27" s="842">
        <f>SUM(AG28:AG29)</f>
        <v>619.20000000000005</v>
      </c>
      <c r="AH27" s="385"/>
      <c r="AI27" s="132"/>
      <c r="AJ27" s="132"/>
      <c r="AK27" s="132"/>
      <c r="AL27" s="132"/>
      <c r="AM27" s="132"/>
      <c r="AN27" s="132"/>
      <c r="AO27" s="132"/>
    </row>
    <row r="28" spans="1:41" customFormat="1" ht="24.95" customHeight="1">
      <c r="A28" s="367" t="s">
        <v>338</v>
      </c>
      <c r="B28" s="371"/>
      <c r="C28" s="372"/>
      <c r="D28" s="372"/>
      <c r="E28" s="372"/>
      <c r="F28" s="372"/>
      <c r="G28" s="356"/>
      <c r="H28" s="372"/>
      <c r="I28" s="372">
        <v>1</v>
      </c>
      <c r="J28" s="368">
        <v>2</v>
      </c>
      <c r="K28" s="373">
        <v>1</v>
      </c>
      <c r="L28" s="368">
        <v>0</v>
      </c>
      <c r="M28" s="374">
        <v>2</v>
      </c>
      <c r="N28" s="375">
        <f t="shared" si="0"/>
        <v>6</v>
      </c>
      <c r="O28" s="376">
        <f t="shared" si="1"/>
        <v>1.2</v>
      </c>
      <c r="P28" s="377">
        <f t="shared" si="2"/>
        <v>0.18050541516245489</v>
      </c>
      <c r="Q28" s="363"/>
      <c r="R28" s="187"/>
      <c r="S28" s="389" t="s">
        <v>339</v>
      </c>
      <c r="T28" s="390"/>
      <c r="U28" s="391"/>
      <c r="V28" s="391"/>
      <c r="W28" s="391"/>
      <c r="X28" s="391"/>
      <c r="Y28" s="391"/>
      <c r="Z28" s="391"/>
      <c r="AA28" s="391">
        <v>488</v>
      </c>
      <c r="AB28" s="391">
        <v>616</v>
      </c>
      <c r="AC28" s="392">
        <v>435</v>
      </c>
      <c r="AD28" s="392">
        <v>461</v>
      </c>
      <c r="AE28" s="393">
        <v>388</v>
      </c>
      <c r="AF28" s="848">
        <f>SUM(T28:AE28)</f>
        <v>2388</v>
      </c>
      <c r="AG28" s="849">
        <f>AVERAGE(T28:AE28)</f>
        <v>477.6</v>
      </c>
      <c r="AH28" s="385"/>
      <c r="AI28" s="132"/>
      <c r="AJ28" s="132"/>
      <c r="AK28" s="132"/>
      <c r="AL28" s="132"/>
      <c r="AM28" s="132"/>
      <c r="AN28" s="132"/>
      <c r="AO28" s="132"/>
    </row>
    <row r="29" spans="1:41" customFormat="1" ht="24.95" customHeight="1" thickBot="1">
      <c r="A29" s="367" t="s">
        <v>340</v>
      </c>
      <c r="B29" s="371"/>
      <c r="C29" s="372"/>
      <c r="D29" s="372"/>
      <c r="E29" s="372"/>
      <c r="F29" s="372"/>
      <c r="G29" s="356"/>
      <c r="H29" s="372"/>
      <c r="I29" s="372">
        <v>3</v>
      </c>
      <c r="J29" s="368">
        <v>3</v>
      </c>
      <c r="K29" s="373">
        <v>3</v>
      </c>
      <c r="L29" s="368">
        <v>0</v>
      </c>
      <c r="M29" s="374">
        <v>1</v>
      </c>
      <c r="N29" s="375">
        <f t="shared" si="0"/>
        <v>10</v>
      </c>
      <c r="O29" s="376">
        <f t="shared" si="1"/>
        <v>2</v>
      </c>
      <c r="P29" s="377">
        <f t="shared" si="2"/>
        <v>0.30084235860409148</v>
      </c>
      <c r="Q29" s="363"/>
      <c r="R29" s="187"/>
      <c r="S29" s="394" t="s">
        <v>341</v>
      </c>
      <c r="T29" s="395"/>
      <c r="U29" s="396"/>
      <c r="V29" s="396"/>
      <c r="W29" s="396"/>
      <c r="X29" s="396"/>
      <c r="Y29" s="396"/>
      <c r="Z29" s="396"/>
      <c r="AA29" s="396">
        <v>135</v>
      </c>
      <c r="AB29" s="396">
        <v>183</v>
      </c>
      <c r="AC29" s="397">
        <v>154</v>
      </c>
      <c r="AD29" s="397">
        <v>127</v>
      </c>
      <c r="AE29" s="398">
        <v>109</v>
      </c>
      <c r="AF29" s="850">
        <f>SUM(T29:AE29)</f>
        <v>708</v>
      </c>
      <c r="AG29" s="851">
        <f>AVERAGE(T29:AE29)</f>
        <v>141.6</v>
      </c>
      <c r="AH29" s="385"/>
      <c r="AI29" s="132"/>
      <c r="AJ29" s="132"/>
      <c r="AK29" s="132"/>
      <c r="AL29" s="132"/>
      <c r="AM29" s="132"/>
      <c r="AN29" s="132"/>
      <c r="AO29" s="132"/>
    </row>
    <row r="30" spans="1:41" customFormat="1" ht="24.95" customHeight="1" thickBot="1">
      <c r="A30" s="399" t="s">
        <v>342</v>
      </c>
      <c r="B30" s="371"/>
      <c r="C30" s="372"/>
      <c r="D30" s="372"/>
      <c r="E30" s="372"/>
      <c r="F30" s="372"/>
      <c r="G30" s="356"/>
      <c r="H30" s="372"/>
      <c r="I30" s="372">
        <v>0</v>
      </c>
      <c r="J30" s="368">
        <v>1</v>
      </c>
      <c r="K30" s="373">
        <v>3</v>
      </c>
      <c r="L30" s="368">
        <v>2</v>
      </c>
      <c r="M30" s="374">
        <v>1</v>
      </c>
      <c r="N30" s="375">
        <f t="shared" si="0"/>
        <v>7</v>
      </c>
      <c r="O30" s="376">
        <f t="shared" si="1"/>
        <v>1.4</v>
      </c>
      <c r="P30" s="377">
        <f t="shared" si="2"/>
        <v>0.21058965102286401</v>
      </c>
      <c r="Q30" s="363"/>
      <c r="R30" s="187"/>
      <c r="S30" s="400"/>
      <c r="T30" s="401"/>
      <c r="U30" s="401"/>
      <c r="V30" s="401"/>
      <c r="W30" s="401"/>
      <c r="X30" s="401"/>
      <c r="Y30" s="401"/>
      <c r="Z30" s="401"/>
      <c r="AA30" s="401"/>
      <c r="AB30" s="401"/>
      <c r="AC30" s="401"/>
      <c r="AD30" s="401"/>
      <c r="AE30" s="402"/>
      <c r="AF30" s="843"/>
      <c r="AG30" s="844"/>
      <c r="AH30" s="132"/>
      <c r="AI30" s="132"/>
      <c r="AJ30" s="132"/>
      <c r="AK30" s="132"/>
      <c r="AL30" s="132"/>
      <c r="AM30" s="132"/>
      <c r="AN30" s="132"/>
      <c r="AO30" s="132"/>
    </row>
    <row r="31" spans="1:41" customFormat="1" ht="36.75" customHeight="1" thickBot="1">
      <c r="A31" s="367" t="s">
        <v>343</v>
      </c>
      <c r="B31" s="371"/>
      <c r="C31" s="372"/>
      <c r="D31" s="372"/>
      <c r="E31" s="372"/>
      <c r="F31" s="372"/>
      <c r="G31" s="356"/>
      <c r="H31" s="372"/>
      <c r="I31" s="372">
        <v>1</v>
      </c>
      <c r="J31" s="368">
        <v>1</v>
      </c>
      <c r="K31" s="373">
        <v>2</v>
      </c>
      <c r="L31" s="368">
        <v>2</v>
      </c>
      <c r="M31" s="374">
        <v>6</v>
      </c>
      <c r="N31" s="375">
        <f t="shared" si="0"/>
        <v>12</v>
      </c>
      <c r="O31" s="376">
        <f t="shared" si="1"/>
        <v>2.4</v>
      </c>
      <c r="P31" s="377">
        <f t="shared" si="2"/>
        <v>0.36101083032490977</v>
      </c>
      <c r="Q31" s="363"/>
      <c r="R31" s="187"/>
      <c r="S31" s="1144" t="s">
        <v>344</v>
      </c>
      <c r="T31" s="1144"/>
      <c r="U31" s="1144"/>
      <c r="V31" s="1144"/>
      <c r="W31" s="1144"/>
      <c r="X31" s="1144"/>
      <c r="Y31" s="1144"/>
      <c r="Z31" s="1144"/>
      <c r="AA31" s="1144"/>
      <c r="AB31" s="1144"/>
      <c r="AC31" s="1144"/>
      <c r="AD31" s="1144"/>
      <c r="AE31" s="1144"/>
      <c r="AF31" s="845"/>
      <c r="AG31" s="846"/>
      <c r="AH31" s="132"/>
      <c r="AI31" s="132"/>
      <c r="AJ31" s="132"/>
      <c r="AK31" s="132"/>
      <c r="AL31" s="132"/>
      <c r="AM31" s="132"/>
      <c r="AN31" s="132"/>
      <c r="AO31" s="132"/>
    </row>
    <row r="32" spans="1:41" customFormat="1" ht="27.75" customHeight="1" thickBot="1">
      <c r="A32" s="367" t="s">
        <v>345</v>
      </c>
      <c r="B32" s="371"/>
      <c r="C32" s="372"/>
      <c r="D32" s="372"/>
      <c r="E32" s="372"/>
      <c r="F32" s="372"/>
      <c r="G32" s="356"/>
      <c r="H32" s="372"/>
      <c r="I32" s="372">
        <v>8</v>
      </c>
      <c r="J32" s="368">
        <v>5</v>
      </c>
      <c r="K32" s="373">
        <v>9</v>
      </c>
      <c r="L32" s="368">
        <v>10</v>
      </c>
      <c r="M32" s="374">
        <v>9</v>
      </c>
      <c r="N32" s="375">
        <f t="shared" si="0"/>
        <v>41</v>
      </c>
      <c r="O32" s="376">
        <f t="shared" si="1"/>
        <v>8.1999999999999993</v>
      </c>
      <c r="P32" s="377">
        <f t="shared" si="2"/>
        <v>1.2334536702767751</v>
      </c>
      <c r="Q32" s="363"/>
      <c r="R32" s="187"/>
      <c r="S32" s="638" t="s">
        <v>346</v>
      </c>
      <c r="T32" s="639"/>
      <c r="U32" s="640"/>
      <c r="V32" s="640"/>
      <c r="W32" s="640"/>
      <c r="X32" s="640"/>
      <c r="Y32" s="640"/>
      <c r="Z32" s="640"/>
      <c r="AA32" s="640">
        <v>84</v>
      </c>
      <c r="AB32" s="641">
        <v>105</v>
      </c>
      <c r="AC32" s="641">
        <v>78</v>
      </c>
      <c r="AD32" s="641">
        <v>57</v>
      </c>
      <c r="AE32" s="642">
        <v>44</v>
      </c>
      <c r="AF32" s="852">
        <f>SUM(T32:AE32)</f>
        <v>368</v>
      </c>
      <c r="AG32" s="853">
        <f>AVERAGE(T32:AE32)</f>
        <v>73.599999999999994</v>
      </c>
      <c r="AM32" s="132"/>
    </row>
    <row r="33" spans="1:40" customFormat="1" ht="34.5" thickBot="1">
      <c r="A33" s="403" t="s">
        <v>347</v>
      </c>
      <c r="B33" s="371"/>
      <c r="C33" s="372"/>
      <c r="D33" s="372"/>
      <c r="E33" s="372"/>
      <c r="F33" s="372"/>
      <c r="G33" s="356"/>
      <c r="H33" s="372"/>
      <c r="I33" s="372">
        <v>1</v>
      </c>
      <c r="J33" s="368">
        <v>7</v>
      </c>
      <c r="K33" s="373">
        <v>2</v>
      </c>
      <c r="L33" s="368">
        <v>2</v>
      </c>
      <c r="M33" s="374">
        <v>1</v>
      </c>
      <c r="N33" s="375">
        <f t="shared" si="0"/>
        <v>13</v>
      </c>
      <c r="O33" s="376">
        <f t="shared" si="1"/>
        <v>2.6</v>
      </c>
      <c r="P33" s="377">
        <f t="shared" si="2"/>
        <v>0.39109506618531892</v>
      </c>
      <c r="Q33" s="363"/>
      <c r="R33" s="187"/>
      <c r="S33" s="643" t="s">
        <v>348</v>
      </c>
      <c r="T33" s="644">
        <f t="shared" ref="T33:AC33" si="4">SUM(T34:T35)</f>
        <v>0</v>
      </c>
      <c r="U33" s="644">
        <f t="shared" si="4"/>
        <v>0</v>
      </c>
      <c r="V33" s="644">
        <f t="shared" si="4"/>
        <v>0</v>
      </c>
      <c r="W33" s="644">
        <f t="shared" si="4"/>
        <v>0</v>
      </c>
      <c r="X33" s="644">
        <f t="shared" si="4"/>
        <v>0</v>
      </c>
      <c r="Y33" s="644">
        <f t="shared" si="4"/>
        <v>0</v>
      </c>
      <c r="Z33" s="644">
        <f t="shared" si="4"/>
        <v>0</v>
      </c>
      <c r="AA33" s="644">
        <f t="shared" si="4"/>
        <v>76</v>
      </c>
      <c r="AB33" s="644">
        <v>74</v>
      </c>
      <c r="AC33" s="644">
        <f t="shared" si="4"/>
        <v>50</v>
      </c>
      <c r="AD33" s="644">
        <f>SUM(AD34:AD35)</f>
        <v>46</v>
      </c>
      <c r="AE33" s="644">
        <f>SUM(AE34:AE35)</f>
        <v>30</v>
      </c>
      <c r="AF33" s="854">
        <f>SUM(T33:AE33)</f>
        <v>276</v>
      </c>
      <c r="AG33" s="855">
        <f>SUM(AG34:AG35)</f>
        <v>55.2</v>
      </c>
      <c r="AM33" s="132"/>
    </row>
    <row r="34" spans="1:40" customFormat="1" ht="23.25">
      <c r="A34" s="367" t="s">
        <v>349</v>
      </c>
      <c r="B34" s="371"/>
      <c r="C34" s="372"/>
      <c r="D34" s="372"/>
      <c r="E34" s="372"/>
      <c r="F34" s="372"/>
      <c r="G34" s="356"/>
      <c r="H34" s="372"/>
      <c r="I34" s="372">
        <v>39</v>
      </c>
      <c r="J34" s="368">
        <v>54</v>
      </c>
      <c r="K34" s="373">
        <v>34</v>
      </c>
      <c r="L34" s="368">
        <v>30</v>
      </c>
      <c r="M34" s="374">
        <v>45</v>
      </c>
      <c r="N34" s="375">
        <f t="shared" si="0"/>
        <v>202</v>
      </c>
      <c r="O34" s="376">
        <f t="shared" si="1"/>
        <v>40.4</v>
      </c>
      <c r="P34" s="377">
        <f t="shared" si="2"/>
        <v>6.0770156438026479</v>
      </c>
      <c r="Q34" s="363"/>
      <c r="R34" s="187"/>
      <c r="S34" s="645" t="s">
        <v>350</v>
      </c>
      <c r="T34" s="646"/>
      <c r="U34" s="647"/>
      <c r="V34" s="648"/>
      <c r="W34" s="649"/>
      <c r="X34" s="650"/>
      <c r="Y34" s="651"/>
      <c r="Z34" s="652"/>
      <c r="AA34" s="647">
        <v>44</v>
      </c>
      <c r="AB34" s="647">
        <v>46</v>
      </c>
      <c r="AC34" s="647">
        <v>40</v>
      </c>
      <c r="AD34" s="647">
        <v>28</v>
      </c>
      <c r="AE34" s="650">
        <v>20</v>
      </c>
      <c r="AF34" s="856">
        <f>SUM(T34:AE34)</f>
        <v>178</v>
      </c>
      <c r="AG34" s="857">
        <f>AVERAGE(T34:AE34)</f>
        <v>35.6</v>
      </c>
      <c r="AM34" s="132"/>
      <c r="AN34" s="132"/>
    </row>
    <row r="35" spans="1:40" customFormat="1" ht="24" thickBot="1">
      <c r="A35" s="367" t="s">
        <v>351</v>
      </c>
      <c r="B35" s="371"/>
      <c r="C35" s="372"/>
      <c r="D35" s="372"/>
      <c r="E35" s="372"/>
      <c r="F35" s="372"/>
      <c r="G35" s="356"/>
      <c r="H35" s="372"/>
      <c r="I35" s="372">
        <v>1</v>
      </c>
      <c r="J35" s="368">
        <v>2</v>
      </c>
      <c r="K35" s="373">
        <v>1</v>
      </c>
      <c r="L35" s="368">
        <v>2</v>
      </c>
      <c r="M35" s="374">
        <v>1</v>
      </c>
      <c r="N35" s="375">
        <f t="shared" si="0"/>
        <v>7</v>
      </c>
      <c r="O35" s="376">
        <f t="shared" si="1"/>
        <v>1.4</v>
      </c>
      <c r="P35" s="377">
        <f t="shared" si="2"/>
        <v>0.21058965102286401</v>
      </c>
      <c r="Q35" s="363"/>
      <c r="R35" s="187"/>
      <c r="S35" s="653" t="s">
        <v>341</v>
      </c>
      <c r="T35" s="654"/>
      <c r="U35" s="655"/>
      <c r="V35" s="655"/>
      <c r="W35" s="656"/>
      <c r="X35" s="657"/>
      <c r="Y35" s="658"/>
      <c r="Z35" s="659"/>
      <c r="AA35" s="655">
        <v>32</v>
      </c>
      <c r="AB35" s="655">
        <v>28</v>
      </c>
      <c r="AC35" s="655">
        <v>10</v>
      </c>
      <c r="AD35" s="655">
        <v>18</v>
      </c>
      <c r="AE35" s="657">
        <v>10</v>
      </c>
      <c r="AF35" s="858">
        <f>SUM(T35:AE35)</f>
        <v>98</v>
      </c>
      <c r="AG35" s="859">
        <f>AVERAGE(T35:AE35)</f>
        <v>19.600000000000001</v>
      </c>
      <c r="AM35" s="132"/>
      <c r="AN35" s="132"/>
    </row>
    <row r="36" spans="1:40" customFormat="1" ht="24" thickBot="1">
      <c r="A36" s="367" t="s">
        <v>352</v>
      </c>
      <c r="B36" s="371"/>
      <c r="C36" s="372"/>
      <c r="D36" s="372"/>
      <c r="E36" s="372"/>
      <c r="F36" s="372"/>
      <c r="G36" s="356"/>
      <c r="H36" s="372"/>
      <c r="I36" s="372">
        <v>15</v>
      </c>
      <c r="J36" s="368">
        <v>26</v>
      </c>
      <c r="K36" s="373">
        <v>12</v>
      </c>
      <c r="L36" s="368">
        <v>27</v>
      </c>
      <c r="M36" s="374">
        <v>14</v>
      </c>
      <c r="N36" s="375">
        <f t="shared" si="0"/>
        <v>94</v>
      </c>
      <c r="O36" s="376">
        <f t="shared" si="1"/>
        <v>18.8</v>
      </c>
      <c r="P36" s="377">
        <f t="shared" si="2"/>
        <v>2.8279181708784598</v>
      </c>
      <c r="Q36" s="2"/>
      <c r="R36" s="187"/>
      <c r="S36" s="400"/>
      <c r="T36" s="401"/>
      <c r="U36" s="401"/>
      <c r="V36" s="401"/>
      <c r="W36" s="401"/>
      <c r="X36" s="401"/>
      <c r="Y36" s="401"/>
      <c r="Z36" s="401"/>
      <c r="AA36" s="401"/>
      <c r="AB36" s="401"/>
      <c r="AC36" s="401"/>
      <c r="AD36" s="401"/>
      <c r="AE36" s="402"/>
      <c r="AF36" s="839"/>
      <c r="AG36" s="844"/>
      <c r="AM36" s="132"/>
      <c r="AN36" s="132"/>
    </row>
    <row r="37" spans="1:40" customFormat="1" ht="24" thickBot="1">
      <c r="A37" s="367" t="s">
        <v>353</v>
      </c>
      <c r="B37" s="371"/>
      <c r="C37" s="372"/>
      <c r="D37" s="372"/>
      <c r="E37" s="372"/>
      <c r="F37" s="372"/>
      <c r="G37" s="356"/>
      <c r="H37" s="372"/>
      <c r="I37" s="372">
        <v>14</v>
      </c>
      <c r="J37" s="368">
        <v>17</v>
      </c>
      <c r="K37" s="373">
        <v>12</v>
      </c>
      <c r="L37" s="368">
        <v>14</v>
      </c>
      <c r="M37" s="374">
        <v>14</v>
      </c>
      <c r="N37" s="375">
        <f t="shared" si="0"/>
        <v>71</v>
      </c>
      <c r="O37" s="376">
        <f t="shared" si="1"/>
        <v>14.2</v>
      </c>
      <c r="P37" s="377">
        <f t="shared" si="2"/>
        <v>2.1359807460890492</v>
      </c>
      <c r="Q37" s="2"/>
      <c r="R37" s="187"/>
      <c r="S37" s="1145" t="s">
        <v>354</v>
      </c>
      <c r="T37" s="1145"/>
      <c r="U37" s="1145"/>
      <c r="V37" s="1145"/>
      <c r="W37" s="1145"/>
      <c r="X37" s="1145"/>
      <c r="Y37" s="1145"/>
      <c r="Z37" s="1145"/>
      <c r="AA37" s="1145"/>
      <c r="AB37" s="1145"/>
      <c r="AC37" s="1145"/>
      <c r="AD37" s="1145"/>
      <c r="AE37" s="1145"/>
      <c r="AF37" s="845"/>
      <c r="AG37" s="846"/>
      <c r="AM37" s="132"/>
      <c r="AN37" s="132"/>
    </row>
    <row r="38" spans="1:40" customFormat="1" ht="24" thickBot="1">
      <c r="A38" s="367" t="s">
        <v>355</v>
      </c>
      <c r="B38" s="371"/>
      <c r="C38" s="372"/>
      <c r="D38" s="372"/>
      <c r="E38" s="372"/>
      <c r="F38" s="372"/>
      <c r="G38" s="356"/>
      <c r="H38" s="372"/>
      <c r="I38" s="372">
        <v>10</v>
      </c>
      <c r="J38" s="368">
        <v>30</v>
      </c>
      <c r="K38" s="373">
        <v>5</v>
      </c>
      <c r="L38" s="368">
        <v>3</v>
      </c>
      <c r="M38" s="374">
        <v>3</v>
      </c>
      <c r="N38" s="375">
        <f t="shared" si="0"/>
        <v>51</v>
      </c>
      <c r="O38" s="376">
        <f t="shared" si="1"/>
        <v>10.199999999999999</v>
      </c>
      <c r="P38" s="377">
        <f t="shared" si="2"/>
        <v>1.5342960288808665</v>
      </c>
      <c r="Q38" s="2"/>
      <c r="R38" s="187"/>
      <c r="S38" s="404" t="s">
        <v>346</v>
      </c>
      <c r="T38" s="405"/>
      <c r="U38" s="406"/>
      <c r="V38" s="406"/>
      <c r="W38" s="406"/>
      <c r="X38" s="406"/>
      <c r="Y38" s="406"/>
      <c r="Z38" s="406"/>
      <c r="AA38" s="406">
        <v>49</v>
      </c>
      <c r="AB38" s="406">
        <v>82</v>
      </c>
      <c r="AC38" s="406">
        <v>43</v>
      </c>
      <c r="AD38" s="406">
        <v>25</v>
      </c>
      <c r="AE38" s="407">
        <v>32</v>
      </c>
      <c r="AF38" s="860">
        <f t="shared" ref="AF38:AF43" si="5">SUM(T38:AE38)</f>
        <v>231</v>
      </c>
      <c r="AG38" s="842">
        <f>AVERAGE(T38:AE38)</f>
        <v>46.2</v>
      </c>
      <c r="AM38" s="132"/>
      <c r="AN38" s="132"/>
    </row>
    <row r="39" spans="1:40" customFormat="1" ht="29.25" thickBot="1">
      <c r="A39" s="367" t="s">
        <v>356</v>
      </c>
      <c r="B39" s="371"/>
      <c r="C39" s="372"/>
      <c r="D39" s="372"/>
      <c r="E39" s="372"/>
      <c r="F39" s="372"/>
      <c r="G39" s="356"/>
      <c r="H39" s="372"/>
      <c r="I39" s="372">
        <v>0</v>
      </c>
      <c r="J39" s="368">
        <v>0</v>
      </c>
      <c r="K39" s="373">
        <v>0</v>
      </c>
      <c r="L39" s="368">
        <v>1</v>
      </c>
      <c r="M39" s="374">
        <v>0</v>
      </c>
      <c r="N39" s="375">
        <f t="shared" si="0"/>
        <v>1</v>
      </c>
      <c r="O39" s="376">
        <f t="shared" si="1"/>
        <v>0.2</v>
      </c>
      <c r="P39" s="377">
        <f t="shared" si="2"/>
        <v>3.0084235860409148E-2</v>
      </c>
      <c r="Q39" s="2"/>
      <c r="R39" s="187"/>
      <c r="S39" s="408" t="s">
        <v>357</v>
      </c>
      <c r="T39" s="409">
        <f t="shared" ref="T39:AC39" si="6">SUM(T40:T41)</f>
        <v>0</v>
      </c>
      <c r="U39" s="409">
        <f t="shared" si="6"/>
        <v>0</v>
      </c>
      <c r="V39" s="409">
        <f t="shared" si="6"/>
        <v>0</v>
      </c>
      <c r="W39" s="409">
        <f t="shared" si="6"/>
        <v>0</v>
      </c>
      <c r="X39" s="409">
        <f t="shared" si="6"/>
        <v>0</v>
      </c>
      <c r="Y39" s="409">
        <f t="shared" si="6"/>
        <v>0</v>
      </c>
      <c r="Z39" s="409">
        <f t="shared" si="6"/>
        <v>0</v>
      </c>
      <c r="AA39" s="409">
        <f t="shared" si="6"/>
        <v>86</v>
      </c>
      <c r="AB39" s="409">
        <f t="shared" si="6"/>
        <v>48</v>
      </c>
      <c r="AC39" s="409">
        <f t="shared" si="6"/>
        <v>38</v>
      </c>
      <c r="AD39" s="409">
        <f>SUM(AD40:AD41)</f>
        <v>20</v>
      </c>
      <c r="AE39" s="410">
        <f>SUM(AE40:AE41)</f>
        <v>46</v>
      </c>
      <c r="AF39" s="847">
        <f t="shared" si="5"/>
        <v>238</v>
      </c>
      <c r="AG39" s="842">
        <f>SUM(AG40:AG41)</f>
        <v>47.6</v>
      </c>
      <c r="AM39" s="132"/>
      <c r="AN39" s="132"/>
    </row>
    <row r="40" spans="1:40" customFormat="1" ht="23.25">
      <c r="A40" s="367" t="s">
        <v>358</v>
      </c>
      <c r="B40" s="371"/>
      <c r="C40" s="372"/>
      <c r="D40" s="372"/>
      <c r="E40" s="372"/>
      <c r="F40" s="372"/>
      <c r="G40" s="356"/>
      <c r="H40" s="372"/>
      <c r="I40" s="372">
        <v>43</v>
      </c>
      <c r="J40" s="368">
        <v>33</v>
      </c>
      <c r="K40" s="373">
        <v>40</v>
      </c>
      <c r="L40" s="368">
        <v>43</v>
      </c>
      <c r="M40" s="374">
        <v>48</v>
      </c>
      <c r="N40" s="375">
        <f t="shared" si="0"/>
        <v>207</v>
      </c>
      <c r="O40" s="376">
        <f t="shared" si="1"/>
        <v>41.4</v>
      </c>
      <c r="P40" s="377">
        <f t="shared" si="2"/>
        <v>6.2274368231046928</v>
      </c>
      <c r="Q40" s="363"/>
      <c r="R40" s="187"/>
      <c r="S40" s="411" t="s">
        <v>350</v>
      </c>
      <c r="T40" s="412"/>
      <c r="U40" s="413"/>
      <c r="V40" s="414"/>
      <c r="W40" s="413"/>
      <c r="X40" s="414"/>
      <c r="Y40" s="414"/>
      <c r="Z40" s="413"/>
      <c r="AA40" s="413">
        <v>51</v>
      </c>
      <c r="AB40" s="413">
        <v>15</v>
      </c>
      <c r="AC40" s="413">
        <v>19</v>
      </c>
      <c r="AD40" s="413">
        <v>10</v>
      </c>
      <c r="AE40" s="415">
        <v>28</v>
      </c>
      <c r="AF40" s="861">
        <f t="shared" si="5"/>
        <v>123</v>
      </c>
      <c r="AG40" s="862">
        <f>AVERAGE(T40:AE40)</f>
        <v>24.6</v>
      </c>
      <c r="AM40" s="132"/>
      <c r="AN40" s="132"/>
    </row>
    <row r="41" spans="1:40" customFormat="1" ht="15.75" thickBot="1">
      <c r="A41" s="367" t="s">
        <v>359</v>
      </c>
      <c r="B41" s="371"/>
      <c r="C41" s="372"/>
      <c r="D41" s="372"/>
      <c r="E41" s="372"/>
      <c r="F41" s="372"/>
      <c r="G41" s="356"/>
      <c r="H41" s="372"/>
      <c r="I41" s="372">
        <v>0</v>
      </c>
      <c r="J41" s="368">
        <v>0</v>
      </c>
      <c r="K41" s="373">
        <v>0</v>
      </c>
      <c r="L41" s="368">
        <v>0</v>
      </c>
      <c r="M41" s="374">
        <v>0</v>
      </c>
      <c r="N41" s="375">
        <f t="shared" si="0"/>
        <v>0</v>
      </c>
      <c r="O41" s="376">
        <f t="shared" si="1"/>
        <v>0</v>
      </c>
      <c r="P41" s="377">
        <f t="shared" si="2"/>
        <v>0</v>
      </c>
      <c r="Q41" s="2"/>
      <c r="R41" s="187"/>
      <c r="S41" s="416" t="s">
        <v>341</v>
      </c>
      <c r="T41" s="417"/>
      <c r="U41" s="414"/>
      <c r="V41" s="418"/>
      <c r="W41" s="414"/>
      <c r="X41" s="418"/>
      <c r="Y41" s="418"/>
      <c r="Z41" s="414"/>
      <c r="AA41" s="414">
        <v>35</v>
      </c>
      <c r="AB41" s="414">
        <v>33</v>
      </c>
      <c r="AC41" s="414">
        <v>19</v>
      </c>
      <c r="AD41" s="414">
        <v>10</v>
      </c>
      <c r="AE41" s="419">
        <v>18</v>
      </c>
      <c r="AF41" s="863">
        <f t="shared" si="5"/>
        <v>115</v>
      </c>
      <c r="AG41" s="864">
        <f>AVERAGE(T41:AE41)</f>
        <v>23</v>
      </c>
      <c r="AM41" s="132"/>
      <c r="AN41" s="132"/>
    </row>
    <row r="42" spans="1:40" customFormat="1" ht="24" thickBot="1">
      <c r="A42" s="367" t="s">
        <v>360</v>
      </c>
      <c r="B42" s="371"/>
      <c r="C42" s="372"/>
      <c r="D42" s="372"/>
      <c r="E42" s="372"/>
      <c r="F42" s="372"/>
      <c r="G42" s="356"/>
      <c r="H42" s="372"/>
      <c r="I42" s="372">
        <v>7</v>
      </c>
      <c r="J42" s="368">
        <v>7</v>
      </c>
      <c r="K42" s="373">
        <v>6</v>
      </c>
      <c r="L42" s="368">
        <v>4</v>
      </c>
      <c r="M42" s="374">
        <v>2</v>
      </c>
      <c r="N42" s="375">
        <f t="shared" si="0"/>
        <v>26</v>
      </c>
      <c r="O42" s="376">
        <f t="shared" si="1"/>
        <v>5.2</v>
      </c>
      <c r="P42" s="377">
        <f t="shared" si="2"/>
        <v>0.78219013237063784</v>
      </c>
      <c r="Q42" s="2"/>
      <c r="R42" s="187"/>
      <c r="S42" s="420" t="s">
        <v>361</v>
      </c>
      <c r="T42" s="405"/>
      <c r="U42" s="406"/>
      <c r="V42" s="406"/>
      <c r="W42" s="406"/>
      <c r="X42" s="406"/>
      <c r="Y42" s="406"/>
      <c r="Z42" s="406"/>
      <c r="AA42" s="406">
        <v>23</v>
      </c>
      <c r="AB42" s="406">
        <v>62</v>
      </c>
      <c r="AC42" s="406">
        <v>34</v>
      </c>
      <c r="AD42" s="406">
        <v>11</v>
      </c>
      <c r="AE42" s="407">
        <v>29</v>
      </c>
      <c r="AF42" s="860">
        <f t="shared" si="5"/>
        <v>159</v>
      </c>
      <c r="AG42" s="865">
        <f>AVERAGE(T42:AE42)</f>
        <v>31.8</v>
      </c>
      <c r="AM42" s="132"/>
      <c r="AN42" s="132"/>
    </row>
    <row r="43" spans="1:40" customFormat="1" ht="26.25" thickBot="1">
      <c r="A43" s="367" t="s">
        <v>362</v>
      </c>
      <c r="B43" s="371"/>
      <c r="C43" s="372"/>
      <c r="D43" s="372"/>
      <c r="E43" s="372"/>
      <c r="F43" s="372"/>
      <c r="G43" s="356"/>
      <c r="H43" s="372"/>
      <c r="I43" s="372">
        <v>14</v>
      </c>
      <c r="J43" s="368">
        <v>12</v>
      </c>
      <c r="K43" s="373">
        <v>13</v>
      </c>
      <c r="L43" s="368">
        <v>7</v>
      </c>
      <c r="M43" s="374">
        <v>11</v>
      </c>
      <c r="N43" s="375">
        <f t="shared" si="0"/>
        <v>57</v>
      </c>
      <c r="O43" s="376">
        <f t="shared" si="1"/>
        <v>11.4</v>
      </c>
      <c r="P43" s="377">
        <f t="shared" si="2"/>
        <v>1.7148014440433215</v>
      </c>
      <c r="Q43" s="2"/>
      <c r="R43" s="187"/>
      <c r="S43" s="421" t="s">
        <v>363</v>
      </c>
      <c r="T43" s="422"/>
      <c r="U43" s="423"/>
      <c r="V43" s="423"/>
      <c r="W43" s="423"/>
      <c r="X43" s="423"/>
      <c r="Y43" s="423"/>
      <c r="Z43" s="423"/>
      <c r="AA43" s="423">
        <v>11</v>
      </c>
      <c r="AB43" s="423">
        <v>4</v>
      </c>
      <c r="AC43" s="423">
        <v>11</v>
      </c>
      <c r="AD43" s="423">
        <v>4</v>
      </c>
      <c r="AE43" s="424">
        <v>4</v>
      </c>
      <c r="AF43" s="850">
        <f t="shared" si="5"/>
        <v>34</v>
      </c>
      <c r="AG43" s="842">
        <f>AVERAGE(T43:AE43)</f>
        <v>6.8</v>
      </c>
      <c r="AM43" s="132"/>
      <c r="AN43" s="132"/>
    </row>
    <row r="44" spans="1:40" customFormat="1" ht="34.5" thickBot="1">
      <c r="A44" s="403" t="s">
        <v>364</v>
      </c>
      <c r="B44" s="371"/>
      <c r="C44" s="372"/>
      <c r="D44" s="372"/>
      <c r="E44" s="372"/>
      <c r="F44" s="372"/>
      <c r="G44" s="356"/>
      <c r="H44" s="372"/>
      <c r="I44" s="372">
        <v>19</v>
      </c>
      <c r="J44" s="368">
        <v>27</v>
      </c>
      <c r="K44" s="373">
        <v>19</v>
      </c>
      <c r="L44" s="368">
        <v>23</v>
      </c>
      <c r="M44" s="374">
        <v>9</v>
      </c>
      <c r="N44" s="375">
        <f t="shared" si="0"/>
        <v>97</v>
      </c>
      <c r="O44" s="376">
        <f t="shared" si="1"/>
        <v>19.399999999999999</v>
      </c>
      <c r="P44" s="377">
        <f t="shared" si="2"/>
        <v>2.9181708784596871</v>
      </c>
      <c r="Q44" s="2"/>
      <c r="R44" s="187"/>
      <c r="S44" s="370"/>
      <c r="T44" s="425"/>
      <c r="U44" s="425"/>
      <c r="V44" s="425"/>
      <c r="W44" s="425"/>
      <c r="X44" s="425"/>
      <c r="Y44" s="425"/>
      <c r="Z44" s="425"/>
      <c r="AA44" s="425"/>
      <c r="AB44" s="425"/>
      <c r="AC44" s="425"/>
      <c r="AD44" s="425"/>
      <c r="AE44" s="426"/>
      <c r="AF44" s="845"/>
      <c r="AG44" s="840"/>
      <c r="AM44" s="132"/>
      <c r="AN44" s="132"/>
    </row>
    <row r="45" spans="1:40" customFormat="1" ht="24" thickBot="1">
      <c r="A45" s="367" t="s">
        <v>365</v>
      </c>
      <c r="B45" s="371"/>
      <c r="C45" s="372"/>
      <c r="D45" s="372"/>
      <c r="E45" s="372"/>
      <c r="F45" s="372"/>
      <c r="G45" s="356"/>
      <c r="H45" s="372"/>
      <c r="I45" s="372">
        <v>5</v>
      </c>
      <c r="J45" s="368">
        <v>25</v>
      </c>
      <c r="K45" s="373">
        <v>14</v>
      </c>
      <c r="L45" s="368">
        <v>13</v>
      </c>
      <c r="M45" s="374">
        <v>13</v>
      </c>
      <c r="N45" s="375">
        <f t="shared" si="0"/>
        <v>70</v>
      </c>
      <c r="O45" s="376">
        <f t="shared" si="1"/>
        <v>14</v>
      </c>
      <c r="P45" s="377">
        <f t="shared" si="2"/>
        <v>2.1058965102286402</v>
      </c>
      <c r="Q45" s="2"/>
      <c r="R45" s="187"/>
      <c r="S45" s="1139" t="s">
        <v>366</v>
      </c>
      <c r="T45" s="1139"/>
      <c r="U45" s="1139"/>
      <c r="V45" s="1139"/>
      <c r="W45" s="1139"/>
      <c r="X45" s="1139"/>
      <c r="Y45" s="1139"/>
      <c r="Z45" s="1139"/>
      <c r="AA45" s="1139"/>
      <c r="AB45" s="1139"/>
      <c r="AC45" s="1139"/>
      <c r="AD45" s="1139"/>
      <c r="AE45" s="1139"/>
      <c r="AF45" s="866"/>
      <c r="AG45" s="867"/>
      <c r="AM45" s="132"/>
      <c r="AN45" s="132"/>
    </row>
    <row r="46" spans="1:40" customFormat="1" ht="35.25" thickBot="1">
      <c r="A46" s="367" t="s">
        <v>367</v>
      </c>
      <c r="B46" s="371"/>
      <c r="C46" s="372"/>
      <c r="D46" s="372"/>
      <c r="E46" s="372"/>
      <c r="F46" s="372"/>
      <c r="G46" s="356"/>
      <c r="H46" s="372"/>
      <c r="I46" s="372">
        <v>0</v>
      </c>
      <c r="J46" s="368">
        <v>8</v>
      </c>
      <c r="K46" s="373">
        <v>2</v>
      </c>
      <c r="L46" s="368">
        <v>0</v>
      </c>
      <c r="M46" s="374">
        <v>2</v>
      </c>
      <c r="N46" s="375">
        <f t="shared" si="0"/>
        <v>12</v>
      </c>
      <c r="O46" s="376">
        <f t="shared" si="1"/>
        <v>2.4</v>
      </c>
      <c r="P46" s="377">
        <f t="shared" si="2"/>
        <v>0.36101083032490977</v>
      </c>
      <c r="Q46" s="2"/>
      <c r="R46" s="187"/>
      <c r="S46" s="427" t="s">
        <v>346</v>
      </c>
      <c r="T46" s="428"/>
      <c r="U46" s="429"/>
      <c r="V46" s="429"/>
      <c r="W46" s="429"/>
      <c r="X46" s="429"/>
      <c r="Y46" s="429"/>
      <c r="Z46" s="429"/>
      <c r="AA46" s="429">
        <v>14</v>
      </c>
      <c r="AB46" s="429">
        <v>15</v>
      </c>
      <c r="AC46" s="429">
        <v>6</v>
      </c>
      <c r="AD46" s="429">
        <v>5</v>
      </c>
      <c r="AE46" s="430">
        <v>3</v>
      </c>
      <c r="AF46" s="868">
        <f>SUM(T46:AE46)</f>
        <v>43</v>
      </c>
      <c r="AG46" s="865">
        <f>AVERAGE(T46:AE46)</f>
        <v>8.6</v>
      </c>
      <c r="AM46" s="132"/>
      <c r="AN46" s="132"/>
    </row>
    <row r="47" spans="1:40" customFormat="1" ht="35.25" thickBot="1">
      <c r="A47" s="367" t="s">
        <v>368</v>
      </c>
      <c r="B47" s="371"/>
      <c r="C47" s="372"/>
      <c r="D47" s="372"/>
      <c r="E47" s="372"/>
      <c r="F47" s="372"/>
      <c r="G47" s="356"/>
      <c r="H47" s="372"/>
      <c r="I47" s="372">
        <v>3</v>
      </c>
      <c r="J47" s="368">
        <v>26</v>
      </c>
      <c r="K47" s="373">
        <v>7</v>
      </c>
      <c r="L47" s="368">
        <v>14</v>
      </c>
      <c r="M47" s="374">
        <v>4</v>
      </c>
      <c r="N47" s="375">
        <f t="shared" si="0"/>
        <v>54</v>
      </c>
      <c r="O47" s="376">
        <f t="shared" si="1"/>
        <v>10.8</v>
      </c>
      <c r="P47" s="377">
        <f t="shared" si="2"/>
        <v>1.6245487364620936</v>
      </c>
      <c r="Q47" s="2"/>
      <c r="R47" s="187"/>
      <c r="S47" s="431" t="s">
        <v>369</v>
      </c>
      <c r="T47" s="432">
        <f t="shared" ref="T47:AD47" si="7">SUM(T48:T49)</f>
        <v>0</v>
      </c>
      <c r="U47" s="432">
        <f t="shared" si="7"/>
        <v>0</v>
      </c>
      <c r="V47" s="432">
        <f t="shared" si="7"/>
        <v>0</v>
      </c>
      <c r="W47" s="432">
        <f t="shared" si="7"/>
        <v>0</v>
      </c>
      <c r="X47" s="432">
        <f t="shared" si="7"/>
        <v>0</v>
      </c>
      <c r="Y47" s="432">
        <f t="shared" si="7"/>
        <v>0</v>
      </c>
      <c r="Z47" s="432">
        <f t="shared" si="7"/>
        <v>0</v>
      </c>
      <c r="AA47" s="432">
        <f t="shared" si="7"/>
        <v>11</v>
      </c>
      <c r="AB47" s="432">
        <f t="shared" si="7"/>
        <v>3</v>
      </c>
      <c r="AC47" s="432">
        <f t="shared" si="7"/>
        <v>3</v>
      </c>
      <c r="AD47" s="432">
        <f t="shared" si="7"/>
        <v>12</v>
      </c>
      <c r="AE47" s="433">
        <f>SUM(AE48:AE49)</f>
        <v>3</v>
      </c>
      <c r="AF47" s="847">
        <f>SUM(T47:AE47)</f>
        <v>32</v>
      </c>
      <c r="AG47" s="842">
        <f>SUM(AG48:AG49)</f>
        <v>6.4</v>
      </c>
      <c r="AM47" s="132"/>
      <c r="AN47" s="132"/>
    </row>
    <row r="48" spans="1:40" customFormat="1" ht="23.25">
      <c r="A48" s="367" t="s">
        <v>370</v>
      </c>
      <c r="B48" s="371"/>
      <c r="C48" s="372"/>
      <c r="D48" s="372"/>
      <c r="E48" s="372"/>
      <c r="F48" s="372"/>
      <c r="G48" s="356"/>
      <c r="H48" s="372"/>
      <c r="I48" s="372">
        <v>25</v>
      </c>
      <c r="J48" s="368">
        <v>85</v>
      </c>
      <c r="K48" s="373">
        <v>32</v>
      </c>
      <c r="L48" s="368">
        <v>31</v>
      </c>
      <c r="M48" s="374">
        <v>29</v>
      </c>
      <c r="N48" s="375">
        <f t="shared" si="0"/>
        <v>202</v>
      </c>
      <c r="O48" s="376">
        <f t="shared" si="1"/>
        <v>40.4</v>
      </c>
      <c r="P48" s="377">
        <f t="shared" si="2"/>
        <v>6.0770156438026479</v>
      </c>
      <c r="Q48" s="2"/>
      <c r="R48" s="187"/>
      <c r="S48" s="434" t="s">
        <v>350</v>
      </c>
      <c r="T48" s="435"/>
      <c r="U48" s="436"/>
      <c r="V48" s="436"/>
      <c r="W48" s="436"/>
      <c r="X48" s="436"/>
      <c r="Y48" s="437"/>
      <c r="Z48" s="436"/>
      <c r="AA48" s="436">
        <v>0</v>
      </c>
      <c r="AB48" s="436">
        <v>3</v>
      </c>
      <c r="AC48" s="436">
        <v>0</v>
      </c>
      <c r="AD48" s="436">
        <v>0</v>
      </c>
      <c r="AE48" s="438">
        <v>3</v>
      </c>
      <c r="AF48" s="861">
        <f>SUM(T48:AE48)</f>
        <v>6</v>
      </c>
      <c r="AG48" s="862">
        <f>AVERAGE(T48:AE48)</f>
        <v>1.2</v>
      </c>
      <c r="AM48" s="132"/>
      <c r="AN48" s="132"/>
    </row>
    <row r="49" spans="1:55" ht="24" thickBot="1">
      <c r="A49" s="367" t="s">
        <v>371</v>
      </c>
      <c r="B49" s="371"/>
      <c r="C49" s="372"/>
      <c r="D49" s="372"/>
      <c r="E49" s="372"/>
      <c r="F49" s="372"/>
      <c r="G49" s="356"/>
      <c r="H49" s="372"/>
      <c r="I49" s="372">
        <v>6</v>
      </c>
      <c r="J49" s="368">
        <v>8</v>
      </c>
      <c r="K49" s="373">
        <v>7</v>
      </c>
      <c r="L49" s="368">
        <v>6</v>
      </c>
      <c r="M49" s="374">
        <v>16</v>
      </c>
      <c r="N49" s="375">
        <f t="shared" si="0"/>
        <v>43</v>
      </c>
      <c r="O49" s="376">
        <f t="shared" si="1"/>
        <v>8.6</v>
      </c>
      <c r="P49" s="377">
        <f t="shared" si="2"/>
        <v>1.2936221419975933</v>
      </c>
      <c r="Q49" s="2"/>
      <c r="R49" s="187"/>
      <c r="S49" s="439" t="s">
        <v>341</v>
      </c>
      <c r="T49" s="440"/>
      <c r="U49" s="441"/>
      <c r="V49" s="441"/>
      <c r="W49" s="441"/>
      <c r="X49" s="441"/>
      <c r="Y49" s="442"/>
      <c r="Z49" s="441"/>
      <c r="AA49" s="441">
        <v>11</v>
      </c>
      <c r="AB49" s="441">
        <v>0</v>
      </c>
      <c r="AC49" s="441">
        <v>3</v>
      </c>
      <c r="AD49" s="441">
        <v>12</v>
      </c>
      <c r="AE49" s="443">
        <v>0</v>
      </c>
      <c r="AF49" s="863">
        <f>SUM(T49:AE49)</f>
        <v>26</v>
      </c>
      <c r="AG49" s="864">
        <f>AVERAGE(T49:AE49)</f>
        <v>5.2</v>
      </c>
      <c r="AM49" s="132"/>
      <c r="AN49" s="132"/>
      <c r="BB49"/>
    </row>
    <row r="50" spans="1:55" ht="23.25">
      <c r="A50" s="367" t="s">
        <v>372</v>
      </c>
      <c r="B50" s="371"/>
      <c r="C50" s="372"/>
      <c r="D50" s="372"/>
      <c r="E50" s="372"/>
      <c r="F50" s="372"/>
      <c r="G50" s="356"/>
      <c r="H50" s="372"/>
      <c r="I50" s="372">
        <v>0</v>
      </c>
      <c r="J50" s="368">
        <v>11</v>
      </c>
      <c r="K50" s="373">
        <v>1</v>
      </c>
      <c r="L50" s="368">
        <v>0</v>
      </c>
      <c r="M50" s="374">
        <v>0</v>
      </c>
      <c r="N50" s="375">
        <f t="shared" si="0"/>
        <v>12</v>
      </c>
      <c r="O50" s="376">
        <f t="shared" si="1"/>
        <v>2.4</v>
      </c>
      <c r="P50" s="377">
        <f t="shared" si="2"/>
        <v>0.36101083032490977</v>
      </c>
      <c r="Q50" s="2"/>
      <c r="R50" s="187"/>
      <c r="BC50" s="132"/>
    </row>
    <row r="51" spans="1:55" ht="23.25">
      <c r="A51" s="367" t="s">
        <v>373</v>
      </c>
      <c r="B51" s="371"/>
      <c r="C51" s="372"/>
      <c r="D51" s="372"/>
      <c r="E51" s="372"/>
      <c r="F51" s="372"/>
      <c r="G51" s="356"/>
      <c r="H51" s="372"/>
      <c r="I51" s="372">
        <v>1</v>
      </c>
      <c r="J51" s="368">
        <v>5</v>
      </c>
      <c r="K51" s="373">
        <v>2</v>
      </c>
      <c r="L51" s="368">
        <v>3</v>
      </c>
      <c r="M51" s="374">
        <v>1</v>
      </c>
      <c r="N51" s="375">
        <f t="shared" si="0"/>
        <v>12</v>
      </c>
      <c r="O51" s="376">
        <f t="shared" si="1"/>
        <v>2.4</v>
      </c>
      <c r="P51" s="377">
        <f t="shared" si="2"/>
        <v>0.36101083032490977</v>
      </c>
      <c r="Q51" s="2"/>
      <c r="R51" s="187"/>
      <c r="BC51" s="132"/>
    </row>
    <row r="52" spans="1:55" ht="22.5">
      <c r="A52" s="399" t="s">
        <v>374</v>
      </c>
      <c r="B52" s="371"/>
      <c r="C52" s="372"/>
      <c r="D52" s="372"/>
      <c r="E52" s="372"/>
      <c r="F52" s="372"/>
      <c r="G52" s="356"/>
      <c r="H52" s="372"/>
      <c r="I52" s="372">
        <v>0</v>
      </c>
      <c r="J52" s="368">
        <v>0</v>
      </c>
      <c r="K52" s="373">
        <v>0</v>
      </c>
      <c r="L52" s="368">
        <v>1</v>
      </c>
      <c r="M52" s="374">
        <v>0</v>
      </c>
      <c r="N52" s="375">
        <f t="shared" si="0"/>
        <v>1</v>
      </c>
      <c r="O52" s="376">
        <f t="shared" si="1"/>
        <v>0.2</v>
      </c>
      <c r="P52" s="377">
        <f t="shared" si="2"/>
        <v>3.0084235860409148E-2</v>
      </c>
      <c r="Q52" s="363"/>
      <c r="R52" s="187"/>
      <c r="S52" s="187"/>
      <c r="AH52" s="90"/>
    </row>
    <row r="53" spans="1:55" ht="23.25">
      <c r="A53" s="367" t="s">
        <v>375</v>
      </c>
      <c r="B53" s="371"/>
      <c r="C53" s="372"/>
      <c r="D53" s="372"/>
      <c r="E53" s="372"/>
      <c r="F53" s="372"/>
      <c r="G53" s="356"/>
      <c r="H53" s="372"/>
      <c r="I53" s="372">
        <v>110</v>
      </c>
      <c r="J53" s="368">
        <v>158</v>
      </c>
      <c r="K53" s="373">
        <v>113</v>
      </c>
      <c r="L53" s="368">
        <v>116</v>
      </c>
      <c r="M53" s="374">
        <v>82</v>
      </c>
      <c r="N53" s="375">
        <f t="shared" si="0"/>
        <v>579</v>
      </c>
      <c r="O53" s="376">
        <f t="shared" si="1"/>
        <v>115.8</v>
      </c>
      <c r="P53" s="377">
        <f t="shared" si="2"/>
        <v>17.418772563176894</v>
      </c>
      <c r="Q53" s="2"/>
      <c r="R53" s="187"/>
      <c r="S53" s="187"/>
    </row>
    <row r="54" spans="1:55" ht="23.25">
      <c r="A54" s="367" t="s">
        <v>376</v>
      </c>
      <c r="B54" s="371"/>
      <c r="C54" s="372"/>
      <c r="D54" s="372"/>
      <c r="E54" s="372"/>
      <c r="F54" s="372"/>
      <c r="G54" s="356"/>
      <c r="H54" s="372"/>
      <c r="I54" s="372">
        <v>8</v>
      </c>
      <c r="J54" s="368">
        <v>10</v>
      </c>
      <c r="K54" s="373">
        <v>11</v>
      </c>
      <c r="L54" s="368">
        <v>10</v>
      </c>
      <c r="M54" s="374">
        <v>6</v>
      </c>
      <c r="N54" s="375">
        <f t="shared" ref="N54:N85" si="8">SUM(B54:M54)</f>
        <v>45</v>
      </c>
      <c r="O54" s="376">
        <f t="shared" ref="O54:O85" si="9">AVERAGE(B54:M54)</f>
        <v>9</v>
      </c>
      <c r="P54" s="377">
        <f t="shared" si="2"/>
        <v>1.3537906137184115</v>
      </c>
      <c r="Q54" s="2"/>
      <c r="R54" s="187"/>
      <c r="S54" s="187"/>
    </row>
    <row r="55" spans="1:55" ht="23.25">
      <c r="A55" s="367" t="s">
        <v>377</v>
      </c>
      <c r="B55" s="371"/>
      <c r="C55" s="372"/>
      <c r="D55" s="372"/>
      <c r="E55" s="372"/>
      <c r="F55" s="372"/>
      <c r="G55" s="356"/>
      <c r="H55" s="372"/>
      <c r="I55" s="372">
        <v>12</v>
      </c>
      <c r="J55" s="368">
        <v>45</v>
      </c>
      <c r="K55" s="373">
        <v>28</v>
      </c>
      <c r="L55" s="368">
        <v>60</v>
      </c>
      <c r="M55" s="374">
        <v>23</v>
      </c>
      <c r="N55" s="375">
        <f t="shared" si="8"/>
        <v>168</v>
      </c>
      <c r="O55" s="376">
        <f t="shared" si="9"/>
        <v>33.6</v>
      </c>
      <c r="P55" s="377">
        <f t="shared" si="2"/>
        <v>5.0541516245487363</v>
      </c>
      <c r="Q55" s="2"/>
      <c r="R55" s="187"/>
      <c r="S55" s="187"/>
    </row>
    <row r="56" spans="1:55" ht="23.25">
      <c r="A56" s="367" t="s">
        <v>485</v>
      </c>
      <c r="B56" s="371"/>
      <c r="C56" s="372"/>
      <c r="D56" s="372"/>
      <c r="E56" s="372"/>
      <c r="F56" s="372"/>
      <c r="G56" s="356"/>
      <c r="H56" s="372"/>
      <c r="I56" s="372">
        <v>22</v>
      </c>
      <c r="J56" s="368">
        <v>18</v>
      </c>
      <c r="K56" s="373">
        <v>11</v>
      </c>
      <c r="L56" s="368">
        <v>18</v>
      </c>
      <c r="M56" s="374">
        <v>11</v>
      </c>
      <c r="N56" s="375">
        <f t="shared" si="8"/>
        <v>80</v>
      </c>
      <c r="O56" s="376">
        <f t="shared" si="9"/>
        <v>16</v>
      </c>
      <c r="P56" s="377">
        <f t="shared" ref="P56:P87" si="10">(N56/$N$100)*100</f>
        <v>2.4067388688327318</v>
      </c>
      <c r="Q56" s="363"/>
      <c r="R56" s="187"/>
      <c r="S56" s="187"/>
    </row>
    <row r="57" spans="1:55" ht="23.25">
      <c r="A57" s="444" t="s">
        <v>378</v>
      </c>
      <c r="B57" s="371"/>
      <c r="C57" s="372"/>
      <c r="D57" s="372"/>
      <c r="E57" s="372"/>
      <c r="F57" s="372"/>
      <c r="G57" s="356"/>
      <c r="H57" s="372"/>
      <c r="I57" s="372">
        <v>0</v>
      </c>
      <c r="J57" s="368">
        <v>3</v>
      </c>
      <c r="K57" s="373">
        <v>1</v>
      </c>
      <c r="L57" s="368">
        <v>3</v>
      </c>
      <c r="M57" s="374">
        <v>0</v>
      </c>
      <c r="N57" s="375">
        <f t="shared" si="8"/>
        <v>7</v>
      </c>
      <c r="O57" s="376">
        <f t="shared" si="9"/>
        <v>1.4</v>
      </c>
      <c r="P57" s="377">
        <f t="shared" si="10"/>
        <v>0.21058965102286401</v>
      </c>
      <c r="Q57" s="363"/>
      <c r="R57" s="187"/>
      <c r="S57" s="187"/>
    </row>
    <row r="58" spans="1:55" ht="23.25">
      <c r="A58" s="367" t="s">
        <v>379</v>
      </c>
      <c r="B58" s="371"/>
      <c r="C58" s="372"/>
      <c r="D58" s="372"/>
      <c r="E58" s="372"/>
      <c r="F58" s="372"/>
      <c r="G58" s="356"/>
      <c r="H58" s="372"/>
      <c r="I58" s="372">
        <v>29</v>
      </c>
      <c r="J58" s="368">
        <v>22</v>
      </c>
      <c r="K58" s="373">
        <v>24</v>
      </c>
      <c r="L58" s="368">
        <v>20</v>
      </c>
      <c r="M58" s="374">
        <v>24</v>
      </c>
      <c r="N58" s="375">
        <f t="shared" si="8"/>
        <v>119</v>
      </c>
      <c r="O58" s="376">
        <f t="shared" si="9"/>
        <v>23.8</v>
      </c>
      <c r="P58" s="377">
        <f t="shared" si="10"/>
        <v>3.5800240673886883</v>
      </c>
      <c r="Q58" s="363"/>
      <c r="R58" s="187"/>
      <c r="S58" s="187"/>
    </row>
    <row r="59" spans="1:55" ht="23.25">
      <c r="A59" s="367" t="s">
        <v>380</v>
      </c>
      <c r="B59" s="371"/>
      <c r="C59" s="372"/>
      <c r="D59" s="372"/>
      <c r="E59" s="372"/>
      <c r="F59" s="372"/>
      <c r="G59" s="356"/>
      <c r="H59" s="372"/>
      <c r="I59" s="372">
        <v>0</v>
      </c>
      <c r="J59" s="368">
        <v>1</v>
      </c>
      <c r="K59" s="373">
        <v>3</v>
      </c>
      <c r="L59" s="368">
        <v>1</v>
      </c>
      <c r="M59" s="374">
        <v>1</v>
      </c>
      <c r="N59" s="375">
        <f t="shared" si="8"/>
        <v>6</v>
      </c>
      <c r="O59" s="376">
        <f t="shared" si="9"/>
        <v>1.2</v>
      </c>
      <c r="P59" s="377">
        <f t="shared" si="10"/>
        <v>0.18050541516245489</v>
      </c>
      <c r="Q59" s="363"/>
      <c r="R59" s="187"/>
      <c r="S59" s="187"/>
    </row>
    <row r="60" spans="1:55">
      <c r="A60" s="367" t="s">
        <v>381</v>
      </c>
      <c r="B60" s="371"/>
      <c r="C60" s="372"/>
      <c r="D60" s="372"/>
      <c r="E60" s="372"/>
      <c r="F60" s="372"/>
      <c r="G60" s="356"/>
      <c r="H60" s="372"/>
      <c r="I60" s="372">
        <v>7</v>
      </c>
      <c r="J60" s="368">
        <v>7</v>
      </c>
      <c r="K60" s="373">
        <v>9</v>
      </c>
      <c r="L60" s="368">
        <v>7</v>
      </c>
      <c r="M60" s="374">
        <v>9</v>
      </c>
      <c r="N60" s="375">
        <f t="shared" si="8"/>
        <v>39</v>
      </c>
      <c r="O60" s="376">
        <f t="shared" si="9"/>
        <v>7.8</v>
      </c>
      <c r="P60" s="377">
        <f t="shared" si="10"/>
        <v>1.1732851985559567</v>
      </c>
      <c r="Q60" s="363"/>
      <c r="R60" s="187"/>
      <c r="S60" s="187"/>
    </row>
    <row r="61" spans="1:55">
      <c r="A61" s="445" t="s">
        <v>382</v>
      </c>
      <c r="B61" s="371"/>
      <c r="C61" s="372"/>
      <c r="D61" s="372"/>
      <c r="E61" s="372"/>
      <c r="F61" s="372"/>
      <c r="G61" s="356"/>
      <c r="H61" s="372"/>
      <c r="I61" s="372">
        <v>2</v>
      </c>
      <c r="J61" s="368">
        <v>2</v>
      </c>
      <c r="K61" s="373">
        <v>0</v>
      </c>
      <c r="L61" s="368">
        <v>0</v>
      </c>
      <c r="M61" s="374">
        <v>3</v>
      </c>
      <c r="N61" s="375">
        <f t="shared" si="8"/>
        <v>7</v>
      </c>
      <c r="O61" s="376">
        <f t="shared" si="9"/>
        <v>1.4</v>
      </c>
      <c r="P61" s="377">
        <f t="shared" si="10"/>
        <v>0.21058965102286401</v>
      </c>
      <c r="Q61" s="2"/>
      <c r="R61" s="187"/>
      <c r="S61" s="187"/>
      <c r="AL61" s="446"/>
    </row>
    <row r="62" spans="1:55" ht="34.5">
      <c r="A62" s="444" t="s">
        <v>383</v>
      </c>
      <c r="B62" s="371"/>
      <c r="C62" s="372"/>
      <c r="D62" s="372"/>
      <c r="E62" s="372"/>
      <c r="F62" s="372"/>
      <c r="G62" s="356"/>
      <c r="H62" s="372"/>
      <c r="I62" s="372">
        <v>9</v>
      </c>
      <c r="J62" s="368">
        <v>18</v>
      </c>
      <c r="K62" s="373">
        <v>14</v>
      </c>
      <c r="L62" s="368">
        <v>14</v>
      </c>
      <c r="M62" s="374">
        <v>5</v>
      </c>
      <c r="N62" s="375">
        <f t="shared" si="8"/>
        <v>60</v>
      </c>
      <c r="O62" s="376">
        <f t="shared" si="9"/>
        <v>12</v>
      </c>
      <c r="P62" s="377">
        <f t="shared" si="10"/>
        <v>1.8050541516245486</v>
      </c>
      <c r="Q62" s="2"/>
      <c r="R62" s="187"/>
      <c r="S62" s="187"/>
    </row>
    <row r="63" spans="1:55" ht="23.25">
      <c r="A63" s="444" t="s">
        <v>384</v>
      </c>
      <c r="B63" s="371"/>
      <c r="C63" s="372"/>
      <c r="D63" s="372"/>
      <c r="E63" s="372"/>
      <c r="F63" s="372"/>
      <c r="G63" s="356"/>
      <c r="H63" s="372"/>
      <c r="I63" s="372">
        <v>4</v>
      </c>
      <c r="J63" s="368">
        <v>3</v>
      </c>
      <c r="K63" s="373">
        <v>3</v>
      </c>
      <c r="L63" s="368">
        <v>2</v>
      </c>
      <c r="M63" s="374">
        <v>0</v>
      </c>
      <c r="N63" s="375">
        <f t="shared" si="8"/>
        <v>12</v>
      </c>
      <c r="O63" s="376">
        <f t="shared" si="9"/>
        <v>2.4</v>
      </c>
      <c r="P63" s="377">
        <f t="shared" si="10"/>
        <v>0.36101083032490977</v>
      </c>
      <c r="Q63" s="363"/>
      <c r="R63" s="187"/>
      <c r="S63" s="187"/>
    </row>
    <row r="64" spans="1:55" ht="34.5">
      <c r="A64" s="444" t="s">
        <v>385</v>
      </c>
      <c r="B64" s="371"/>
      <c r="C64" s="372"/>
      <c r="D64" s="372"/>
      <c r="E64" s="372"/>
      <c r="F64" s="372"/>
      <c r="G64" s="356"/>
      <c r="H64" s="372"/>
      <c r="I64" s="372">
        <v>0</v>
      </c>
      <c r="J64" s="368">
        <v>3</v>
      </c>
      <c r="K64" s="373">
        <v>2</v>
      </c>
      <c r="L64" s="368">
        <v>0</v>
      </c>
      <c r="M64" s="374">
        <v>1</v>
      </c>
      <c r="N64" s="375">
        <f t="shared" si="8"/>
        <v>6</v>
      </c>
      <c r="O64" s="376">
        <f t="shared" si="9"/>
        <v>1.2</v>
      </c>
      <c r="P64" s="377">
        <f t="shared" si="10"/>
        <v>0.18050541516245489</v>
      </c>
      <c r="Q64" s="363"/>
      <c r="R64" s="187"/>
      <c r="S64" s="187"/>
    </row>
    <row r="65" spans="1:38" ht="24.95" customHeight="1">
      <c r="A65" s="399" t="s">
        <v>386</v>
      </c>
      <c r="B65" s="371"/>
      <c r="C65" s="372"/>
      <c r="D65" s="372"/>
      <c r="E65" s="372"/>
      <c r="F65" s="372"/>
      <c r="G65" s="356"/>
      <c r="H65" s="372"/>
      <c r="I65" s="372">
        <v>0</v>
      </c>
      <c r="J65" s="368">
        <v>0</v>
      </c>
      <c r="K65" s="369">
        <v>0</v>
      </c>
      <c r="L65" s="368">
        <v>0</v>
      </c>
      <c r="M65" s="374">
        <v>0</v>
      </c>
      <c r="N65" s="375">
        <f t="shared" si="8"/>
        <v>0</v>
      </c>
      <c r="O65" s="376">
        <f t="shared" si="9"/>
        <v>0</v>
      </c>
      <c r="P65" s="377">
        <f t="shared" si="10"/>
        <v>0</v>
      </c>
      <c r="Q65" s="363"/>
      <c r="R65" s="187"/>
      <c r="S65" s="187"/>
    </row>
    <row r="66" spans="1:38" ht="24.95" customHeight="1">
      <c r="A66" s="367" t="s">
        <v>387</v>
      </c>
      <c r="B66" s="371"/>
      <c r="C66" s="372"/>
      <c r="D66" s="372"/>
      <c r="E66" s="372"/>
      <c r="F66" s="372"/>
      <c r="G66" s="356"/>
      <c r="H66" s="372"/>
      <c r="I66" s="372">
        <v>1</v>
      </c>
      <c r="J66" s="368">
        <v>3</v>
      </c>
      <c r="K66" s="373">
        <v>3</v>
      </c>
      <c r="L66" s="368">
        <v>3</v>
      </c>
      <c r="M66" s="374">
        <v>0</v>
      </c>
      <c r="N66" s="375">
        <f t="shared" si="8"/>
        <v>10</v>
      </c>
      <c r="O66" s="376">
        <f t="shared" si="9"/>
        <v>2</v>
      </c>
      <c r="P66" s="377">
        <f t="shared" si="10"/>
        <v>0.30084235860409148</v>
      </c>
      <c r="Q66" s="363"/>
      <c r="R66" s="187"/>
      <c r="S66" s="187"/>
    </row>
    <row r="67" spans="1:38" ht="24.95" customHeight="1">
      <c r="A67" s="367" t="s">
        <v>388</v>
      </c>
      <c r="B67" s="371"/>
      <c r="C67" s="372"/>
      <c r="D67" s="372"/>
      <c r="E67" s="372"/>
      <c r="F67" s="372"/>
      <c r="G67" s="356"/>
      <c r="H67" s="372"/>
      <c r="I67" s="372">
        <v>0</v>
      </c>
      <c r="J67" s="368">
        <v>4</v>
      </c>
      <c r="K67" s="373">
        <v>0</v>
      </c>
      <c r="L67" s="368">
        <v>3</v>
      </c>
      <c r="M67" s="374">
        <v>1</v>
      </c>
      <c r="N67" s="375">
        <f t="shared" si="8"/>
        <v>8</v>
      </c>
      <c r="O67" s="376">
        <f t="shared" si="9"/>
        <v>1.6</v>
      </c>
      <c r="P67" s="377">
        <f t="shared" si="10"/>
        <v>0.24067388688327318</v>
      </c>
      <c r="Q67" s="2"/>
      <c r="R67" s="187"/>
      <c r="S67" s="187"/>
      <c r="AL67" s="86"/>
    </row>
    <row r="68" spans="1:38" ht="24.95" customHeight="1">
      <c r="A68" s="367" t="s">
        <v>245</v>
      </c>
      <c r="B68" s="371"/>
      <c r="C68" s="372"/>
      <c r="D68" s="372"/>
      <c r="E68" s="372"/>
      <c r="F68" s="372"/>
      <c r="G68" s="356"/>
      <c r="H68" s="372"/>
      <c r="I68" s="372">
        <v>6</v>
      </c>
      <c r="J68" s="368">
        <v>16</v>
      </c>
      <c r="K68" s="373">
        <v>13</v>
      </c>
      <c r="L68" s="368">
        <v>14</v>
      </c>
      <c r="M68" s="374">
        <v>5</v>
      </c>
      <c r="N68" s="375">
        <f t="shared" si="8"/>
        <v>54</v>
      </c>
      <c r="O68" s="376">
        <f t="shared" si="9"/>
        <v>10.8</v>
      </c>
      <c r="P68" s="377">
        <f t="shared" si="10"/>
        <v>1.6245487364620936</v>
      </c>
      <c r="Q68" s="2"/>
      <c r="R68" s="187"/>
      <c r="S68" s="187"/>
      <c r="AL68" s="86"/>
    </row>
    <row r="69" spans="1:38" ht="24.95" customHeight="1">
      <c r="A69" s="367" t="s">
        <v>246</v>
      </c>
      <c r="B69" s="371"/>
      <c r="C69" s="372"/>
      <c r="D69" s="372"/>
      <c r="E69" s="372"/>
      <c r="F69" s="372"/>
      <c r="G69" s="356"/>
      <c r="H69" s="372"/>
      <c r="I69" s="372">
        <v>1</v>
      </c>
      <c r="J69" s="368">
        <v>2</v>
      </c>
      <c r="K69" s="373">
        <v>4</v>
      </c>
      <c r="L69" s="368">
        <v>2</v>
      </c>
      <c r="M69" s="374">
        <v>0</v>
      </c>
      <c r="N69" s="375">
        <f t="shared" si="8"/>
        <v>9</v>
      </c>
      <c r="O69" s="376">
        <f t="shared" si="9"/>
        <v>1.8</v>
      </c>
      <c r="P69" s="377">
        <f t="shared" si="10"/>
        <v>0.27075812274368227</v>
      </c>
      <c r="Q69" s="2"/>
      <c r="R69" s="187"/>
      <c r="S69" s="187"/>
      <c r="AL69" s="86"/>
    </row>
    <row r="70" spans="1:38" ht="24.95" customHeight="1">
      <c r="A70" s="367" t="s">
        <v>247</v>
      </c>
      <c r="B70" s="371"/>
      <c r="C70" s="372"/>
      <c r="D70" s="372"/>
      <c r="E70" s="372"/>
      <c r="F70" s="372"/>
      <c r="G70" s="356"/>
      <c r="H70" s="372"/>
      <c r="I70" s="372">
        <v>1</v>
      </c>
      <c r="J70" s="368">
        <v>0</v>
      </c>
      <c r="K70" s="373">
        <v>4</v>
      </c>
      <c r="L70" s="368">
        <v>2</v>
      </c>
      <c r="M70" s="374">
        <v>1</v>
      </c>
      <c r="N70" s="375">
        <f t="shared" si="8"/>
        <v>8</v>
      </c>
      <c r="O70" s="376">
        <f t="shared" si="9"/>
        <v>1.6</v>
      </c>
      <c r="P70" s="377">
        <f t="shared" si="10"/>
        <v>0.24067388688327318</v>
      </c>
      <c r="Q70" s="2"/>
      <c r="R70" s="187"/>
      <c r="S70" s="187"/>
      <c r="AL70" s="86"/>
    </row>
    <row r="71" spans="1:38" ht="24.95" customHeight="1">
      <c r="A71" s="367" t="s">
        <v>389</v>
      </c>
      <c r="B71" s="371"/>
      <c r="C71" s="372"/>
      <c r="D71" s="372"/>
      <c r="E71" s="372"/>
      <c r="F71" s="372"/>
      <c r="G71" s="356"/>
      <c r="H71" s="372"/>
      <c r="I71" s="372">
        <v>1</v>
      </c>
      <c r="J71" s="368">
        <v>1</v>
      </c>
      <c r="K71" s="373">
        <v>0</v>
      </c>
      <c r="L71" s="368">
        <v>5</v>
      </c>
      <c r="M71" s="374">
        <v>2</v>
      </c>
      <c r="N71" s="375">
        <f t="shared" si="8"/>
        <v>9</v>
      </c>
      <c r="O71" s="376">
        <f t="shared" si="9"/>
        <v>1.8</v>
      </c>
      <c r="P71" s="377">
        <f t="shared" si="10"/>
        <v>0.27075812274368227</v>
      </c>
      <c r="Q71" s="2"/>
      <c r="R71" s="187"/>
      <c r="S71" s="187"/>
      <c r="AL71" s="86"/>
    </row>
    <row r="72" spans="1:38" ht="24.95" customHeight="1">
      <c r="A72" s="367" t="s">
        <v>249</v>
      </c>
      <c r="B72" s="371"/>
      <c r="C72" s="372"/>
      <c r="D72" s="372"/>
      <c r="E72" s="372"/>
      <c r="F72" s="372"/>
      <c r="G72" s="356"/>
      <c r="H72" s="372"/>
      <c r="I72" s="372">
        <v>0</v>
      </c>
      <c r="J72" s="368">
        <v>0</v>
      </c>
      <c r="K72" s="373">
        <v>0</v>
      </c>
      <c r="L72" s="368">
        <v>5</v>
      </c>
      <c r="M72" s="374">
        <v>0</v>
      </c>
      <c r="N72" s="375">
        <f t="shared" si="8"/>
        <v>5</v>
      </c>
      <c r="O72" s="376">
        <f t="shared" si="9"/>
        <v>1</v>
      </c>
      <c r="P72" s="377">
        <f t="shared" si="10"/>
        <v>0.15042117930204574</v>
      </c>
      <c r="Q72" s="2"/>
      <c r="R72" s="187"/>
      <c r="S72" s="187"/>
    </row>
    <row r="73" spans="1:38" ht="24.95" customHeight="1">
      <c r="A73" s="367" t="s">
        <v>250</v>
      </c>
      <c r="B73" s="371"/>
      <c r="C73" s="372"/>
      <c r="D73" s="372"/>
      <c r="E73" s="372"/>
      <c r="F73" s="372"/>
      <c r="G73" s="356"/>
      <c r="H73" s="372"/>
      <c r="I73" s="372">
        <v>6</v>
      </c>
      <c r="J73" s="368">
        <v>0</v>
      </c>
      <c r="K73" s="373">
        <v>1</v>
      </c>
      <c r="L73" s="368">
        <v>1</v>
      </c>
      <c r="M73" s="374">
        <v>2</v>
      </c>
      <c r="N73" s="375">
        <f t="shared" si="8"/>
        <v>10</v>
      </c>
      <c r="O73" s="376">
        <f t="shared" si="9"/>
        <v>2</v>
      </c>
      <c r="P73" s="377">
        <f t="shared" si="10"/>
        <v>0.30084235860409148</v>
      </c>
      <c r="Q73" s="2"/>
      <c r="R73" s="187"/>
      <c r="S73" s="187"/>
    </row>
    <row r="74" spans="1:38" ht="24.95" customHeight="1">
      <c r="A74" s="367" t="s">
        <v>251</v>
      </c>
      <c r="B74" s="371"/>
      <c r="C74" s="372"/>
      <c r="D74" s="372"/>
      <c r="E74" s="372"/>
      <c r="F74" s="372"/>
      <c r="G74" s="356"/>
      <c r="H74" s="372"/>
      <c r="I74" s="372">
        <v>0</v>
      </c>
      <c r="J74" s="368">
        <v>4</v>
      </c>
      <c r="K74" s="373">
        <v>6</v>
      </c>
      <c r="L74" s="368">
        <v>3</v>
      </c>
      <c r="M74" s="374">
        <v>2</v>
      </c>
      <c r="N74" s="375">
        <f t="shared" si="8"/>
        <v>15</v>
      </c>
      <c r="O74" s="376">
        <f t="shared" si="9"/>
        <v>3</v>
      </c>
      <c r="P74" s="377">
        <f t="shared" si="10"/>
        <v>0.45126353790613716</v>
      </c>
      <c r="Q74" s="2"/>
      <c r="R74" s="187"/>
      <c r="S74" s="187"/>
    </row>
    <row r="75" spans="1:38" ht="24.95" customHeight="1">
      <c r="A75" s="367" t="s">
        <v>390</v>
      </c>
      <c r="B75" s="371"/>
      <c r="C75" s="372"/>
      <c r="D75" s="372"/>
      <c r="E75" s="372"/>
      <c r="F75" s="372"/>
      <c r="G75" s="356"/>
      <c r="H75" s="372"/>
      <c r="I75" s="372">
        <v>4</v>
      </c>
      <c r="J75" s="368">
        <v>0</v>
      </c>
      <c r="K75" s="373">
        <v>1</v>
      </c>
      <c r="L75" s="368">
        <v>2</v>
      </c>
      <c r="M75" s="374">
        <v>1</v>
      </c>
      <c r="N75" s="375">
        <f t="shared" si="8"/>
        <v>8</v>
      </c>
      <c r="O75" s="376">
        <f t="shared" si="9"/>
        <v>1.6</v>
      </c>
      <c r="P75" s="377">
        <f t="shared" si="10"/>
        <v>0.24067388688327318</v>
      </c>
      <c r="Q75" s="2"/>
      <c r="R75" s="187"/>
      <c r="S75" s="187"/>
    </row>
    <row r="76" spans="1:38" ht="24.95" customHeight="1">
      <c r="A76" s="367" t="s">
        <v>253</v>
      </c>
      <c r="B76" s="371"/>
      <c r="C76" s="372"/>
      <c r="D76" s="372"/>
      <c r="E76" s="372"/>
      <c r="F76" s="372"/>
      <c r="G76" s="356"/>
      <c r="H76" s="372"/>
      <c r="I76" s="372">
        <v>2</v>
      </c>
      <c r="J76" s="368">
        <v>1</v>
      </c>
      <c r="K76" s="373">
        <v>0</v>
      </c>
      <c r="L76" s="368">
        <v>1</v>
      </c>
      <c r="M76" s="374">
        <v>0</v>
      </c>
      <c r="N76" s="375">
        <f t="shared" si="8"/>
        <v>4</v>
      </c>
      <c r="O76" s="376">
        <f t="shared" si="9"/>
        <v>0.8</v>
      </c>
      <c r="P76" s="377">
        <f t="shared" si="10"/>
        <v>0.12033694344163659</v>
      </c>
      <c r="Q76" s="2"/>
      <c r="R76" s="187"/>
      <c r="S76" s="187"/>
    </row>
    <row r="77" spans="1:38" ht="24.95" customHeight="1">
      <c r="A77" s="367" t="s">
        <v>254</v>
      </c>
      <c r="B77" s="371"/>
      <c r="C77" s="372"/>
      <c r="D77" s="372"/>
      <c r="E77" s="372"/>
      <c r="F77" s="372"/>
      <c r="G77" s="356"/>
      <c r="H77" s="372"/>
      <c r="I77" s="372">
        <v>2</v>
      </c>
      <c r="J77" s="368">
        <v>4</v>
      </c>
      <c r="K77" s="373">
        <v>6</v>
      </c>
      <c r="L77" s="368">
        <v>3</v>
      </c>
      <c r="M77" s="374">
        <v>3</v>
      </c>
      <c r="N77" s="375">
        <f t="shared" si="8"/>
        <v>18</v>
      </c>
      <c r="O77" s="376">
        <f t="shared" si="9"/>
        <v>3.6</v>
      </c>
      <c r="P77" s="377">
        <f t="shared" si="10"/>
        <v>0.54151624548736454</v>
      </c>
      <c r="Q77" s="2"/>
      <c r="R77" s="187"/>
      <c r="S77" s="187"/>
    </row>
    <row r="78" spans="1:38" ht="24.95" customHeight="1">
      <c r="A78" s="367" t="s">
        <v>255</v>
      </c>
      <c r="B78" s="371"/>
      <c r="C78" s="372"/>
      <c r="D78" s="372"/>
      <c r="E78" s="372"/>
      <c r="F78" s="372"/>
      <c r="G78" s="356"/>
      <c r="H78" s="372"/>
      <c r="I78" s="372">
        <v>0</v>
      </c>
      <c r="J78" s="368">
        <v>2</v>
      </c>
      <c r="K78" s="373">
        <v>0</v>
      </c>
      <c r="L78" s="368">
        <v>1</v>
      </c>
      <c r="M78" s="374">
        <v>0</v>
      </c>
      <c r="N78" s="375">
        <f t="shared" si="8"/>
        <v>3</v>
      </c>
      <c r="O78" s="376">
        <f t="shared" si="9"/>
        <v>0.6</v>
      </c>
      <c r="P78" s="377">
        <f t="shared" si="10"/>
        <v>9.0252707581227443E-2</v>
      </c>
      <c r="Q78" s="2"/>
      <c r="R78" s="187"/>
      <c r="S78" s="187"/>
    </row>
    <row r="79" spans="1:38" ht="24.95" customHeight="1">
      <c r="A79" s="367" t="s">
        <v>256</v>
      </c>
      <c r="B79" s="371"/>
      <c r="C79" s="372"/>
      <c r="D79" s="372"/>
      <c r="E79" s="372"/>
      <c r="F79" s="372"/>
      <c r="G79" s="356"/>
      <c r="H79" s="372"/>
      <c r="I79" s="372">
        <v>6</v>
      </c>
      <c r="J79" s="368">
        <v>7</v>
      </c>
      <c r="K79" s="373">
        <v>6</v>
      </c>
      <c r="L79" s="368">
        <v>7</v>
      </c>
      <c r="M79" s="374">
        <v>7</v>
      </c>
      <c r="N79" s="375">
        <f t="shared" si="8"/>
        <v>33</v>
      </c>
      <c r="O79" s="376">
        <f t="shared" si="9"/>
        <v>6.6</v>
      </c>
      <c r="P79" s="377">
        <f t="shared" si="10"/>
        <v>0.99277978339350181</v>
      </c>
      <c r="Q79" s="2"/>
      <c r="R79" s="187"/>
      <c r="S79" s="187"/>
    </row>
    <row r="80" spans="1:38" ht="24.95" customHeight="1">
      <c r="A80" s="367" t="s">
        <v>257</v>
      </c>
      <c r="B80" s="371"/>
      <c r="C80" s="372"/>
      <c r="D80" s="372"/>
      <c r="E80" s="372"/>
      <c r="F80" s="372"/>
      <c r="G80" s="356"/>
      <c r="H80" s="372"/>
      <c r="I80" s="372">
        <v>1</v>
      </c>
      <c r="J80" s="368">
        <v>0</v>
      </c>
      <c r="K80" s="373">
        <v>3</v>
      </c>
      <c r="L80" s="368">
        <v>3</v>
      </c>
      <c r="M80" s="374">
        <v>5</v>
      </c>
      <c r="N80" s="375">
        <f t="shared" si="8"/>
        <v>12</v>
      </c>
      <c r="O80" s="376">
        <f t="shared" si="9"/>
        <v>2.4</v>
      </c>
      <c r="P80" s="377">
        <f t="shared" si="10"/>
        <v>0.36101083032490977</v>
      </c>
      <c r="Q80" s="2"/>
      <c r="R80" s="187"/>
      <c r="S80" s="187"/>
    </row>
    <row r="81" spans="1:19" ht="24.95" customHeight="1">
      <c r="A81" s="367" t="s">
        <v>258</v>
      </c>
      <c r="B81" s="371"/>
      <c r="C81" s="372"/>
      <c r="D81" s="372"/>
      <c r="E81" s="372"/>
      <c r="F81" s="372"/>
      <c r="G81" s="356"/>
      <c r="H81" s="372"/>
      <c r="I81" s="372">
        <v>1</v>
      </c>
      <c r="J81" s="368">
        <v>2</v>
      </c>
      <c r="K81" s="373">
        <v>3</v>
      </c>
      <c r="L81" s="368">
        <v>3</v>
      </c>
      <c r="M81" s="374">
        <v>1</v>
      </c>
      <c r="N81" s="375">
        <f t="shared" si="8"/>
        <v>10</v>
      </c>
      <c r="O81" s="376">
        <f t="shared" si="9"/>
        <v>2</v>
      </c>
      <c r="P81" s="377">
        <f t="shared" si="10"/>
        <v>0.30084235860409148</v>
      </c>
      <c r="Q81" s="2"/>
      <c r="R81" s="187"/>
      <c r="S81" s="187"/>
    </row>
    <row r="82" spans="1:19" ht="24.95" customHeight="1">
      <c r="A82" s="367" t="s">
        <v>259</v>
      </c>
      <c r="B82" s="371"/>
      <c r="C82" s="372"/>
      <c r="D82" s="372"/>
      <c r="E82" s="372"/>
      <c r="F82" s="372"/>
      <c r="G82" s="356"/>
      <c r="H82" s="372"/>
      <c r="I82" s="372">
        <v>2</v>
      </c>
      <c r="J82" s="368">
        <v>3</v>
      </c>
      <c r="K82" s="373">
        <v>4</v>
      </c>
      <c r="L82" s="368">
        <v>4</v>
      </c>
      <c r="M82" s="374">
        <v>3</v>
      </c>
      <c r="N82" s="375">
        <f t="shared" si="8"/>
        <v>16</v>
      </c>
      <c r="O82" s="376">
        <f t="shared" si="9"/>
        <v>3.2</v>
      </c>
      <c r="P82" s="377">
        <f t="shared" si="10"/>
        <v>0.48134777376654636</v>
      </c>
      <c r="Q82" s="2"/>
      <c r="R82" s="187"/>
      <c r="S82" s="187"/>
    </row>
    <row r="83" spans="1:19" ht="24.95" customHeight="1">
      <c r="A83" s="447" t="s">
        <v>391</v>
      </c>
      <c r="B83" s="371"/>
      <c r="C83" s="372"/>
      <c r="D83" s="372"/>
      <c r="E83" s="372"/>
      <c r="F83" s="372"/>
      <c r="G83" s="356"/>
      <c r="H83" s="372"/>
      <c r="I83" s="372">
        <v>0</v>
      </c>
      <c r="J83" s="368">
        <v>1</v>
      </c>
      <c r="K83" s="373">
        <v>1</v>
      </c>
      <c r="L83" s="368">
        <v>3</v>
      </c>
      <c r="M83" s="374">
        <v>3</v>
      </c>
      <c r="N83" s="375">
        <f t="shared" si="8"/>
        <v>8</v>
      </c>
      <c r="O83" s="376">
        <f t="shared" si="9"/>
        <v>1.6</v>
      </c>
      <c r="P83" s="377">
        <f t="shared" si="10"/>
        <v>0.24067388688327318</v>
      </c>
      <c r="Q83" s="2"/>
      <c r="R83" s="187"/>
      <c r="S83" s="187"/>
    </row>
    <row r="84" spans="1:19" ht="24.95" customHeight="1">
      <c r="A84" s="367" t="s">
        <v>261</v>
      </c>
      <c r="B84" s="371"/>
      <c r="C84" s="372"/>
      <c r="D84" s="372"/>
      <c r="E84" s="372"/>
      <c r="F84" s="372"/>
      <c r="G84" s="356"/>
      <c r="H84" s="372"/>
      <c r="I84" s="372">
        <v>0</v>
      </c>
      <c r="J84" s="368">
        <v>2</v>
      </c>
      <c r="K84" s="373">
        <v>3</v>
      </c>
      <c r="L84" s="368">
        <v>3</v>
      </c>
      <c r="M84" s="374">
        <v>2</v>
      </c>
      <c r="N84" s="375">
        <f t="shared" si="8"/>
        <v>10</v>
      </c>
      <c r="O84" s="376">
        <f t="shared" si="9"/>
        <v>2</v>
      </c>
      <c r="P84" s="377">
        <f t="shared" si="10"/>
        <v>0.30084235860409148</v>
      </c>
      <c r="Q84" s="2"/>
      <c r="R84" s="187"/>
      <c r="S84" s="187"/>
    </row>
    <row r="85" spans="1:19" ht="24.95" customHeight="1">
      <c r="A85" s="367" t="s">
        <v>262</v>
      </c>
      <c r="B85" s="371"/>
      <c r="C85" s="372"/>
      <c r="D85" s="372"/>
      <c r="E85" s="372"/>
      <c r="F85" s="372"/>
      <c r="G85" s="356"/>
      <c r="H85" s="372"/>
      <c r="I85" s="372">
        <v>1</v>
      </c>
      <c r="J85" s="368">
        <v>1</v>
      </c>
      <c r="K85" s="373">
        <v>2</v>
      </c>
      <c r="L85" s="368">
        <v>3</v>
      </c>
      <c r="M85" s="374">
        <v>0</v>
      </c>
      <c r="N85" s="375">
        <f t="shared" si="8"/>
        <v>7</v>
      </c>
      <c r="O85" s="376">
        <f t="shared" si="9"/>
        <v>1.4</v>
      </c>
      <c r="P85" s="377">
        <f t="shared" si="10"/>
        <v>0.21058965102286401</v>
      </c>
      <c r="Q85" s="2"/>
      <c r="R85" s="187"/>
      <c r="S85" s="187"/>
    </row>
    <row r="86" spans="1:19" ht="24.95" customHeight="1">
      <c r="A86" s="367" t="s">
        <v>263</v>
      </c>
      <c r="B86" s="371"/>
      <c r="C86" s="372"/>
      <c r="D86" s="372"/>
      <c r="E86" s="372"/>
      <c r="F86" s="372"/>
      <c r="G86" s="356"/>
      <c r="H86" s="372"/>
      <c r="I86" s="372">
        <v>1</v>
      </c>
      <c r="J86" s="368">
        <v>2</v>
      </c>
      <c r="K86" s="373">
        <v>1</v>
      </c>
      <c r="L86" s="368">
        <v>1</v>
      </c>
      <c r="M86" s="374">
        <v>0</v>
      </c>
      <c r="N86" s="375">
        <f t="shared" ref="N86:N99" si="11">SUM(B86:M86)</f>
        <v>5</v>
      </c>
      <c r="O86" s="376">
        <f t="shared" ref="O86:O100" si="12">AVERAGE(B86:M86)</f>
        <v>1</v>
      </c>
      <c r="P86" s="377">
        <f t="shared" si="10"/>
        <v>0.15042117930204574</v>
      </c>
      <c r="Q86" s="2"/>
      <c r="R86" s="187"/>
      <c r="S86" s="187"/>
    </row>
    <row r="87" spans="1:19" ht="24.95" customHeight="1">
      <c r="A87" s="367" t="s">
        <v>264</v>
      </c>
      <c r="B87" s="371"/>
      <c r="C87" s="372"/>
      <c r="D87" s="372"/>
      <c r="E87" s="372"/>
      <c r="F87" s="372"/>
      <c r="G87" s="356"/>
      <c r="H87" s="372"/>
      <c r="I87" s="372">
        <v>1</v>
      </c>
      <c r="J87" s="368">
        <v>2</v>
      </c>
      <c r="K87" s="373">
        <v>0</v>
      </c>
      <c r="L87" s="368">
        <v>2</v>
      </c>
      <c r="M87" s="374">
        <v>3</v>
      </c>
      <c r="N87" s="375">
        <f t="shared" si="11"/>
        <v>8</v>
      </c>
      <c r="O87" s="376">
        <f t="shared" si="12"/>
        <v>1.6</v>
      </c>
      <c r="P87" s="377">
        <f t="shared" si="10"/>
        <v>0.24067388688327318</v>
      </c>
      <c r="Q87" s="2"/>
      <c r="R87" s="187"/>
      <c r="S87" s="187"/>
    </row>
    <row r="88" spans="1:19" ht="24.95" customHeight="1">
      <c r="A88" s="367" t="s">
        <v>265</v>
      </c>
      <c r="B88" s="371"/>
      <c r="C88" s="372"/>
      <c r="D88" s="372"/>
      <c r="E88" s="372"/>
      <c r="F88" s="372"/>
      <c r="G88" s="356"/>
      <c r="H88" s="372"/>
      <c r="I88" s="372">
        <v>5</v>
      </c>
      <c r="J88" s="368">
        <v>5</v>
      </c>
      <c r="K88" s="373">
        <v>12</v>
      </c>
      <c r="L88" s="368">
        <v>12</v>
      </c>
      <c r="M88" s="374">
        <v>6</v>
      </c>
      <c r="N88" s="375">
        <f t="shared" si="11"/>
        <v>40</v>
      </c>
      <c r="O88" s="376">
        <f t="shared" si="12"/>
        <v>8</v>
      </c>
      <c r="P88" s="377">
        <f t="shared" ref="P88:P99" si="13">(N88/$N$100)*100</f>
        <v>1.2033694344163659</v>
      </c>
      <c r="Q88" s="2"/>
      <c r="R88" s="187"/>
      <c r="S88" s="187"/>
    </row>
    <row r="89" spans="1:19" ht="24.95" customHeight="1">
      <c r="A89" s="367" t="s">
        <v>266</v>
      </c>
      <c r="B89" s="371"/>
      <c r="C89" s="372"/>
      <c r="D89" s="372"/>
      <c r="E89" s="372"/>
      <c r="F89" s="372"/>
      <c r="G89" s="356"/>
      <c r="H89" s="372"/>
      <c r="I89" s="372">
        <v>1</v>
      </c>
      <c r="J89" s="368">
        <v>1</v>
      </c>
      <c r="K89" s="373">
        <v>0</v>
      </c>
      <c r="L89" s="368">
        <v>2</v>
      </c>
      <c r="M89" s="374">
        <v>10</v>
      </c>
      <c r="N89" s="375">
        <f t="shared" si="11"/>
        <v>14</v>
      </c>
      <c r="O89" s="376">
        <f t="shared" si="12"/>
        <v>2.8</v>
      </c>
      <c r="P89" s="377">
        <f t="shared" si="13"/>
        <v>0.42117930204572801</v>
      </c>
      <c r="Q89" s="2"/>
      <c r="R89" s="187"/>
      <c r="S89" s="187"/>
    </row>
    <row r="90" spans="1:19" ht="24.95" customHeight="1">
      <c r="A90" s="367" t="s">
        <v>267</v>
      </c>
      <c r="B90" s="371"/>
      <c r="C90" s="372"/>
      <c r="D90" s="372"/>
      <c r="E90" s="372"/>
      <c r="F90" s="372"/>
      <c r="G90" s="356"/>
      <c r="H90" s="372"/>
      <c r="I90" s="372">
        <v>3</v>
      </c>
      <c r="J90" s="368">
        <v>2</v>
      </c>
      <c r="K90" s="373">
        <v>3</v>
      </c>
      <c r="L90" s="368">
        <v>5</v>
      </c>
      <c r="M90" s="374">
        <v>3</v>
      </c>
      <c r="N90" s="375">
        <f t="shared" si="11"/>
        <v>16</v>
      </c>
      <c r="O90" s="376">
        <f t="shared" si="12"/>
        <v>3.2</v>
      </c>
      <c r="P90" s="377">
        <f t="shared" si="13"/>
        <v>0.48134777376654636</v>
      </c>
      <c r="Q90" s="2"/>
      <c r="R90" s="187"/>
      <c r="S90" s="187"/>
    </row>
    <row r="91" spans="1:19" ht="24.95" customHeight="1">
      <c r="A91" s="367" t="s">
        <v>268</v>
      </c>
      <c r="B91" s="371"/>
      <c r="C91" s="372"/>
      <c r="D91" s="372"/>
      <c r="E91" s="372"/>
      <c r="F91" s="372"/>
      <c r="G91" s="356"/>
      <c r="H91" s="372"/>
      <c r="I91" s="372">
        <v>1</v>
      </c>
      <c r="J91" s="368">
        <v>3</v>
      </c>
      <c r="K91" s="373">
        <v>8</v>
      </c>
      <c r="L91" s="368">
        <v>5</v>
      </c>
      <c r="M91" s="374">
        <v>5</v>
      </c>
      <c r="N91" s="375">
        <f t="shared" si="11"/>
        <v>22</v>
      </c>
      <c r="O91" s="376">
        <f t="shared" si="12"/>
        <v>4.4000000000000004</v>
      </c>
      <c r="P91" s="377">
        <f t="shared" si="13"/>
        <v>0.66185318892900113</v>
      </c>
      <c r="Q91" s="2"/>
      <c r="R91" s="187"/>
      <c r="S91" s="187"/>
    </row>
    <row r="92" spans="1:19" ht="24.95" customHeight="1">
      <c r="A92" s="367" t="s">
        <v>269</v>
      </c>
      <c r="B92" s="371"/>
      <c r="C92" s="372"/>
      <c r="D92" s="372"/>
      <c r="E92" s="372"/>
      <c r="F92" s="372"/>
      <c r="G92" s="356"/>
      <c r="H92" s="372"/>
      <c r="I92" s="372">
        <v>3</v>
      </c>
      <c r="J92" s="368">
        <v>3</v>
      </c>
      <c r="K92" s="373">
        <v>2</v>
      </c>
      <c r="L92" s="368">
        <v>3</v>
      </c>
      <c r="M92" s="374">
        <v>3</v>
      </c>
      <c r="N92" s="375">
        <f t="shared" si="11"/>
        <v>14</v>
      </c>
      <c r="O92" s="376">
        <f t="shared" si="12"/>
        <v>2.8</v>
      </c>
      <c r="P92" s="377">
        <f t="shared" si="13"/>
        <v>0.42117930204572801</v>
      </c>
      <c r="Q92" s="2"/>
      <c r="R92" s="187"/>
      <c r="S92" s="187"/>
    </row>
    <row r="93" spans="1:19" ht="24.95" customHeight="1">
      <c r="A93" s="367" t="s">
        <v>270</v>
      </c>
      <c r="B93" s="371"/>
      <c r="C93" s="372"/>
      <c r="D93" s="372"/>
      <c r="E93" s="372"/>
      <c r="F93" s="372"/>
      <c r="G93" s="356"/>
      <c r="H93" s="372"/>
      <c r="I93" s="372">
        <v>3</v>
      </c>
      <c r="J93" s="368">
        <v>6</v>
      </c>
      <c r="K93" s="373">
        <v>1</v>
      </c>
      <c r="L93" s="368">
        <v>2</v>
      </c>
      <c r="M93" s="374">
        <v>2</v>
      </c>
      <c r="N93" s="375">
        <f t="shared" si="11"/>
        <v>14</v>
      </c>
      <c r="O93" s="376">
        <f t="shared" si="12"/>
        <v>2.8</v>
      </c>
      <c r="P93" s="377">
        <f t="shared" si="13"/>
        <v>0.42117930204572801</v>
      </c>
      <c r="Q93" s="2"/>
      <c r="R93" s="187"/>
      <c r="S93" s="187"/>
    </row>
    <row r="94" spans="1:19" ht="24.95" customHeight="1">
      <c r="A94" s="367" t="s">
        <v>271</v>
      </c>
      <c r="B94" s="371"/>
      <c r="C94" s="372"/>
      <c r="D94" s="372"/>
      <c r="E94" s="372"/>
      <c r="F94" s="372"/>
      <c r="G94" s="356"/>
      <c r="H94" s="372"/>
      <c r="I94" s="372">
        <v>1</v>
      </c>
      <c r="J94" s="368">
        <v>0</v>
      </c>
      <c r="K94" s="373">
        <v>2</v>
      </c>
      <c r="L94" s="368">
        <v>2</v>
      </c>
      <c r="M94" s="374">
        <v>0</v>
      </c>
      <c r="N94" s="375">
        <f t="shared" si="11"/>
        <v>5</v>
      </c>
      <c r="O94" s="376">
        <f t="shared" si="12"/>
        <v>1</v>
      </c>
      <c r="P94" s="377">
        <f t="shared" si="13"/>
        <v>0.15042117930204574</v>
      </c>
      <c r="Q94" s="2"/>
      <c r="R94" s="187"/>
      <c r="S94" s="187"/>
    </row>
    <row r="95" spans="1:19" ht="24.95" customHeight="1">
      <c r="A95" s="367" t="s">
        <v>272</v>
      </c>
      <c r="B95" s="371"/>
      <c r="C95" s="372"/>
      <c r="D95" s="372"/>
      <c r="E95" s="372"/>
      <c r="F95" s="372"/>
      <c r="G95" s="356"/>
      <c r="H95" s="372"/>
      <c r="I95" s="372">
        <v>1</v>
      </c>
      <c r="J95" s="368">
        <v>4</v>
      </c>
      <c r="K95" s="373">
        <v>1</v>
      </c>
      <c r="L95" s="368">
        <v>2</v>
      </c>
      <c r="M95" s="374">
        <v>2</v>
      </c>
      <c r="N95" s="375">
        <f t="shared" si="11"/>
        <v>10</v>
      </c>
      <c r="O95" s="376">
        <f t="shared" si="12"/>
        <v>2</v>
      </c>
      <c r="P95" s="377">
        <f t="shared" si="13"/>
        <v>0.30084235860409148</v>
      </c>
      <c r="Q95" s="2"/>
      <c r="R95" s="187"/>
      <c r="S95" s="187"/>
    </row>
    <row r="96" spans="1:19" ht="24.95" customHeight="1">
      <c r="A96" s="367" t="s">
        <v>273</v>
      </c>
      <c r="B96" s="371"/>
      <c r="C96" s="372"/>
      <c r="D96" s="372"/>
      <c r="E96" s="372"/>
      <c r="F96" s="372"/>
      <c r="G96" s="356"/>
      <c r="H96" s="372"/>
      <c r="I96" s="372">
        <v>0</v>
      </c>
      <c r="J96" s="368">
        <v>0</v>
      </c>
      <c r="K96" s="373">
        <v>3</v>
      </c>
      <c r="L96" s="368">
        <v>2</v>
      </c>
      <c r="M96" s="374">
        <v>0</v>
      </c>
      <c r="N96" s="375">
        <f t="shared" si="11"/>
        <v>5</v>
      </c>
      <c r="O96" s="376">
        <f t="shared" si="12"/>
        <v>1</v>
      </c>
      <c r="P96" s="377">
        <f t="shared" si="13"/>
        <v>0.15042117930204574</v>
      </c>
      <c r="Q96" s="2"/>
      <c r="R96" s="187"/>
      <c r="S96" s="187"/>
    </row>
    <row r="97" spans="1:54" ht="24.95" customHeight="1">
      <c r="A97" s="367" t="s">
        <v>274</v>
      </c>
      <c r="B97" s="371"/>
      <c r="C97" s="372"/>
      <c r="D97" s="372"/>
      <c r="E97" s="372"/>
      <c r="F97" s="372"/>
      <c r="G97" s="356"/>
      <c r="H97" s="372"/>
      <c r="I97" s="372">
        <v>4</v>
      </c>
      <c r="J97" s="368">
        <v>1</v>
      </c>
      <c r="K97" s="373">
        <v>7</v>
      </c>
      <c r="L97" s="368">
        <v>3</v>
      </c>
      <c r="M97" s="374">
        <v>2</v>
      </c>
      <c r="N97" s="375">
        <f t="shared" si="11"/>
        <v>17</v>
      </c>
      <c r="O97" s="376">
        <f t="shared" si="12"/>
        <v>3.4</v>
      </c>
      <c r="P97" s="377">
        <f t="shared" si="13"/>
        <v>0.51143200962695556</v>
      </c>
      <c r="Q97" s="2"/>
      <c r="R97" s="187"/>
      <c r="S97" s="187"/>
    </row>
    <row r="98" spans="1:54" s="71" customFormat="1" ht="24.95" customHeight="1">
      <c r="A98" s="375" t="s">
        <v>275</v>
      </c>
      <c r="B98" s="635"/>
      <c r="C98" s="372"/>
      <c r="D98" s="451"/>
      <c r="E98" s="451"/>
      <c r="F98" s="451"/>
      <c r="G98" s="356"/>
      <c r="H98" s="451"/>
      <c r="I98" s="451">
        <v>1</v>
      </c>
      <c r="J98" s="368">
        <v>0</v>
      </c>
      <c r="K98" s="373">
        <v>2</v>
      </c>
      <c r="L98" s="368">
        <v>3</v>
      </c>
      <c r="M98" s="374">
        <v>1</v>
      </c>
      <c r="N98" s="375">
        <f t="shared" si="11"/>
        <v>7</v>
      </c>
      <c r="O98" s="448">
        <f t="shared" si="12"/>
        <v>1.4</v>
      </c>
      <c r="P98" s="449">
        <f t="shared" si="13"/>
        <v>0.21058965102286401</v>
      </c>
      <c r="Q98" s="363"/>
      <c r="T98" s="128"/>
      <c r="BB98" s="137"/>
    </row>
    <row r="99" spans="1:54" ht="24.95" customHeight="1" thickBot="1">
      <c r="A99" s="450" t="s">
        <v>392</v>
      </c>
      <c r="B99" s="584"/>
      <c r="C99" s="451"/>
      <c r="D99" s="452"/>
      <c r="E99" s="452"/>
      <c r="F99" s="452"/>
      <c r="G99" s="559"/>
      <c r="H99" s="452"/>
      <c r="I99" s="452">
        <v>7</v>
      </c>
      <c r="J99" s="453">
        <v>17</v>
      </c>
      <c r="K99" s="454">
        <v>19</v>
      </c>
      <c r="L99" s="453">
        <v>10</v>
      </c>
      <c r="M99" s="455">
        <v>21</v>
      </c>
      <c r="N99" s="456">
        <f t="shared" si="11"/>
        <v>74</v>
      </c>
      <c r="O99" s="457">
        <f t="shared" si="12"/>
        <v>14.8</v>
      </c>
      <c r="P99" s="458">
        <f t="shared" si="13"/>
        <v>2.2262334536702766</v>
      </c>
      <c r="Q99" s="459"/>
      <c r="R99" s="187"/>
      <c r="S99" s="460"/>
      <c r="T99" s="207"/>
      <c r="U99" s="132"/>
      <c r="V99" s="132"/>
      <c r="W99" s="132"/>
      <c r="X99" s="132"/>
      <c r="Y99" s="132"/>
      <c r="Z99" s="132"/>
      <c r="AA99" s="132"/>
      <c r="AB99" s="132"/>
      <c r="AC99" s="132"/>
      <c r="AD99" s="132"/>
      <c r="AE99" s="132"/>
    </row>
    <row r="100" spans="1:54" ht="24.95" customHeight="1" thickBot="1">
      <c r="A100" s="461" t="s">
        <v>311</v>
      </c>
      <c r="B100" s="463"/>
      <c r="C100" s="463"/>
      <c r="D100" s="462"/>
      <c r="E100" s="462"/>
      <c r="F100" s="557"/>
      <c r="G100" s="560"/>
      <c r="H100" s="558"/>
      <c r="I100" s="463">
        <f>SUM(I22:I99)</f>
        <v>556</v>
      </c>
      <c r="J100" s="463">
        <f>SUM(J22:J99)</f>
        <v>882</v>
      </c>
      <c r="K100" s="463">
        <f>SUM(K22:K99)</f>
        <v>634</v>
      </c>
      <c r="L100" s="463">
        <f>SUM(L22:L99)</f>
        <v>688</v>
      </c>
      <c r="M100" s="463">
        <f t="shared" ref="M100:N100" si="14">SUM(M22:M99)</f>
        <v>564</v>
      </c>
      <c r="N100" s="462">
        <f t="shared" si="14"/>
        <v>3324</v>
      </c>
      <c r="O100" s="464">
        <f t="shared" si="12"/>
        <v>664.8</v>
      </c>
      <c r="P100" s="465">
        <f>SUM(P22:P99)</f>
        <v>99.999999999999957</v>
      </c>
      <c r="Q100" s="466"/>
      <c r="R100" s="136"/>
      <c r="S100" s="187"/>
      <c r="T100" s="467"/>
      <c r="U100" s="71"/>
      <c r="V100" s="71"/>
      <c r="W100" s="71"/>
      <c r="X100" s="71"/>
      <c r="Y100" s="71"/>
      <c r="Z100" s="71"/>
      <c r="AA100" s="71"/>
      <c r="AB100" s="71"/>
      <c r="AC100" s="71"/>
      <c r="AD100" s="137"/>
      <c r="AE100" s="137"/>
      <c r="AH100" s="128"/>
    </row>
    <row r="101" spans="1:54" s="563" customFormat="1" ht="24.95" customHeight="1">
      <c r="C101" s="564"/>
      <c r="D101" s="564"/>
      <c r="F101" s="565"/>
      <c r="G101" s="565"/>
      <c r="H101" s="565"/>
      <c r="I101" s="566"/>
      <c r="J101" s="565"/>
      <c r="K101" s="565"/>
      <c r="L101" s="565"/>
      <c r="M101" s="567"/>
      <c r="N101" s="568"/>
      <c r="O101" s="564"/>
      <c r="P101" s="564"/>
      <c r="Q101" s="569"/>
      <c r="T101" s="764"/>
      <c r="U101" s="565"/>
      <c r="V101" s="565"/>
      <c r="W101" s="565"/>
      <c r="X101" s="565"/>
      <c r="Y101" s="565"/>
      <c r="Z101" s="565"/>
      <c r="AA101" s="565"/>
      <c r="AB101" s="565"/>
      <c r="AC101" s="565"/>
      <c r="AD101" s="565"/>
      <c r="AE101" s="565"/>
      <c r="AF101" s="565"/>
      <c r="AG101" s="565"/>
      <c r="AH101" s="567"/>
    </row>
    <row r="102" spans="1:54" s="563" customFormat="1">
      <c r="A102" s="976"/>
      <c r="B102" s="977"/>
      <c r="C102" s="977"/>
      <c r="D102" s="977"/>
      <c r="E102" s="977"/>
      <c r="F102" s="977"/>
      <c r="G102" s="977"/>
      <c r="H102" s="977"/>
      <c r="I102" s="977"/>
      <c r="J102" s="977"/>
      <c r="K102" s="977"/>
      <c r="L102" s="977"/>
      <c r="M102" s="977"/>
      <c r="N102" s="977"/>
      <c r="O102" s="978"/>
      <c r="P102" s="569"/>
      <c r="Q102" s="564"/>
      <c r="R102" s="765"/>
      <c r="S102" s="565"/>
      <c r="T102" s="567"/>
      <c r="U102" s="565"/>
      <c r="V102" s="565"/>
      <c r="W102" s="565"/>
      <c r="X102" s="565"/>
      <c r="Y102" s="565"/>
      <c r="Z102" s="565"/>
      <c r="AA102" s="565"/>
      <c r="AB102" s="565"/>
      <c r="AC102" s="565"/>
      <c r="AD102" s="565"/>
      <c r="AE102" s="565"/>
      <c r="AF102" s="567"/>
      <c r="AG102" s="565"/>
    </row>
    <row r="103" spans="1:54" s="869" customFormat="1">
      <c r="A103" s="570"/>
      <c r="B103" s="1060"/>
      <c r="C103" s="1060"/>
      <c r="D103" s="1060"/>
      <c r="E103" s="1061"/>
      <c r="F103" s="1061"/>
      <c r="G103" s="1061"/>
      <c r="H103" s="1061"/>
      <c r="I103" s="1061"/>
      <c r="J103" s="1061"/>
      <c r="K103" s="1061"/>
      <c r="L103" s="1061"/>
      <c r="M103" s="1061"/>
      <c r="N103" s="571"/>
      <c r="O103" s="572"/>
      <c r="P103" s="573"/>
      <c r="Q103" s="571"/>
      <c r="R103" s="570"/>
      <c r="T103" s="997"/>
      <c r="U103" s="871"/>
      <c r="V103" s="871"/>
      <c r="W103" s="871"/>
      <c r="X103" s="871"/>
      <c r="Y103" s="871"/>
      <c r="Z103" s="871"/>
      <c r="AA103" s="871"/>
      <c r="AB103" s="871"/>
      <c r="AC103" s="871"/>
      <c r="AD103" s="871"/>
      <c r="AE103" s="871"/>
      <c r="AF103" s="871"/>
      <c r="AG103" s="871"/>
      <c r="AH103" s="880"/>
    </row>
    <row r="104" spans="1:54" s="869" customFormat="1">
      <c r="A104" s="543" t="s">
        <v>328</v>
      </c>
      <c r="B104" s="544">
        <v>45627</v>
      </c>
      <c r="C104" s="544">
        <v>45597</v>
      </c>
      <c r="D104" s="545">
        <v>45566</v>
      </c>
      <c r="E104" s="545">
        <v>45536</v>
      </c>
      <c r="F104" s="545">
        <v>45505</v>
      </c>
      <c r="G104" s="545">
        <v>45474</v>
      </c>
      <c r="H104" s="545">
        <v>45444</v>
      </c>
      <c r="I104" s="545">
        <v>45413</v>
      </c>
      <c r="J104" s="545">
        <v>45383</v>
      </c>
      <c r="K104" s="545">
        <v>45352</v>
      </c>
      <c r="L104" s="546">
        <v>45323</v>
      </c>
      <c r="M104" s="545">
        <v>45292</v>
      </c>
      <c r="N104" s="545" t="s">
        <v>5</v>
      </c>
      <c r="O104" s="547"/>
      <c r="P104" s="1062"/>
      <c r="Q104" s="571"/>
      <c r="R104" s="570"/>
      <c r="T104" s="997"/>
      <c r="U104" s="871"/>
      <c r="V104" s="871"/>
      <c r="W104" s="871"/>
      <c r="X104" s="871"/>
      <c r="Y104" s="871"/>
      <c r="Z104" s="871"/>
      <c r="AA104" s="871"/>
      <c r="AB104" s="871"/>
      <c r="AC104" s="871"/>
      <c r="AD104" s="871"/>
      <c r="AE104" s="871"/>
      <c r="AF104" s="871"/>
      <c r="AG104" s="871"/>
      <c r="AH104" s="880"/>
    </row>
    <row r="105" spans="1:54" s="869" customFormat="1">
      <c r="A105" s="872" t="s">
        <v>393</v>
      </c>
      <c r="B105" s="873"/>
      <c r="C105" s="873"/>
      <c r="D105" s="873"/>
      <c r="E105" s="873"/>
      <c r="F105" s="873"/>
      <c r="G105" s="873"/>
      <c r="H105" s="873"/>
      <c r="I105" s="873">
        <v>110</v>
      </c>
      <c r="J105" s="874">
        <v>158</v>
      </c>
      <c r="K105" s="549">
        <v>113</v>
      </c>
      <c r="L105" s="874">
        <v>116</v>
      </c>
      <c r="M105" s="874">
        <v>82</v>
      </c>
      <c r="N105" s="873">
        <v>579</v>
      </c>
      <c r="O105" s="550">
        <f>N105/$N$115*100</f>
        <v>29.570990806945861</v>
      </c>
      <c r="P105" s="1062"/>
      <c r="Q105" s="571"/>
      <c r="R105" s="570"/>
      <c r="T105" s="997"/>
      <c r="U105" s="871"/>
      <c r="V105" s="871"/>
      <c r="W105" s="871"/>
      <c r="X105" s="871"/>
      <c r="Y105" s="871"/>
      <c r="Z105" s="871"/>
      <c r="AA105" s="871"/>
      <c r="AB105" s="871"/>
      <c r="AC105" s="871"/>
      <c r="AD105" s="871"/>
      <c r="AE105" s="871"/>
      <c r="AF105" s="871"/>
      <c r="AG105" s="871"/>
      <c r="AH105" s="880"/>
    </row>
    <row r="106" spans="1:54" s="869" customFormat="1">
      <c r="A106" s="872" t="s">
        <v>394</v>
      </c>
      <c r="B106" s="873"/>
      <c r="C106" s="873"/>
      <c r="D106" s="873"/>
      <c r="E106" s="873"/>
      <c r="F106" s="873"/>
      <c r="G106" s="873"/>
      <c r="H106" s="873"/>
      <c r="I106" s="873">
        <v>42</v>
      </c>
      <c r="J106" s="874">
        <v>50</v>
      </c>
      <c r="K106" s="549">
        <v>42</v>
      </c>
      <c r="L106" s="874">
        <v>39</v>
      </c>
      <c r="M106" s="874">
        <v>37</v>
      </c>
      <c r="N106" s="873">
        <v>210</v>
      </c>
      <c r="O106" s="550">
        <f t="shared" ref="O106:O114" si="15">N106/$N$115*100</f>
        <v>10.725229826353422</v>
      </c>
      <c r="P106" s="1062"/>
      <c r="Q106" s="571"/>
      <c r="R106" s="570"/>
      <c r="T106" s="997"/>
      <c r="U106" s="871"/>
      <c r="V106" s="871"/>
      <c r="W106" s="871"/>
      <c r="X106" s="871"/>
      <c r="Y106" s="871"/>
      <c r="Z106" s="871"/>
      <c r="AA106" s="871"/>
      <c r="AB106" s="871"/>
      <c r="AC106" s="871"/>
      <c r="AD106" s="871"/>
      <c r="AE106" s="871"/>
      <c r="AF106" s="871"/>
      <c r="AG106" s="871"/>
      <c r="AH106" s="880"/>
    </row>
    <row r="107" spans="1:54" s="869" customFormat="1">
      <c r="A107" s="872" t="s">
        <v>397</v>
      </c>
      <c r="B107" s="873"/>
      <c r="C107" s="873"/>
      <c r="D107" s="873"/>
      <c r="E107" s="873"/>
      <c r="F107" s="873"/>
      <c r="G107" s="873"/>
      <c r="H107" s="873"/>
      <c r="I107" s="873">
        <v>43</v>
      </c>
      <c r="J107" s="874">
        <v>33</v>
      </c>
      <c r="K107" s="549">
        <v>40</v>
      </c>
      <c r="L107" s="874">
        <v>43</v>
      </c>
      <c r="M107" s="874">
        <v>48</v>
      </c>
      <c r="N107" s="873">
        <v>207</v>
      </c>
      <c r="O107" s="550">
        <f t="shared" si="15"/>
        <v>10.572012257405516</v>
      </c>
      <c r="P107" s="1062"/>
      <c r="Q107" s="571"/>
      <c r="R107" s="570"/>
      <c r="T107" s="997"/>
      <c r="U107" s="871"/>
      <c r="V107" s="871"/>
      <c r="W107" s="871"/>
      <c r="X107" s="871"/>
      <c r="Y107" s="871"/>
      <c r="Z107" s="871"/>
      <c r="AA107" s="871"/>
      <c r="AB107" s="871"/>
      <c r="AC107" s="871"/>
      <c r="AD107" s="871"/>
      <c r="AE107" s="871"/>
      <c r="AF107" s="871"/>
      <c r="AG107" s="871"/>
      <c r="AH107" s="880"/>
    </row>
    <row r="108" spans="1:54" s="869" customFormat="1">
      <c r="A108" s="872" t="s">
        <v>396</v>
      </c>
      <c r="B108" s="873"/>
      <c r="C108" s="873"/>
      <c r="D108" s="873"/>
      <c r="E108" s="873"/>
      <c r="F108" s="873"/>
      <c r="G108" s="873"/>
      <c r="H108" s="873"/>
      <c r="I108" s="873">
        <v>39</v>
      </c>
      <c r="J108" s="874">
        <v>54</v>
      </c>
      <c r="K108" s="549">
        <v>34</v>
      </c>
      <c r="L108" s="874">
        <v>30</v>
      </c>
      <c r="M108" s="874">
        <v>45</v>
      </c>
      <c r="N108" s="873">
        <v>202</v>
      </c>
      <c r="O108" s="550">
        <f t="shared" si="15"/>
        <v>10.316649642492338</v>
      </c>
      <c r="P108" s="1062"/>
      <c r="Q108" s="571"/>
      <c r="R108" s="570"/>
      <c r="T108" s="998"/>
      <c r="AF108" s="871"/>
      <c r="AG108" s="871"/>
    </row>
    <row r="109" spans="1:54" s="869" customFormat="1">
      <c r="A109" s="876" t="s">
        <v>395</v>
      </c>
      <c r="B109" s="873"/>
      <c r="C109" s="873"/>
      <c r="D109" s="873"/>
      <c r="E109" s="873"/>
      <c r="F109" s="873"/>
      <c r="G109" s="873"/>
      <c r="H109" s="873"/>
      <c r="I109" s="873">
        <v>25</v>
      </c>
      <c r="J109" s="874">
        <v>85</v>
      </c>
      <c r="K109" s="549">
        <v>32</v>
      </c>
      <c r="L109" s="874">
        <v>31</v>
      </c>
      <c r="M109" s="874">
        <v>29</v>
      </c>
      <c r="N109" s="873">
        <v>202</v>
      </c>
      <c r="O109" s="550">
        <f t="shared" si="15"/>
        <v>10.316649642492338</v>
      </c>
      <c r="P109" s="1062"/>
      <c r="Q109" s="571"/>
      <c r="R109" s="570"/>
      <c r="T109" s="998"/>
      <c r="AF109" s="871"/>
      <c r="AG109" s="871"/>
    </row>
    <row r="110" spans="1:54" s="869" customFormat="1">
      <c r="A110" s="872" t="s">
        <v>398</v>
      </c>
      <c r="B110" s="873"/>
      <c r="C110" s="873"/>
      <c r="D110" s="873"/>
      <c r="E110" s="873"/>
      <c r="F110" s="873"/>
      <c r="G110" s="873"/>
      <c r="H110" s="873"/>
      <c r="I110" s="873">
        <v>12</v>
      </c>
      <c r="J110" s="874">
        <v>45</v>
      </c>
      <c r="K110" s="549">
        <v>28</v>
      </c>
      <c r="L110" s="874">
        <v>60</v>
      </c>
      <c r="M110" s="874">
        <v>23</v>
      </c>
      <c r="N110" s="873">
        <v>168</v>
      </c>
      <c r="O110" s="550">
        <f t="shared" si="15"/>
        <v>8.5801838610827375</v>
      </c>
      <c r="P110" s="1062"/>
      <c r="Q110" s="571"/>
      <c r="R110" s="570"/>
      <c r="T110" s="998"/>
      <c r="AF110" s="871"/>
      <c r="AG110" s="871"/>
    </row>
    <row r="111" spans="1:54" s="869" customFormat="1">
      <c r="A111" s="872" t="s">
        <v>438</v>
      </c>
      <c r="B111" s="873"/>
      <c r="C111" s="873"/>
      <c r="D111" s="873"/>
      <c r="E111" s="873"/>
      <c r="F111" s="873"/>
      <c r="G111" s="873"/>
      <c r="H111" s="873"/>
      <c r="I111" s="873">
        <v>29</v>
      </c>
      <c r="J111" s="874">
        <v>22</v>
      </c>
      <c r="K111" s="549">
        <v>24</v>
      </c>
      <c r="L111" s="874">
        <v>20</v>
      </c>
      <c r="M111" s="874">
        <v>24</v>
      </c>
      <c r="N111" s="873">
        <v>119</v>
      </c>
      <c r="O111" s="550">
        <f t="shared" si="15"/>
        <v>6.077630234933606</v>
      </c>
      <c r="P111" s="1062"/>
      <c r="Q111" s="571"/>
      <c r="R111" s="570"/>
      <c r="T111" s="998"/>
      <c r="AF111" s="871"/>
      <c r="AG111" s="871"/>
    </row>
    <row r="112" spans="1:54" s="869" customFormat="1">
      <c r="A112" s="872" t="s">
        <v>490</v>
      </c>
      <c r="B112" s="873"/>
      <c r="C112" s="873"/>
      <c r="D112" s="873"/>
      <c r="E112" s="873"/>
      <c r="F112" s="873"/>
      <c r="G112" s="873"/>
      <c r="H112" s="873"/>
      <c r="I112" s="873">
        <v>19</v>
      </c>
      <c r="J112" s="874">
        <v>27</v>
      </c>
      <c r="K112" s="549">
        <v>19</v>
      </c>
      <c r="L112" s="874">
        <v>23</v>
      </c>
      <c r="M112" s="874">
        <v>9</v>
      </c>
      <c r="N112" s="873">
        <v>97</v>
      </c>
      <c r="O112" s="550">
        <f t="shared" si="15"/>
        <v>4.9540347293156284</v>
      </c>
      <c r="P112" s="1062"/>
      <c r="Q112" s="571"/>
      <c r="R112" s="570"/>
      <c r="T112" s="998"/>
      <c r="AF112" s="871"/>
      <c r="AG112" s="871"/>
    </row>
    <row r="113" spans="1:33" s="869" customFormat="1">
      <c r="A113" s="872" t="s">
        <v>489</v>
      </c>
      <c r="B113" s="873"/>
      <c r="C113" s="873"/>
      <c r="D113" s="873"/>
      <c r="E113" s="873"/>
      <c r="F113" s="873"/>
      <c r="G113" s="873"/>
      <c r="H113" s="873"/>
      <c r="I113" s="873">
        <v>15</v>
      </c>
      <c r="J113" s="874">
        <v>26</v>
      </c>
      <c r="K113" s="549">
        <v>12</v>
      </c>
      <c r="L113" s="874">
        <v>27</v>
      </c>
      <c r="M113" s="874">
        <v>14</v>
      </c>
      <c r="N113" s="873">
        <v>94</v>
      </c>
      <c r="O113" s="550">
        <f t="shared" si="15"/>
        <v>4.8008171603677221</v>
      </c>
      <c r="P113" s="1062"/>
      <c r="Q113" s="571"/>
      <c r="R113" s="570"/>
      <c r="T113" s="998"/>
      <c r="AF113" s="871"/>
      <c r="AG113" s="871"/>
    </row>
    <row r="114" spans="1:33" s="869" customFormat="1">
      <c r="A114" s="872" t="s">
        <v>520</v>
      </c>
      <c r="B114" s="873"/>
      <c r="C114" s="873"/>
      <c r="D114" s="873"/>
      <c r="E114" s="873"/>
      <c r="F114" s="873"/>
      <c r="G114" s="873"/>
      <c r="H114" s="873"/>
      <c r="I114" s="873">
        <v>22</v>
      </c>
      <c r="J114" s="874">
        <v>18</v>
      </c>
      <c r="K114" s="549">
        <v>11</v>
      </c>
      <c r="L114" s="874">
        <v>18</v>
      </c>
      <c r="M114" s="874">
        <v>11</v>
      </c>
      <c r="N114" s="873">
        <v>80</v>
      </c>
      <c r="O114" s="550">
        <f t="shared" si="15"/>
        <v>4.085801838610827</v>
      </c>
      <c r="P114" s="1062"/>
      <c r="Q114" s="573"/>
      <c r="R114" s="570"/>
      <c r="T114" s="998"/>
      <c r="AF114" s="871"/>
      <c r="AG114" s="871"/>
    </row>
    <row r="115" spans="1:33" s="869" customFormat="1">
      <c r="A115" s="543"/>
      <c r="B115" s="551"/>
      <c r="C115" s="552"/>
      <c r="D115" s="553"/>
      <c r="E115" s="551"/>
      <c r="F115" s="554"/>
      <c r="G115" s="554"/>
      <c r="H115" s="554"/>
      <c r="I115" s="555"/>
      <c r="J115" s="554"/>
      <c r="K115" s="554"/>
      <c r="L115" s="556"/>
      <c r="M115" s="556"/>
      <c r="N115" s="554">
        <f>SUM(N105:N114)</f>
        <v>1958</v>
      </c>
      <c r="O115" s="547"/>
      <c r="P115" s="1062"/>
      <c r="Q115" s="573"/>
      <c r="R115" s="570"/>
      <c r="AF115" s="871"/>
      <c r="AG115" s="871"/>
    </row>
    <row r="116" spans="1:33" s="869" customFormat="1">
      <c r="A116" s="556"/>
      <c r="B116" s="551"/>
      <c r="C116" s="552"/>
      <c r="D116" s="553"/>
      <c r="E116" s="551"/>
      <c r="F116" s="554"/>
      <c r="G116" s="554"/>
      <c r="H116" s="554"/>
      <c r="I116" s="555"/>
      <c r="J116" s="554"/>
      <c r="K116" s="554"/>
      <c r="L116" s="556"/>
      <c r="M116" s="556"/>
      <c r="N116" s="554"/>
      <c r="O116" s="547"/>
      <c r="P116" s="1062"/>
      <c r="Q116" s="573"/>
      <c r="R116" s="570"/>
      <c r="AF116" s="871"/>
      <c r="AG116" s="871"/>
    </row>
    <row r="117" spans="1:33" s="869" customFormat="1">
      <c r="A117" s="636"/>
      <c r="B117" s="548"/>
      <c r="C117" s="548"/>
      <c r="D117" s="637"/>
      <c r="E117" s="548"/>
      <c r="F117" s="548"/>
      <c r="G117" s="548"/>
      <c r="H117" s="548"/>
      <c r="I117" s="548"/>
      <c r="J117" s="549"/>
      <c r="K117" s="549"/>
      <c r="L117" s="549"/>
      <c r="M117" s="549"/>
      <c r="N117" s="548"/>
      <c r="O117" s="547"/>
      <c r="P117" s="1062"/>
      <c r="Q117" s="573"/>
      <c r="R117" s="570"/>
      <c r="AF117" s="871"/>
      <c r="AG117" s="871"/>
    </row>
    <row r="118" spans="1:33" s="869" customFormat="1">
      <c r="A118" s="636" t="s">
        <v>328</v>
      </c>
      <c r="B118" s="548"/>
      <c r="C118" s="548"/>
      <c r="D118" s="637"/>
      <c r="E118" s="548"/>
      <c r="F118" s="548"/>
      <c r="G118" s="548"/>
      <c r="H118" s="548"/>
      <c r="I118" s="548"/>
      <c r="J118" s="549"/>
      <c r="K118" s="549"/>
      <c r="L118" s="549"/>
      <c r="M118" s="549"/>
      <c r="N118" s="548" t="s">
        <v>5</v>
      </c>
      <c r="O118" s="553"/>
      <c r="P118" s="1063"/>
      <c r="Q118" s="573"/>
      <c r="R118" s="570"/>
      <c r="AF118" s="871"/>
      <c r="AG118" s="871"/>
    </row>
    <row r="119" spans="1:33" s="869" customFormat="1" ht="23.25">
      <c r="A119" s="872" t="s">
        <v>375</v>
      </c>
      <c r="B119" s="873"/>
      <c r="C119" s="873"/>
      <c r="D119" s="873"/>
      <c r="E119" s="873"/>
      <c r="F119" s="873"/>
      <c r="G119" s="873"/>
      <c r="H119" s="873"/>
      <c r="I119" s="873">
        <v>110</v>
      </c>
      <c r="J119" s="874">
        <v>158</v>
      </c>
      <c r="K119" s="549">
        <v>113</v>
      </c>
      <c r="L119" s="874">
        <v>116</v>
      </c>
      <c r="M119" s="874">
        <v>82</v>
      </c>
      <c r="N119" s="873">
        <v>579</v>
      </c>
      <c r="O119" s="542"/>
      <c r="P119" s="573"/>
      <c r="Q119" s="573"/>
      <c r="R119" s="570"/>
      <c r="AF119" s="871"/>
      <c r="AG119" s="871"/>
    </row>
    <row r="120" spans="1:33" s="869" customFormat="1" ht="23.25">
      <c r="A120" s="872" t="s">
        <v>333</v>
      </c>
      <c r="B120" s="873"/>
      <c r="C120" s="873"/>
      <c r="D120" s="873"/>
      <c r="E120" s="873"/>
      <c r="F120" s="873"/>
      <c r="G120" s="873"/>
      <c r="H120" s="873"/>
      <c r="I120" s="873">
        <v>42</v>
      </c>
      <c r="J120" s="874">
        <v>50</v>
      </c>
      <c r="K120" s="549">
        <v>42</v>
      </c>
      <c r="L120" s="874">
        <v>39</v>
      </c>
      <c r="M120" s="874">
        <v>37</v>
      </c>
      <c r="N120" s="873">
        <v>210</v>
      </c>
      <c r="O120" s="542"/>
      <c r="P120" s="573"/>
      <c r="Q120" s="573"/>
      <c r="R120" s="570"/>
      <c r="AF120" s="871"/>
      <c r="AG120" s="871"/>
    </row>
    <row r="121" spans="1:33" s="869" customFormat="1" ht="23.25">
      <c r="A121" s="872" t="s">
        <v>358</v>
      </c>
      <c r="B121" s="873"/>
      <c r="C121" s="873"/>
      <c r="D121" s="873"/>
      <c r="E121" s="873"/>
      <c r="F121" s="873"/>
      <c r="G121" s="873"/>
      <c r="H121" s="873"/>
      <c r="I121" s="873">
        <v>43</v>
      </c>
      <c r="J121" s="874">
        <v>33</v>
      </c>
      <c r="K121" s="549">
        <v>40</v>
      </c>
      <c r="L121" s="874">
        <v>43</v>
      </c>
      <c r="M121" s="874">
        <v>48</v>
      </c>
      <c r="N121" s="873">
        <v>207</v>
      </c>
      <c r="O121" s="542"/>
      <c r="P121" s="573"/>
      <c r="Q121" s="573"/>
      <c r="R121" s="570"/>
      <c r="AF121" s="871"/>
      <c r="AG121" s="871"/>
    </row>
    <row r="122" spans="1:33" s="869" customFormat="1" ht="23.25">
      <c r="A122" s="872" t="s">
        <v>349</v>
      </c>
      <c r="B122" s="873"/>
      <c r="C122" s="873"/>
      <c r="D122" s="873"/>
      <c r="E122" s="873"/>
      <c r="F122" s="873"/>
      <c r="G122" s="873"/>
      <c r="H122" s="873"/>
      <c r="I122" s="873">
        <v>39</v>
      </c>
      <c r="J122" s="874">
        <v>54</v>
      </c>
      <c r="K122" s="549">
        <v>34</v>
      </c>
      <c r="L122" s="874">
        <v>30</v>
      </c>
      <c r="M122" s="874">
        <v>45</v>
      </c>
      <c r="N122" s="873">
        <v>202</v>
      </c>
      <c r="O122" s="542"/>
      <c r="P122" s="573"/>
      <c r="Q122" s="573"/>
      <c r="R122" s="570"/>
      <c r="AF122" s="871"/>
      <c r="AG122" s="871"/>
    </row>
    <row r="123" spans="1:33" s="869" customFormat="1" ht="22.5">
      <c r="A123" s="877" t="s">
        <v>370</v>
      </c>
      <c r="B123" s="873"/>
      <c r="C123" s="873"/>
      <c r="D123" s="873"/>
      <c r="E123" s="873"/>
      <c r="F123" s="873"/>
      <c r="G123" s="873"/>
      <c r="H123" s="873"/>
      <c r="I123" s="873">
        <v>25</v>
      </c>
      <c r="J123" s="874">
        <v>85</v>
      </c>
      <c r="K123" s="549">
        <v>32</v>
      </c>
      <c r="L123" s="874">
        <v>31</v>
      </c>
      <c r="M123" s="874">
        <v>29</v>
      </c>
      <c r="N123" s="873">
        <v>202</v>
      </c>
      <c r="O123" s="542"/>
      <c r="P123" s="573"/>
      <c r="Q123" s="573"/>
      <c r="R123" s="570"/>
      <c r="AF123" s="871"/>
      <c r="AG123" s="871"/>
    </row>
    <row r="124" spans="1:33" s="869" customFormat="1" ht="23.25">
      <c r="A124" s="872" t="s">
        <v>377</v>
      </c>
      <c r="B124" s="873"/>
      <c r="C124" s="873"/>
      <c r="D124" s="873"/>
      <c r="E124" s="873"/>
      <c r="F124" s="873"/>
      <c r="G124" s="873"/>
      <c r="H124" s="873"/>
      <c r="I124" s="873">
        <v>12</v>
      </c>
      <c r="J124" s="874">
        <v>45</v>
      </c>
      <c r="K124" s="549">
        <v>28</v>
      </c>
      <c r="L124" s="874">
        <v>60</v>
      </c>
      <c r="M124" s="874">
        <v>23</v>
      </c>
      <c r="N124" s="873">
        <v>168</v>
      </c>
      <c r="O124" s="542"/>
      <c r="P124" s="573"/>
      <c r="Q124" s="573"/>
      <c r="R124" s="570"/>
      <c r="AF124" s="871"/>
      <c r="AG124" s="871"/>
    </row>
    <row r="125" spans="1:33" s="869" customFormat="1" ht="23.25">
      <c r="A125" s="872" t="s">
        <v>379</v>
      </c>
      <c r="B125" s="873"/>
      <c r="C125" s="873"/>
      <c r="D125" s="873"/>
      <c r="E125" s="873"/>
      <c r="F125" s="873"/>
      <c r="G125" s="873"/>
      <c r="H125" s="873"/>
      <c r="I125" s="873">
        <v>29</v>
      </c>
      <c r="J125" s="874">
        <v>22</v>
      </c>
      <c r="K125" s="549">
        <v>24</v>
      </c>
      <c r="L125" s="874">
        <v>20</v>
      </c>
      <c r="M125" s="874">
        <v>24</v>
      </c>
      <c r="N125" s="873">
        <v>119</v>
      </c>
      <c r="O125" s="542"/>
      <c r="P125" s="573"/>
      <c r="Q125" s="573"/>
      <c r="R125" s="570"/>
      <c r="AF125" s="871"/>
      <c r="AG125" s="871"/>
    </row>
    <row r="126" spans="1:33" s="869" customFormat="1" ht="34.5">
      <c r="A126" s="872" t="s">
        <v>364</v>
      </c>
      <c r="B126" s="873"/>
      <c r="C126" s="873"/>
      <c r="D126" s="873"/>
      <c r="E126" s="873"/>
      <c r="F126" s="873"/>
      <c r="G126" s="873"/>
      <c r="H126" s="873"/>
      <c r="I126" s="873">
        <v>19</v>
      </c>
      <c r="J126" s="874">
        <v>27</v>
      </c>
      <c r="K126" s="549">
        <v>19</v>
      </c>
      <c r="L126" s="874">
        <v>23</v>
      </c>
      <c r="M126" s="874">
        <v>9</v>
      </c>
      <c r="N126" s="873">
        <v>97</v>
      </c>
      <c r="O126" s="542"/>
      <c r="P126" s="573"/>
      <c r="Q126" s="573"/>
      <c r="R126" s="570"/>
      <c r="AF126" s="871"/>
      <c r="AG126" s="871"/>
    </row>
    <row r="127" spans="1:33" s="869" customFormat="1" ht="22.5">
      <c r="A127" s="875" t="s">
        <v>352</v>
      </c>
      <c r="B127" s="873"/>
      <c r="C127" s="873"/>
      <c r="D127" s="873"/>
      <c r="E127" s="873"/>
      <c r="F127" s="873"/>
      <c r="G127" s="873"/>
      <c r="H127" s="873"/>
      <c r="I127" s="873">
        <v>15</v>
      </c>
      <c r="J127" s="874">
        <v>26</v>
      </c>
      <c r="K127" s="549">
        <v>12</v>
      </c>
      <c r="L127" s="874">
        <v>27</v>
      </c>
      <c r="M127" s="874">
        <v>14</v>
      </c>
      <c r="N127" s="873">
        <v>94</v>
      </c>
      <c r="O127" s="542"/>
      <c r="P127" s="573"/>
      <c r="Q127" s="573"/>
      <c r="R127" s="570"/>
      <c r="AF127" s="871"/>
      <c r="AG127" s="871"/>
    </row>
    <row r="128" spans="1:33" s="869" customFormat="1" ht="22.5">
      <c r="A128" s="875" t="s">
        <v>485</v>
      </c>
      <c r="B128" s="873"/>
      <c r="C128" s="873"/>
      <c r="D128" s="873"/>
      <c r="E128" s="873"/>
      <c r="F128" s="873"/>
      <c r="G128" s="873"/>
      <c r="H128" s="873"/>
      <c r="I128" s="873">
        <v>22</v>
      </c>
      <c r="J128" s="874">
        <v>18</v>
      </c>
      <c r="K128" s="549">
        <v>11</v>
      </c>
      <c r="L128" s="874">
        <v>18</v>
      </c>
      <c r="M128" s="874">
        <v>11</v>
      </c>
      <c r="N128" s="873">
        <v>80</v>
      </c>
      <c r="O128" s="542"/>
      <c r="P128" s="573"/>
      <c r="Q128" s="573"/>
      <c r="R128" s="570"/>
      <c r="AF128" s="871"/>
      <c r="AG128" s="871"/>
    </row>
    <row r="129" spans="1:33" s="869" customFormat="1" ht="23.25">
      <c r="A129" s="872" t="s">
        <v>392</v>
      </c>
      <c r="B129" s="873"/>
      <c r="C129" s="873"/>
      <c r="D129" s="873"/>
      <c r="E129" s="873"/>
      <c r="F129" s="873"/>
      <c r="G129" s="873"/>
      <c r="H129" s="873"/>
      <c r="I129" s="873">
        <v>7</v>
      </c>
      <c r="J129" s="874">
        <v>17</v>
      </c>
      <c r="K129" s="549">
        <v>19</v>
      </c>
      <c r="L129" s="874">
        <v>10</v>
      </c>
      <c r="M129" s="874">
        <v>21</v>
      </c>
      <c r="N129" s="873">
        <v>74</v>
      </c>
      <c r="O129" s="542"/>
      <c r="P129" s="573"/>
      <c r="Q129" s="573"/>
      <c r="R129" s="570"/>
      <c r="AF129" s="871"/>
      <c r="AG129" s="871"/>
    </row>
    <row r="130" spans="1:33" s="869" customFormat="1" ht="23.25">
      <c r="A130" s="872" t="s">
        <v>353</v>
      </c>
      <c r="B130" s="873"/>
      <c r="C130" s="873"/>
      <c r="D130" s="873"/>
      <c r="E130" s="873"/>
      <c r="F130" s="873"/>
      <c r="G130" s="873"/>
      <c r="H130" s="873"/>
      <c r="I130" s="873">
        <v>14</v>
      </c>
      <c r="J130" s="874">
        <v>17</v>
      </c>
      <c r="K130" s="549">
        <v>12</v>
      </c>
      <c r="L130" s="874">
        <v>14</v>
      </c>
      <c r="M130" s="874">
        <v>14</v>
      </c>
      <c r="N130" s="873">
        <v>71</v>
      </c>
      <c r="O130" s="542"/>
      <c r="P130" s="573"/>
      <c r="Q130" s="573"/>
      <c r="R130" s="570"/>
      <c r="AF130" s="871"/>
      <c r="AG130" s="871"/>
    </row>
    <row r="131" spans="1:33" s="869" customFormat="1" ht="23.25">
      <c r="A131" s="872" t="s">
        <v>365</v>
      </c>
      <c r="B131" s="873"/>
      <c r="C131" s="873"/>
      <c r="D131" s="873"/>
      <c r="E131" s="873"/>
      <c r="F131" s="873"/>
      <c r="G131" s="873"/>
      <c r="H131" s="873"/>
      <c r="I131" s="873">
        <v>5</v>
      </c>
      <c r="J131" s="874">
        <v>25</v>
      </c>
      <c r="K131" s="549">
        <v>14</v>
      </c>
      <c r="L131" s="874">
        <v>13</v>
      </c>
      <c r="M131" s="874">
        <v>13</v>
      </c>
      <c r="N131" s="873">
        <v>70</v>
      </c>
      <c r="O131" s="542"/>
      <c r="P131" s="573"/>
      <c r="Q131" s="573"/>
      <c r="R131" s="570"/>
      <c r="AF131" s="871"/>
      <c r="AG131" s="871"/>
    </row>
    <row r="132" spans="1:33" s="869" customFormat="1" ht="23.25">
      <c r="A132" s="872" t="s">
        <v>336</v>
      </c>
      <c r="B132" s="873"/>
      <c r="C132" s="873"/>
      <c r="D132" s="873"/>
      <c r="E132" s="873"/>
      <c r="F132" s="873"/>
      <c r="G132" s="873"/>
      <c r="H132" s="873"/>
      <c r="I132" s="873">
        <v>11</v>
      </c>
      <c r="J132" s="874">
        <v>17</v>
      </c>
      <c r="K132" s="549">
        <v>13</v>
      </c>
      <c r="L132" s="874">
        <v>10</v>
      </c>
      <c r="M132" s="874">
        <v>18</v>
      </c>
      <c r="N132" s="873">
        <v>69</v>
      </c>
      <c r="O132" s="542"/>
      <c r="P132" s="573"/>
      <c r="Q132" s="573"/>
      <c r="R132" s="570"/>
      <c r="AF132" s="871"/>
      <c r="AG132" s="871"/>
    </row>
    <row r="133" spans="1:33" s="869" customFormat="1" ht="34.5">
      <c r="A133" s="872" t="s">
        <v>383</v>
      </c>
      <c r="B133" s="873"/>
      <c r="C133" s="873"/>
      <c r="D133" s="873"/>
      <c r="E133" s="873"/>
      <c r="F133" s="873"/>
      <c r="G133" s="873"/>
      <c r="H133" s="873"/>
      <c r="I133" s="873">
        <v>9</v>
      </c>
      <c r="J133" s="874">
        <v>18</v>
      </c>
      <c r="K133" s="549">
        <v>14</v>
      </c>
      <c r="L133" s="874">
        <v>14</v>
      </c>
      <c r="M133" s="874">
        <v>5</v>
      </c>
      <c r="N133" s="873">
        <v>60</v>
      </c>
      <c r="O133" s="542"/>
      <c r="P133" s="573"/>
      <c r="Q133" s="573"/>
      <c r="R133" s="570"/>
      <c r="AF133" s="871"/>
      <c r="AG133" s="871"/>
    </row>
    <row r="134" spans="1:33" s="869" customFormat="1" ht="23.25">
      <c r="A134" s="872" t="s">
        <v>362</v>
      </c>
      <c r="B134" s="873"/>
      <c r="C134" s="873"/>
      <c r="D134" s="873"/>
      <c r="E134" s="873"/>
      <c r="F134" s="873"/>
      <c r="G134" s="873"/>
      <c r="H134" s="873"/>
      <c r="I134" s="873">
        <v>14</v>
      </c>
      <c r="J134" s="874">
        <v>12</v>
      </c>
      <c r="K134" s="549">
        <v>13</v>
      </c>
      <c r="L134" s="874">
        <v>7</v>
      </c>
      <c r="M134" s="874">
        <v>11</v>
      </c>
      <c r="N134" s="873">
        <v>57</v>
      </c>
      <c r="O134" s="542"/>
      <c r="P134" s="573"/>
      <c r="Q134" s="573"/>
      <c r="R134" s="570"/>
      <c r="AF134" s="871"/>
      <c r="AG134" s="871"/>
    </row>
    <row r="135" spans="1:33" s="869" customFormat="1" ht="34.5">
      <c r="A135" s="872" t="s">
        <v>368</v>
      </c>
      <c r="B135" s="873"/>
      <c r="C135" s="873"/>
      <c r="D135" s="873"/>
      <c r="E135" s="873"/>
      <c r="F135" s="873"/>
      <c r="G135" s="873"/>
      <c r="H135" s="873"/>
      <c r="I135" s="873">
        <v>3</v>
      </c>
      <c r="J135" s="874">
        <v>26</v>
      </c>
      <c r="K135" s="549">
        <v>7</v>
      </c>
      <c r="L135" s="874">
        <v>14</v>
      </c>
      <c r="M135" s="874">
        <v>4</v>
      </c>
      <c r="N135" s="873">
        <v>54</v>
      </c>
      <c r="O135" s="542"/>
      <c r="P135" s="573"/>
      <c r="Q135" s="573"/>
      <c r="R135" s="570"/>
      <c r="AF135" s="871"/>
      <c r="AG135" s="871"/>
    </row>
    <row r="136" spans="1:33" s="869" customFormat="1">
      <c r="A136" s="872" t="s">
        <v>245</v>
      </c>
      <c r="B136" s="873"/>
      <c r="C136" s="873"/>
      <c r="D136" s="873"/>
      <c r="E136" s="873"/>
      <c r="F136" s="873"/>
      <c r="G136" s="873"/>
      <c r="H136" s="873"/>
      <c r="I136" s="873">
        <v>6</v>
      </c>
      <c r="J136" s="874">
        <v>16</v>
      </c>
      <c r="K136" s="549">
        <v>13</v>
      </c>
      <c r="L136" s="874">
        <v>14</v>
      </c>
      <c r="M136" s="874">
        <v>5</v>
      </c>
      <c r="N136" s="873">
        <v>54</v>
      </c>
      <c r="O136" s="542"/>
      <c r="P136" s="573"/>
      <c r="Q136" s="573"/>
      <c r="R136" s="570"/>
      <c r="AF136" s="871"/>
      <c r="AG136" s="871"/>
    </row>
    <row r="137" spans="1:33" s="869" customFormat="1" ht="23.25">
      <c r="A137" s="876" t="s">
        <v>334</v>
      </c>
      <c r="B137" s="873"/>
      <c r="C137" s="873"/>
      <c r="D137" s="873"/>
      <c r="E137" s="873"/>
      <c r="F137" s="873"/>
      <c r="G137" s="873"/>
      <c r="H137" s="873"/>
      <c r="I137" s="873">
        <v>7</v>
      </c>
      <c r="J137" s="874">
        <v>20</v>
      </c>
      <c r="K137" s="548">
        <v>10</v>
      </c>
      <c r="L137" s="874">
        <v>6</v>
      </c>
      <c r="M137" s="873">
        <v>9</v>
      </c>
      <c r="N137" s="873">
        <v>52</v>
      </c>
      <c r="O137" s="542"/>
      <c r="P137" s="573"/>
      <c r="Q137" s="573"/>
      <c r="R137" s="570"/>
      <c r="AF137" s="871"/>
      <c r="AG137" s="871"/>
    </row>
    <row r="138" spans="1:33" s="869" customFormat="1" ht="23.25">
      <c r="A138" s="872" t="s">
        <v>355</v>
      </c>
      <c r="B138" s="873"/>
      <c r="C138" s="873"/>
      <c r="D138" s="873"/>
      <c r="E138" s="873"/>
      <c r="F138" s="873"/>
      <c r="G138" s="873"/>
      <c r="H138" s="873"/>
      <c r="I138" s="873">
        <v>10</v>
      </c>
      <c r="J138" s="874">
        <v>30</v>
      </c>
      <c r="K138" s="549">
        <v>5</v>
      </c>
      <c r="L138" s="874">
        <v>3</v>
      </c>
      <c r="M138" s="874">
        <v>3</v>
      </c>
      <c r="N138" s="873">
        <v>51</v>
      </c>
      <c r="O138" s="542"/>
      <c r="P138" s="573"/>
      <c r="Q138" s="573"/>
      <c r="R138" s="570"/>
      <c r="AF138" s="871"/>
      <c r="AG138" s="871"/>
    </row>
    <row r="139" spans="1:33" s="869" customFormat="1" ht="23.25">
      <c r="A139" s="872" t="s">
        <v>376</v>
      </c>
      <c r="B139" s="873"/>
      <c r="C139" s="873"/>
      <c r="D139" s="873"/>
      <c r="E139" s="873"/>
      <c r="F139" s="873"/>
      <c r="G139" s="873"/>
      <c r="H139" s="873"/>
      <c r="I139" s="873">
        <v>8</v>
      </c>
      <c r="J139" s="874">
        <v>10</v>
      </c>
      <c r="K139" s="549">
        <v>11</v>
      </c>
      <c r="L139" s="874">
        <v>10</v>
      </c>
      <c r="M139" s="874">
        <v>6</v>
      </c>
      <c r="N139" s="873">
        <v>45</v>
      </c>
      <c r="O139" s="542"/>
      <c r="P139" s="573"/>
      <c r="Q139" s="573"/>
      <c r="R139" s="570"/>
      <c r="AF139" s="871"/>
      <c r="AG139" s="871"/>
    </row>
    <row r="140" spans="1:33" s="869" customFormat="1" ht="23.25">
      <c r="A140" s="872" t="s">
        <v>371</v>
      </c>
      <c r="B140" s="873"/>
      <c r="C140" s="873"/>
      <c r="D140" s="873"/>
      <c r="E140" s="873"/>
      <c r="F140" s="873"/>
      <c r="G140" s="873"/>
      <c r="H140" s="873"/>
      <c r="I140" s="873">
        <v>6</v>
      </c>
      <c r="J140" s="874">
        <v>8</v>
      </c>
      <c r="K140" s="549">
        <v>7</v>
      </c>
      <c r="L140" s="874">
        <v>6</v>
      </c>
      <c r="M140" s="874">
        <v>16</v>
      </c>
      <c r="N140" s="873">
        <v>43</v>
      </c>
      <c r="O140" s="542"/>
      <c r="P140" s="573"/>
      <c r="Q140" s="573"/>
      <c r="R140" s="570"/>
      <c r="AF140" s="871"/>
      <c r="AG140" s="871"/>
    </row>
    <row r="141" spans="1:33" s="869" customFormat="1" ht="22.5">
      <c r="A141" s="874" t="s">
        <v>345</v>
      </c>
      <c r="B141" s="873"/>
      <c r="C141" s="873"/>
      <c r="D141" s="873"/>
      <c r="E141" s="873"/>
      <c r="F141" s="873"/>
      <c r="G141" s="873"/>
      <c r="H141" s="873"/>
      <c r="I141" s="873">
        <v>8</v>
      </c>
      <c r="J141" s="874">
        <v>5</v>
      </c>
      <c r="K141" s="549">
        <v>9</v>
      </c>
      <c r="L141" s="874">
        <v>10</v>
      </c>
      <c r="M141" s="874">
        <v>9</v>
      </c>
      <c r="N141" s="873">
        <v>41</v>
      </c>
      <c r="O141" s="542"/>
      <c r="P141" s="573"/>
      <c r="Q141" s="573"/>
      <c r="R141" s="570"/>
      <c r="AF141" s="871"/>
      <c r="AG141" s="871"/>
    </row>
    <row r="142" spans="1:33" s="869" customFormat="1">
      <c r="A142" s="872" t="s">
        <v>265</v>
      </c>
      <c r="B142" s="873"/>
      <c r="C142" s="873"/>
      <c r="D142" s="873"/>
      <c r="E142" s="873"/>
      <c r="F142" s="873"/>
      <c r="G142" s="873"/>
      <c r="H142" s="873"/>
      <c r="I142" s="873">
        <v>5</v>
      </c>
      <c r="J142" s="874">
        <v>5</v>
      </c>
      <c r="K142" s="549">
        <v>12</v>
      </c>
      <c r="L142" s="874">
        <v>12</v>
      </c>
      <c r="M142" s="874">
        <v>6</v>
      </c>
      <c r="N142" s="873">
        <v>40</v>
      </c>
      <c r="O142" s="542"/>
      <c r="P142" s="573"/>
      <c r="Q142" s="573"/>
      <c r="R142" s="570"/>
      <c r="AF142" s="871"/>
      <c r="AG142" s="871"/>
    </row>
    <row r="143" spans="1:33" s="869" customFormat="1">
      <c r="A143" s="872" t="s">
        <v>212</v>
      </c>
      <c r="B143" s="873"/>
      <c r="C143" s="873"/>
      <c r="D143" s="873"/>
      <c r="E143" s="873"/>
      <c r="F143" s="873"/>
      <c r="G143" s="873"/>
      <c r="H143" s="873"/>
      <c r="I143" s="873">
        <v>6</v>
      </c>
      <c r="J143" s="874">
        <v>9</v>
      </c>
      <c r="K143" s="549">
        <v>2</v>
      </c>
      <c r="L143" s="874">
        <v>17</v>
      </c>
      <c r="M143" s="874">
        <v>5</v>
      </c>
      <c r="N143" s="873">
        <v>39</v>
      </c>
      <c r="O143" s="542"/>
      <c r="P143" s="573"/>
      <c r="Q143" s="573"/>
      <c r="R143" s="570"/>
      <c r="AF143" s="871"/>
      <c r="AG143" s="871"/>
    </row>
    <row r="144" spans="1:33" s="869" customFormat="1">
      <c r="A144" s="872" t="s">
        <v>381</v>
      </c>
      <c r="B144" s="873"/>
      <c r="C144" s="873"/>
      <c r="D144" s="873"/>
      <c r="E144" s="873"/>
      <c r="F144" s="873"/>
      <c r="G144" s="873"/>
      <c r="H144" s="873"/>
      <c r="I144" s="873">
        <v>7</v>
      </c>
      <c r="J144" s="874">
        <v>7</v>
      </c>
      <c r="K144" s="549">
        <v>9</v>
      </c>
      <c r="L144" s="874">
        <v>7</v>
      </c>
      <c r="M144" s="874">
        <v>9</v>
      </c>
      <c r="N144" s="873">
        <v>39</v>
      </c>
      <c r="O144" s="542"/>
      <c r="P144" s="573"/>
      <c r="Q144" s="573"/>
      <c r="R144" s="570"/>
      <c r="AF144" s="871"/>
      <c r="AG144" s="871"/>
    </row>
    <row r="145" spans="1:33" s="869" customFormat="1">
      <c r="A145" s="872" t="s">
        <v>256</v>
      </c>
      <c r="B145" s="873"/>
      <c r="C145" s="873"/>
      <c r="D145" s="873"/>
      <c r="E145" s="873"/>
      <c r="F145" s="873"/>
      <c r="G145" s="873"/>
      <c r="H145" s="873"/>
      <c r="I145" s="873">
        <v>6</v>
      </c>
      <c r="J145" s="874">
        <v>7</v>
      </c>
      <c r="K145" s="549">
        <v>6</v>
      </c>
      <c r="L145" s="874">
        <v>7</v>
      </c>
      <c r="M145" s="874">
        <v>7</v>
      </c>
      <c r="N145" s="873">
        <v>33</v>
      </c>
      <c r="O145" s="542"/>
      <c r="P145" s="542"/>
      <c r="Q145" s="542"/>
      <c r="AF145" s="871"/>
      <c r="AG145" s="871"/>
    </row>
    <row r="146" spans="1:33" s="869" customFormat="1" ht="23.25">
      <c r="A146" s="876" t="s">
        <v>360</v>
      </c>
      <c r="B146" s="873"/>
      <c r="C146" s="873"/>
      <c r="D146" s="873"/>
      <c r="E146" s="873"/>
      <c r="F146" s="873"/>
      <c r="G146" s="873"/>
      <c r="H146" s="873"/>
      <c r="I146" s="873">
        <v>7</v>
      </c>
      <c r="J146" s="874">
        <v>7</v>
      </c>
      <c r="K146" s="549">
        <v>6</v>
      </c>
      <c r="L146" s="874">
        <v>4</v>
      </c>
      <c r="M146" s="874">
        <v>2</v>
      </c>
      <c r="N146" s="873">
        <v>26</v>
      </c>
      <c r="O146" s="542"/>
      <c r="P146" s="542"/>
      <c r="Q146" s="542"/>
      <c r="AF146" s="871"/>
      <c r="AG146" s="871"/>
    </row>
    <row r="147" spans="1:33" s="869" customFormat="1">
      <c r="A147" s="872" t="s">
        <v>268</v>
      </c>
      <c r="B147" s="873"/>
      <c r="C147" s="873"/>
      <c r="D147" s="873"/>
      <c r="E147" s="873"/>
      <c r="F147" s="873"/>
      <c r="G147" s="873"/>
      <c r="H147" s="873"/>
      <c r="I147" s="873">
        <v>1</v>
      </c>
      <c r="J147" s="874">
        <v>3</v>
      </c>
      <c r="K147" s="549">
        <v>8</v>
      </c>
      <c r="L147" s="874">
        <v>5</v>
      </c>
      <c r="M147" s="874">
        <v>5</v>
      </c>
      <c r="N147" s="873">
        <v>22</v>
      </c>
      <c r="O147" s="542"/>
      <c r="P147" s="542"/>
      <c r="Q147" s="542"/>
      <c r="AF147" s="871"/>
      <c r="AG147" s="871"/>
    </row>
    <row r="148" spans="1:33" s="869" customFormat="1">
      <c r="A148" s="872" t="s">
        <v>254</v>
      </c>
      <c r="B148" s="873"/>
      <c r="C148" s="873"/>
      <c r="D148" s="873"/>
      <c r="E148" s="873"/>
      <c r="F148" s="873"/>
      <c r="G148" s="873"/>
      <c r="H148" s="873"/>
      <c r="I148" s="873">
        <v>2</v>
      </c>
      <c r="J148" s="874">
        <v>4</v>
      </c>
      <c r="K148" s="549">
        <v>6</v>
      </c>
      <c r="L148" s="874">
        <v>3</v>
      </c>
      <c r="M148" s="874">
        <v>3</v>
      </c>
      <c r="N148" s="873">
        <v>18</v>
      </c>
      <c r="O148" s="542"/>
      <c r="P148" s="542"/>
      <c r="Q148" s="542"/>
      <c r="AF148" s="871"/>
      <c r="AG148" s="871"/>
    </row>
    <row r="149" spans="1:33" s="869" customFormat="1">
      <c r="A149" s="872" t="s">
        <v>274</v>
      </c>
      <c r="B149" s="873"/>
      <c r="C149" s="873"/>
      <c r="D149" s="873"/>
      <c r="E149" s="873"/>
      <c r="F149" s="873"/>
      <c r="G149" s="873"/>
      <c r="H149" s="873"/>
      <c r="I149" s="873">
        <v>4</v>
      </c>
      <c r="J149" s="874">
        <v>1</v>
      </c>
      <c r="K149" s="549">
        <v>7</v>
      </c>
      <c r="L149" s="874">
        <v>3</v>
      </c>
      <c r="M149" s="874">
        <v>2</v>
      </c>
      <c r="N149" s="873">
        <v>17</v>
      </c>
      <c r="O149" s="542"/>
      <c r="P149" s="542"/>
      <c r="Q149" s="542"/>
      <c r="AF149" s="871"/>
      <c r="AG149" s="871"/>
    </row>
    <row r="150" spans="1:33" s="869" customFormat="1">
      <c r="A150" s="872" t="s">
        <v>259</v>
      </c>
      <c r="B150" s="873"/>
      <c r="C150" s="873"/>
      <c r="D150" s="873"/>
      <c r="E150" s="873"/>
      <c r="F150" s="873"/>
      <c r="G150" s="873"/>
      <c r="H150" s="873"/>
      <c r="I150" s="873">
        <v>2</v>
      </c>
      <c r="J150" s="874">
        <v>3</v>
      </c>
      <c r="K150" s="549">
        <v>4</v>
      </c>
      <c r="L150" s="874">
        <v>4</v>
      </c>
      <c r="M150" s="874">
        <v>3</v>
      </c>
      <c r="N150" s="873">
        <v>16</v>
      </c>
      <c r="O150" s="542"/>
      <c r="P150" s="542"/>
      <c r="Q150" s="542"/>
      <c r="AF150" s="871"/>
      <c r="AG150" s="871"/>
    </row>
    <row r="151" spans="1:33" s="869" customFormat="1" ht="23.25">
      <c r="A151" s="872" t="s">
        <v>267</v>
      </c>
      <c r="B151" s="873"/>
      <c r="C151" s="873"/>
      <c r="D151" s="873"/>
      <c r="E151" s="873"/>
      <c r="F151" s="873"/>
      <c r="G151" s="873"/>
      <c r="H151" s="873"/>
      <c r="I151" s="873">
        <v>3</v>
      </c>
      <c r="J151" s="874">
        <v>2</v>
      </c>
      <c r="K151" s="549">
        <v>3</v>
      </c>
      <c r="L151" s="874">
        <v>5</v>
      </c>
      <c r="M151" s="874">
        <v>3</v>
      </c>
      <c r="N151" s="873">
        <v>16</v>
      </c>
      <c r="O151" s="542"/>
      <c r="P151" s="542"/>
      <c r="Q151" s="542"/>
      <c r="AF151" s="871"/>
      <c r="AG151" s="871"/>
    </row>
    <row r="152" spans="1:33" s="869" customFormat="1" ht="23.25">
      <c r="A152" s="872" t="s">
        <v>251</v>
      </c>
      <c r="B152" s="873"/>
      <c r="C152" s="873"/>
      <c r="D152" s="873"/>
      <c r="E152" s="873"/>
      <c r="F152" s="873"/>
      <c r="G152" s="873"/>
      <c r="H152" s="873"/>
      <c r="I152" s="873">
        <v>0</v>
      </c>
      <c r="J152" s="874">
        <v>4</v>
      </c>
      <c r="K152" s="549">
        <v>6</v>
      </c>
      <c r="L152" s="874">
        <v>3</v>
      </c>
      <c r="M152" s="874">
        <v>2</v>
      </c>
      <c r="N152" s="873">
        <v>15</v>
      </c>
      <c r="O152" s="542"/>
      <c r="P152" s="542"/>
      <c r="Q152" s="542"/>
      <c r="AF152" s="871"/>
      <c r="AG152" s="871"/>
    </row>
    <row r="153" spans="1:33" s="869" customFormat="1">
      <c r="A153" s="872" t="s">
        <v>266</v>
      </c>
      <c r="B153" s="873"/>
      <c r="C153" s="873"/>
      <c r="D153" s="873"/>
      <c r="E153" s="873"/>
      <c r="F153" s="873"/>
      <c r="G153" s="873"/>
      <c r="H153" s="873"/>
      <c r="I153" s="873">
        <v>1</v>
      </c>
      <c r="J153" s="874">
        <v>1</v>
      </c>
      <c r="K153" s="549">
        <v>0</v>
      </c>
      <c r="L153" s="874">
        <v>2</v>
      </c>
      <c r="M153" s="874">
        <v>10</v>
      </c>
      <c r="N153" s="873">
        <v>14</v>
      </c>
      <c r="O153" s="542"/>
      <c r="P153" s="542"/>
      <c r="Q153" s="542"/>
      <c r="AF153" s="871"/>
      <c r="AG153" s="871"/>
    </row>
    <row r="154" spans="1:33" s="869" customFormat="1">
      <c r="A154" s="874" t="s">
        <v>269</v>
      </c>
      <c r="B154" s="873"/>
      <c r="C154" s="873"/>
      <c r="D154" s="873"/>
      <c r="E154" s="873"/>
      <c r="F154" s="873"/>
      <c r="G154" s="873"/>
      <c r="H154" s="873"/>
      <c r="I154" s="873">
        <v>3</v>
      </c>
      <c r="J154" s="874">
        <v>3</v>
      </c>
      <c r="K154" s="548">
        <v>2</v>
      </c>
      <c r="L154" s="874">
        <v>3</v>
      </c>
      <c r="M154" s="874">
        <v>3</v>
      </c>
      <c r="N154" s="873">
        <v>14</v>
      </c>
      <c r="O154" s="542"/>
      <c r="P154" s="542"/>
      <c r="Q154" s="542"/>
      <c r="AF154" s="871"/>
      <c r="AG154" s="871"/>
    </row>
    <row r="155" spans="1:33" s="869" customFormat="1" ht="23.25">
      <c r="A155" s="872" t="s">
        <v>270</v>
      </c>
      <c r="B155" s="873"/>
      <c r="C155" s="873"/>
      <c r="D155" s="873"/>
      <c r="E155" s="873"/>
      <c r="F155" s="873"/>
      <c r="G155" s="873"/>
      <c r="H155" s="873"/>
      <c r="I155" s="873">
        <v>3</v>
      </c>
      <c r="J155" s="874">
        <v>6</v>
      </c>
      <c r="K155" s="549">
        <v>1</v>
      </c>
      <c r="L155" s="874">
        <v>2</v>
      </c>
      <c r="M155" s="874">
        <v>2</v>
      </c>
      <c r="N155" s="873">
        <v>14</v>
      </c>
      <c r="O155" s="542"/>
      <c r="P155" s="542"/>
      <c r="Q155" s="542"/>
      <c r="AF155" s="871"/>
      <c r="AG155" s="871"/>
    </row>
    <row r="156" spans="1:33" s="869" customFormat="1" ht="34.5">
      <c r="A156" s="876" t="s">
        <v>347</v>
      </c>
      <c r="B156" s="873"/>
      <c r="C156" s="873"/>
      <c r="D156" s="873"/>
      <c r="E156" s="873"/>
      <c r="F156" s="873"/>
      <c r="G156" s="873"/>
      <c r="H156" s="873"/>
      <c r="I156" s="873">
        <v>1</v>
      </c>
      <c r="J156" s="874">
        <v>7</v>
      </c>
      <c r="K156" s="549">
        <v>2</v>
      </c>
      <c r="L156" s="874">
        <v>2</v>
      </c>
      <c r="M156" s="874">
        <v>1</v>
      </c>
      <c r="N156" s="873">
        <v>13</v>
      </c>
      <c r="O156" s="542"/>
      <c r="P156" s="542"/>
      <c r="Q156" s="542"/>
      <c r="AF156" s="871"/>
      <c r="AG156" s="871"/>
    </row>
    <row r="157" spans="1:33" s="869" customFormat="1" ht="23.25">
      <c r="A157" s="872" t="s">
        <v>343</v>
      </c>
      <c r="B157" s="873"/>
      <c r="C157" s="873"/>
      <c r="D157" s="873"/>
      <c r="E157" s="873"/>
      <c r="F157" s="873"/>
      <c r="G157" s="873"/>
      <c r="H157" s="873"/>
      <c r="I157" s="873">
        <v>1</v>
      </c>
      <c r="J157" s="874">
        <v>1</v>
      </c>
      <c r="K157" s="549">
        <v>2</v>
      </c>
      <c r="L157" s="874">
        <v>2</v>
      </c>
      <c r="M157" s="874">
        <v>6</v>
      </c>
      <c r="N157" s="873">
        <v>12</v>
      </c>
      <c r="O157" s="542"/>
      <c r="P157" s="542"/>
      <c r="Q157" s="542"/>
      <c r="AF157" s="871"/>
      <c r="AG157" s="871"/>
    </row>
    <row r="158" spans="1:33" s="869" customFormat="1" ht="34.5">
      <c r="A158" s="872" t="s">
        <v>367</v>
      </c>
      <c r="B158" s="873"/>
      <c r="C158" s="873"/>
      <c r="D158" s="873"/>
      <c r="E158" s="873"/>
      <c r="F158" s="873"/>
      <c r="G158" s="873"/>
      <c r="H158" s="873"/>
      <c r="I158" s="873">
        <v>0</v>
      </c>
      <c r="J158" s="874">
        <v>8</v>
      </c>
      <c r="K158" s="549">
        <v>2</v>
      </c>
      <c r="L158" s="874">
        <v>0</v>
      </c>
      <c r="M158" s="874">
        <v>2</v>
      </c>
      <c r="N158" s="873">
        <v>12</v>
      </c>
      <c r="O158" s="542"/>
      <c r="P158" s="542"/>
      <c r="Q158" s="542"/>
      <c r="AF158" s="871"/>
      <c r="AG158" s="871"/>
    </row>
    <row r="159" spans="1:33" s="869" customFormat="1">
      <c r="A159" s="873" t="s">
        <v>372</v>
      </c>
      <c r="B159" s="873"/>
      <c r="C159" s="873"/>
      <c r="D159" s="873"/>
      <c r="E159" s="873"/>
      <c r="F159" s="873"/>
      <c r="G159" s="873"/>
      <c r="H159" s="873"/>
      <c r="I159" s="873">
        <v>0</v>
      </c>
      <c r="J159" s="874">
        <v>11</v>
      </c>
      <c r="K159" s="549">
        <v>1</v>
      </c>
      <c r="L159" s="874">
        <v>0</v>
      </c>
      <c r="M159" s="874">
        <v>0</v>
      </c>
      <c r="N159" s="873">
        <v>12</v>
      </c>
      <c r="O159" s="542"/>
      <c r="P159" s="542"/>
      <c r="Q159" s="542"/>
      <c r="AF159" s="871"/>
      <c r="AG159" s="871"/>
    </row>
    <row r="160" spans="1:33" s="869" customFormat="1" ht="23.25">
      <c r="A160" s="872" t="s">
        <v>373</v>
      </c>
      <c r="B160" s="873"/>
      <c r="C160" s="873"/>
      <c r="D160" s="873"/>
      <c r="E160" s="873"/>
      <c r="F160" s="873"/>
      <c r="G160" s="873"/>
      <c r="H160" s="873"/>
      <c r="I160" s="873">
        <v>1</v>
      </c>
      <c r="J160" s="874">
        <v>5</v>
      </c>
      <c r="K160" s="549">
        <v>2</v>
      </c>
      <c r="L160" s="874">
        <v>3</v>
      </c>
      <c r="M160" s="874">
        <v>1</v>
      </c>
      <c r="N160" s="873">
        <v>12</v>
      </c>
      <c r="O160" s="542"/>
      <c r="P160" s="542"/>
      <c r="Q160" s="542"/>
      <c r="AF160" s="871"/>
      <c r="AG160" s="871"/>
    </row>
    <row r="161" spans="1:33" s="869" customFormat="1" ht="23.25">
      <c r="A161" s="872" t="s">
        <v>384</v>
      </c>
      <c r="B161" s="873"/>
      <c r="C161" s="873"/>
      <c r="D161" s="873"/>
      <c r="E161" s="873"/>
      <c r="F161" s="873"/>
      <c r="G161" s="873"/>
      <c r="H161" s="873"/>
      <c r="I161" s="873">
        <v>4</v>
      </c>
      <c r="J161" s="874">
        <v>3</v>
      </c>
      <c r="K161" s="549">
        <v>3</v>
      </c>
      <c r="L161" s="874">
        <v>2</v>
      </c>
      <c r="M161" s="874">
        <v>0</v>
      </c>
      <c r="N161" s="873">
        <v>12</v>
      </c>
      <c r="O161" s="542"/>
      <c r="P161" s="542"/>
      <c r="Q161" s="542"/>
      <c r="AF161" s="871"/>
      <c r="AG161" s="871"/>
    </row>
    <row r="162" spans="1:33" s="869" customFormat="1">
      <c r="A162" s="872" t="s">
        <v>257</v>
      </c>
      <c r="B162" s="873"/>
      <c r="C162" s="873"/>
      <c r="D162" s="873"/>
      <c r="E162" s="873"/>
      <c r="F162" s="873"/>
      <c r="G162" s="873"/>
      <c r="H162" s="873"/>
      <c r="I162" s="873">
        <v>1</v>
      </c>
      <c r="J162" s="874">
        <v>0</v>
      </c>
      <c r="K162" s="549">
        <v>3</v>
      </c>
      <c r="L162" s="874">
        <v>3</v>
      </c>
      <c r="M162" s="874">
        <v>5</v>
      </c>
      <c r="N162" s="873">
        <v>12</v>
      </c>
      <c r="O162" s="542"/>
      <c r="P162" s="542"/>
      <c r="Q162" s="542"/>
      <c r="AF162" s="871"/>
      <c r="AG162" s="871"/>
    </row>
    <row r="163" spans="1:33" s="869" customFormat="1" ht="23.25">
      <c r="A163" s="872" t="s">
        <v>330</v>
      </c>
      <c r="B163" s="873"/>
      <c r="C163" s="873"/>
      <c r="D163" s="873"/>
      <c r="E163" s="873"/>
      <c r="F163" s="873"/>
      <c r="G163" s="873"/>
      <c r="H163" s="873"/>
      <c r="I163" s="873">
        <v>4</v>
      </c>
      <c r="J163" s="874">
        <v>2</v>
      </c>
      <c r="K163" s="549">
        <v>0</v>
      </c>
      <c r="L163" s="874">
        <v>2</v>
      </c>
      <c r="M163" s="874">
        <v>2</v>
      </c>
      <c r="N163" s="873">
        <v>10</v>
      </c>
      <c r="O163" s="542"/>
      <c r="P163" s="542"/>
      <c r="Q163" s="542"/>
      <c r="AF163" s="871"/>
      <c r="AG163" s="871"/>
    </row>
    <row r="164" spans="1:33" s="869" customFormat="1" ht="23.25">
      <c r="A164" s="872" t="s">
        <v>340</v>
      </c>
      <c r="B164" s="873"/>
      <c r="C164" s="873"/>
      <c r="D164" s="873"/>
      <c r="E164" s="873"/>
      <c r="F164" s="873"/>
      <c r="G164" s="873"/>
      <c r="H164" s="873"/>
      <c r="I164" s="873">
        <v>3</v>
      </c>
      <c r="J164" s="874">
        <v>3</v>
      </c>
      <c r="K164" s="549">
        <v>3</v>
      </c>
      <c r="L164" s="874">
        <v>0</v>
      </c>
      <c r="M164" s="874">
        <v>1</v>
      </c>
      <c r="N164" s="873">
        <v>10</v>
      </c>
      <c r="O164" s="542"/>
      <c r="P164" s="542"/>
      <c r="Q164" s="542"/>
      <c r="AF164" s="871"/>
      <c r="AG164" s="871"/>
    </row>
    <row r="165" spans="1:33" s="869" customFormat="1">
      <c r="A165" s="872" t="s">
        <v>387</v>
      </c>
      <c r="B165" s="873"/>
      <c r="C165" s="873"/>
      <c r="D165" s="873"/>
      <c r="E165" s="873"/>
      <c r="F165" s="873"/>
      <c r="G165" s="873"/>
      <c r="H165" s="873"/>
      <c r="I165" s="873">
        <v>1</v>
      </c>
      <c r="J165" s="874">
        <v>3</v>
      </c>
      <c r="K165" s="549">
        <v>3</v>
      </c>
      <c r="L165" s="874">
        <v>3</v>
      </c>
      <c r="M165" s="874">
        <v>0</v>
      </c>
      <c r="N165" s="873">
        <v>10</v>
      </c>
      <c r="O165" s="542"/>
      <c r="P165" s="542"/>
      <c r="Q165" s="542"/>
      <c r="AF165" s="871"/>
      <c r="AG165" s="871"/>
    </row>
    <row r="166" spans="1:33" s="869" customFormat="1" ht="23.25">
      <c r="A166" s="876" t="s">
        <v>250</v>
      </c>
      <c r="B166" s="873"/>
      <c r="C166" s="873"/>
      <c r="D166" s="873"/>
      <c r="E166" s="873"/>
      <c r="F166" s="873"/>
      <c r="G166" s="873"/>
      <c r="H166" s="873"/>
      <c r="I166" s="873">
        <v>6</v>
      </c>
      <c r="J166" s="874">
        <v>0</v>
      </c>
      <c r="K166" s="549">
        <v>1</v>
      </c>
      <c r="L166" s="874">
        <v>1</v>
      </c>
      <c r="M166" s="874">
        <v>2</v>
      </c>
      <c r="N166" s="873">
        <v>10</v>
      </c>
      <c r="O166" s="542"/>
      <c r="P166" s="542"/>
      <c r="Q166" s="542"/>
      <c r="AF166" s="871"/>
      <c r="AG166" s="871"/>
    </row>
    <row r="167" spans="1:33" s="869" customFormat="1" ht="23.25">
      <c r="A167" s="872" t="s">
        <v>258</v>
      </c>
      <c r="B167" s="873"/>
      <c r="C167" s="873"/>
      <c r="D167" s="873"/>
      <c r="E167" s="873"/>
      <c r="F167" s="873"/>
      <c r="G167" s="873"/>
      <c r="H167" s="873"/>
      <c r="I167" s="873">
        <v>1</v>
      </c>
      <c r="J167" s="874">
        <v>2</v>
      </c>
      <c r="K167" s="549">
        <v>3</v>
      </c>
      <c r="L167" s="874">
        <v>3</v>
      </c>
      <c r="M167" s="874">
        <v>1</v>
      </c>
      <c r="N167" s="873">
        <v>10</v>
      </c>
      <c r="O167" s="542"/>
      <c r="P167" s="542"/>
      <c r="Q167" s="542"/>
      <c r="AF167" s="871"/>
      <c r="AG167" s="871"/>
    </row>
    <row r="168" spans="1:33" s="869" customFormat="1">
      <c r="A168" s="872" t="s">
        <v>261</v>
      </c>
      <c r="B168" s="873"/>
      <c r="C168" s="873"/>
      <c r="D168" s="873"/>
      <c r="E168" s="873"/>
      <c r="F168" s="873"/>
      <c r="G168" s="873"/>
      <c r="H168" s="873"/>
      <c r="I168" s="873">
        <v>0</v>
      </c>
      <c r="J168" s="874">
        <v>2</v>
      </c>
      <c r="K168" s="549">
        <v>3</v>
      </c>
      <c r="L168" s="874">
        <v>3</v>
      </c>
      <c r="M168" s="874">
        <v>2</v>
      </c>
      <c r="N168" s="873">
        <v>10</v>
      </c>
      <c r="O168" s="542"/>
      <c r="P168" s="542"/>
      <c r="Q168" s="542"/>
      <c r="AF168" s="871"/>
      <c r="AG168" s="871"/>
    </row>
    <row r="169" spans="1:33" s="869" customFormat="1">
      <c r="A169" s="872" t="s">
        <v>272</v>
      </c>
      <c r="B169" s="873"/>
      <c r="C169" s="873"/>
      <c r="D169" s="873"/>
      <c r="E169" s="873"/>
      <c r="F169" s="873"/>
      <c r="G169" s="873"/>
      <c r="H169" s="873"/>
      <c r="I169" s="873">
        <v>1</v>
      </c>
      <c r="J169" s="874">
        <v>4</v>
      </c>
      <c r="K169" s="549">
        <v>1</v>
      </c>
      <c r="L169" s="874">
        <v>2</v>
      </c>
      <c r="M169" s="874">
        <v>2</v>
      </c>
      <c r="N169" s="873">
        <v>10</v>
      </c>
      <c r="O169" s="542"/>
      <c r="P169" s="542"/>
      <c r="Q169" s="542"/>
      <c r="AF169" s="871"/>
      <c r="AG169" s="871"/>
    </row>
    <row r="170" spans="1:33" s="869" customFormat="1">
      <c r="A170" s="872" t="s">
        <v>246</v>
      </c>
      <c r="B170" s="873"/>
      <c r="C170" s="873"/>
      <c r="D170" s="873"/>
      <c r="E170" s="873"/>
      <c r="F170" s="873"/>
      <c r="G170" s="873"/>
      <c r="H170" s="873"/>
      <c r="I170" s="873">
        <v>1</v>
      </c>
      <c r="J170" s="874">
        <v>2</v>
      </c>
      <c r="K170" s="549">
        <v>4</v>
      </c>
      <c r="L170" s="874">
        <v>2</v>
      </c>
      <c r="M170" s="874">
        <v>0</v>
      </c>
      <c r="N170" s="873">
        <v>9</v>
      </c>
      <c r="O170" s="542"/>
      <c r="P170" s="542"/>
      <c r="Q170" s="542"/>
      <c r="AF170" s="871"/>
      <c r="AG170" s="871"/>
    </row>
    <row r="171" spans="1:33" s="869" customFormat="1" ht="23.25">
      <c r="A171" s="872" t="s">
        <v>389</v>
      </c>
      <c r="B171" s="873"/>
      <c r="C171" s="873"/>
      <c r="D171" s="873"/>
      <c r="E171" s="873"/>
      <c r="F171" s="873"/>
      <c r="G171" s="873"/>
      <c r="H171" s="873"/>
      <c r="I171" s="873">
        <v>1</v>
      </c>
      <c r="J171" s="874">
        <v>1</v>
      </c>
      <c r="K171" s="549">
        <v>0</v>
      </c>
      <c r="L171" s="874">
        <v>5</v>
      </c>
      <c r="M171" s="874">
        <v>2</v>
      </c>
      <c r="N171" s="873">
        <v>9</v>
      </c>
      <c r="O171" s="542"/>
      <c r="P171" s="542"/>
      <c r="Q171" s="542"/>
      <c r="AF171" s="871"/>
      <c r="AG171" s="871"/>
    </row>
    <row r="172" spans="1:33" s="869" customFormat="1" ht="23.25">
      <c r="A172" s="872" t="s">
        <v>388</v>
      </c>
      <c r="B172" s="873"/>
      <c r="C172" s="873"/>
      <c r="D172" s="873"/>
      <c r="E172" s="873"/>
      <c r="F172" s="873"/>
      <c r="G172" s="873"/>
      <c r="H172" s="873"/>
      <c r="I172" s="873">
        <v>0</v>
      </c>
      <c r="J172" s="874">
        <v>4</v>
      </c>
      <c r="K172" s="549">
        <v>0</v>
      </c>
      <c r="L172" s="874">
        <v>3</v>
      </c>
      <c r="M172" s="874">
        <v>1</v>
      </c>
      <c r="N172" s="873">
        <v>8</v>
      </c>
      <c r="O172" s="542"/>
      <c r="P172" s="542"/>
      <c r="Q172" s="542"/>
      <c r="AF172" s="871"/>
      <c r="AG172" s="871"/>
    </row>
    <row r="173" spans="1:33" s="869" customFormat="1" ht="23.25">
      <c r="A173" s="872" t="s">
        <v>247</v>
      </c>
      <c r="B173" s="873"/>
      <c r="C173" s="873"/>
      <c r="D173" s="873"/>
      <c r="E173" s="873"/>
      <c r="F173" s="873"/>
      <c r="G173" s="873"/>
      <c r="H173" s="873"/>
      <c r="I173" s="873">
        <v>1</v>
      </c>
      <c r="J173" s="874">
        <v>0</v>
      </c>
      <c r="K173" s="549">
        <v>4</v>
      </c>
      <c r="L173" s="874">
        <v>2</v>
      </c>
      <c r="M173" s="874">
        <v>1</v>
      </c>
      <c r="N173" s="873">
        <v>8</v>
      </c>
      <c r="O173" s="542"/>
      <c r="P173" s="542"/>
      <c r="Q173" s="542"/>
      <c r="AF173" s="871"/>
      <c r="AG173" s="871"/>
    </row>
    <row r="174" spans="1:33" s="869" customFormat="1" ht="23.25">
      <c r="A174" s="872" t="s">
        <v>390</v>
      </c>
      <c r="B174" s="873"/>
      <c r="C174" s="873"/>
      <c r="D174" s="873"/>
      <c r="E174" s="873"/>
      <c r="F174" s="873"/>
      <c r="G174" s="873"/>
      <c r="H174" s="873"/>
      <c r="I174" s="873">
        <v>4</v>
      </c>
      <c r="J174" s="874">
        <v>0</v>
      </c>
      <c r="K174" s="549">
        <v>1</v>
      </c>
      <c r="L174" s="874">
        <v>2</v>
      </c>
      <c r="M174" s="874">
        <v>1</v>
      </c>
      <c r="N174" s="873">
        <v>8</v>
      </c>
      <c r="O174" s="542"/>
      <c r="P174" s="542"/>
      <c r="Q174" s="542"/>
      <c r="AF174" s="871"/>
      <c r="AG174" s="871"/>
    </row>
    <row r="175" spans="1:33" s="869" customFormat="1">
      <c r="A175" s="872" t="s">
        <v>391</v>
      </c>
      <c r="B175" s="873"/>
      <c r="C175" s="873"/>
      <c r="D175" s="873"/>
      <c r="E175" s="873"/>
      <c r="F175" s="873"/>
      <c r="G175" s="873"/>
      <c r="H175" s="873"/>
      <c r="I175" s="873">
        <v>0</v>
      </c>
      <c r="J175" s="874">
        <v>1</v>
      </c>
      <c r="K175" s="549">
        <v>1</v>
      </c>
      <c r="L175" s="874">
        <v>3</v>
      </c>
      <c r="M175" s="874">
        <v>3</v>
      </c>
      <c r="N175" s="873">
        <v>8</v>
      </c>
      <c r="O175" s="542"/>
      <c r="P175" s="542"/>
      <c r="Q175" s="542"/>
      <c r="AF175" s="871"/>
      <c r="AG175" s="871"/>
    </row>
    <row r="176" spans="1:33" s="869" customFormat="1">
      <c r="A176" s="874" t="s">
        <v>264</v>
      </c>
      <c r="B176" s="873"/>
      <c r="C176" s="873"/>
      <c r="D176" s="873"/>
      <c r="E176" s="873"/>
      <c r="F176" s="873"/>
      <c r="G176" s="873"/>
      <c r="H176" s="873"/>
      <c r="I176" s="873">
        <v>1</v>
      </c>
      <c r="J176" s="874">
        <v>2</v>
      </c>
      <c r="K176" s="549">
        <v>0</v>
      </c>
      <c r="L176" s="874">
        <v>2</v>
      </c>
      <c r="M176" s="874">
        <v>3</v>
      </c>
      <c r="N176" s="873">
        <v>8</v>
      </c>
      <c r="O176" s="542"/>
      <c r="P176" s="542"/>
      <c r="Q176" s="542"/>
      <c r="AF176" s="871"/>
      <c r="AG176" s="871"/>
    </row>
    <row r="177" spans="1:33" s="869" customFormat="1" ht="23.25">
      <c r="A177" s="872" t="s">
        <v>342</v>
      </c>
      <c r="B177" s="873"/>
      <c r="C177" s="873"/>
      <c r="D177" s="873"/>
      <c r="E177" s="873"/>
      <c r="F177" s="873"/>
      <c r="G177" s="873"/>
      <c r="H177" s="873"/>
      <c r="I177" s="873">
        <v>0</v>
      </c>
      <c r="J177" s="874">
        <v>1</v>
      </c>
      <c r="K177" s="549">
        <v>3</v>
      </c>
      <c r="L177" s="874">
        <v>2</v>
      </c>
      <c r="M177" s="874">
        <v>1</v>
      </c>
      <c r="N177" s="873">
        <v>7</v>
      </c>
      <c r="O177" s="542"/>
      <c r="P177" s="542"/>
      <c r="Q177" s="542"/>
      <c r="AF177" s="871"/>
      <c r="AG177" s="871"/>
    </row>
    <row r="178" spans="1:33" s="869" customFormat="1" ht="23.25">
      <c r="A178" s="872" t="s">
        <v>351</v>
      </c>
      <c r="B178" s="873"/>
      <c r="C178" s="873"/>
      <c r="D178" s="873"/>
      <c r="E178" s="873"/>
      <c r="F178" s="873"/>
      <c r="G178" s="873"/>
      <c r="H178" s="873"/>
      <c r="I178" s="873">
        <v>1</v>
      </c>
      <c r="J178" s="874">
        <v>2</v>
      </c>
      <c r="K178" s="549">
        <v>1</v>
      </c>
      <c r="L178" s="874">
        <v>2</v>
      </c>
      <c r="M178" s="874">
        <v>1</v>
      </c>
      <c r="N178" s="873">
        <v>7</v>
      </c>
      <c r="O178" s="542"/>
      <c r="P178" s="542"/>
      <c r="Q178" s="542"/>
      <c r="AF178" s="871"/>
      <c r="AG178" s="871"/>
    </row>
    <row r="179" spans="1:33" s="869" customFormat="1" ht="23.25">
      <c r="A179" s="872" t="s">
        <v>378</v>
      </c>
      <c r="B179" s="873"/>
      <c r="C179" s="873"/>
      <c r="D179" s="873"/>
      <c r="E179" s="873"/>
      <c r="F179" s="873"/>
      <c r="G179" s="873"/>
      <c r="H179" s="873"/>
      <c r="I179" s="873">
        <v>0</v>
      </c>
      <c r="J179" s="874">
        <v>3</v>
      </c>
      <c r="K179" s="549">
        <v>1</v>
      </c>
      <c r="L179" s="874">
        <v>3</v>
      </c>
      <c r="M179" s="874">
        <v>0</v>
      </c>
      <c r="N179" s="873">
        <v>7</v>
      </c>
      <c r="O179" s="542"/>
      <c r="P179" s="542"/>
      <c r="Q179" s="542"/>
      <c r="AF179" s="871"/>
      <c r="AG179" s="871"/>
    </row>
    <row r="180" spans="1:33" s="869" customFormat="1">
      <c r="A180" s="874" t="s">
        <v>382</v>
      </c>
      <c r="B180" s="873"/>
      <c r="C180" s="873"/>
      <c r="D180" s="873"/>
      <c r="E180" s="873"/>
      <c r="F180" s="873"/>
      <c r="G180" s="873"/>
      <c r="H180" s="873"/>
      <c r="I180" s="873">
        <v>2</v>
      </c>
      <c r="J180" s="874">
        <v>2</v>
      </c>
      <c r="K180" s="549">
        <v>0</v>
      </c>
      <c r="L180" s="874">
        <v>0</v>
      </c>
      <c r="M180" s="874">
        <v>3</v>
      </c>
      <c r="N180" s="873">
        <v>7</v>
      </c>
      <c r="O180" s="542"/>
      <c r="P180" s="542"/>
      <c r="Q180" s="542"/>
      <c r="AF180" s="871"/>
      <c r="AG180" s="871"/>
    </row>
    <row r="181" spans="1:33" s="869" customFormat="1">
      <c r="A181" s="872" t="s">
        <v>262</v>
      </c>
      <c r="B181" s="873"/>
      <c r="C181" s="873"/>
      <c r="D181" s="873"/>
      <c r="E181" s="873"/>
      <c r="F181" s="873"/>
      <c r="G181" s="873"/>
      <c r="H181" s="873"/>
      <c r="I181" s="873">
        <v>1</v>
      </c>
      <c r="J181" s="874">
        <v>1</v>
      </c>
      <c r="K181" s="548">
        <v>2</v>
      </c>
      <c r="L181" s="874">
        <v>3</v>
      </c>
      <c r="M181" s="873">
        <v>0</v>
      </c>
      <c r="N181" s="873">
        <v>7</v>
      </c>
      <c r="O181" s="542"/>
      <c r="P181" s="542"/>
      <c r="Q181" s="542"/>
      <c r="AF181" s="871"/>
      <c r="AG181" s="871"/>
    </row>
    <row r="182" spans="1:33" s="869" customFormat="1">
      <c r="A182" s="878" t="s">
        <v>275</v>
      </c>
      <c r="B182" s="873"/>
      <c r="C182" s="873"/>
      <c r="D182" s="873"/>
      <c r="E182" s="873"/>
      <c r="F182" s="873"/>
      <c r="G182" s="873"/>
      <c r="H182" s="873"/>
      <c r="I182" s="873">
        <v>1</v>
      </c>
      <c r="J182" s="874">
        <v>0</v>
      </c>
      <c r="K182" s="549">
        <v>2</v>
      </c>
      <c r="L182" s="874">
        <v>3</v>
      </c>
      <c r="M182" s="874">
        <v>1</v>
      </c>
      <c r="N182" s="873">
        <v>7</v>
      </c>
      <c r="O182" s="542"/>
      <c r="P182" s="542"/>
      <c r="Q182" s="542"/>
      <c r="AF182" s="871"/>
      <c r="AG182" s="871"/>
    </row>
    <row r="183" spans="1:33" s="869" customFormat="1" ht="23.25">
      <c r="A183" s="872" t="s">
        <v>338</v>
      </c>
      <c r="B183" s="873"/>
      <c r="C183" s="873"/>
      <c r="D183" s="873"/>
      <c r="E183" s="873"/>
      <c r="F183" s="873"/>
      <c r="G183" s="873"/>
      <c r="H183" s="873"/>
      <c r="I183" s="873">
        <v>1</v>
      </c>
      <c r="J183" s="874">
        <v>2</v>
      </c>
      <c r="K183" s="549">
        <v>1</v>
      </c>
      <c r="L183" s="874">
        <v>0</v>
      </c>
      <c r="M183" s="874">
        <v>2</v>
      </c>
      <c r="N183" s="873">
        <v>6</v>
      </c>
      <c r="O183" s="542"/>
      <c r="P183" s="542"/>
      <c r="Q183" s="542"/>
      <c r="AF183" s="871"/>
      <c r="AG183" s="871"/>
    </row>
    <row r="184" spans="1:33" s="869" customFormat="1" ht="23.25">
      <c r="A184" s="872" t="s">
        <v>380</v>
      </c>
      <c r="B184" s="873"/>
      <c r="C184" s="873"/>
      <c r="D184" s="873"/>
      <c r="E184" s="873"/>
      <c r="F184" s="873"/>
      <c r="G184" s="873"/>
      <c r="H184" s="873"/>
      <c r="I184" s="873">
        <v>0</v>
      </c>
      <c r="J184" s="874">
        <v>1</v>
      </c>
      <c r="K184" s="549">
        <v>3</v>
      </c>
      <c r="L184" s="874">
        <v>1</v>
      </c>
      <c r="M184" s="874">
        <v>1</v>
      </c>
      <c r="N184" s="873">
        <v>6</v>
      </c>
      <c r="O184" s="542"/>
      <c r="P184" s="542"/>
      <c r="Q184" s="542"/>
      <c r="AF184" s="871"/>
      <c r="AG184" s="871"/>
    </row>
    <row r="185" spans="1:33" s="869" customFormat="1" ht="34.5">
      <c r="A185" s="872" t="s">
        <v>385</v>
      </c>
      <c r="B185" s="873"/>
      <c r="C185" s="873"/>
      <c r="D185" s="873"/>
      <c r="E185" s="873"/>
      <c r="F185" s="873"/>
      <c r="G185" s="873"/>
      <c r="H185" s="873"/>
      <c r="I185" s="873">
        <v>0</v>
      </c>
      <c r="J185" s="874">
        <v>3</v>
      </c>
      <c r="K185" s="549">
        <v>2</v>
      </c>
      <c r="L185" s="874">
        <v>0</v>
      </c>
      <c r="M185" s="874">
        <v>1</v>
      </c>
      <c r="N185" s="873">
        <v>6</v>
      </c>
      <c r="O185" s="542"/>
      <c r="P185" s="542"/>
      <c r="Q185" s="542"/>
      <c r="AF185" s="871"/>
      <c r="AG185" s="871"/>
    </row>
    <row r="186" spans="1:33" s="869" customFormat="1">
      <c r="A186" s="872" t="s">
        <v>249</v>
      </c>
      <c r="B186" s="873"/>
      <c r="C186" s="873"/>
      <c r="D186" s="873"/>
      <c r="E186" s="873"/>
      <c r="F186" s="873"/>
      <c r="G186" s="873"/>
      <c r="H186" s="873"/>
      <c r="I186" s="873">
        <v>0</v>
      </c>
      <c r="J186" s="874">
        <v>0</v>
      </c>
      <c r="K186" s="549">
        <v>0</v>
      </c>
      <c r="L186" s="874">
        <v>5</v>
      </c>
      <c r="M186" s="874">
        <v>0</v>
      </c>
      <c r="N186" s="873">
        <v>5</v>
      </c>
      <c r="O186" s="542"/>
      <c r="P186" s="542"/>
      <c r="Q186" s="542"/>
      <c r="AF186" s="871"/>
      <c r="AG186" s="871"/>
    </row>
    <row r="187" spans="1:33" s="869" customFormat="1">
      <c r="A187" s="872" t="s">
        <v>263</v>
      </c>
      <c r="B187" s="873"/>
      <c r="C187" s="873"/>
      <c r="D187" s="873"/>
      <c r="E187" s="873"/>
      <c r="F187" s="873"/>
      <c r="G187" s="873"/>
      <c r="H187" s="873"/>
      <c r="I187" s="873">
        <v>1</v>
      </c>
      <c r="J187" s="874">
        <v>2</v>
      </c>
      <c r="K187" s="549">
        <v>1</v>
      </c>
      <c r="L187" s="874">
        <v>1</v>
      </c>
      <c r="M187" s="874">
        <v>0</v>
      </c>
      <c r="N187" s="873">
        <v>5</v>
      </c>
      <c r="O187" s="542"/>
      <c r="P187" s="542"/>
      <c r="Q187" s="542"/>
      <c r="AF187" s="871"/>
      <c r="AG187" s="871"/>
    </row>
    <row r="188" spans="1:33" s="869" customFormat="1">
      <c r="A188" s="872" t="s">
        <v>271</v>
      </c>
      <c r="B188" s="873"/>
      <c r="C188" s="873"/>
      <c r="D188" s="873"/>
      <c r="E188" s="873"/>
      <c r="F188" s="873"/>
      <c r="G188" s="873"/>
      <c r="H188" s="873"/>
      <c r="I188" s="873">
        <v>1</v>
      </c>
      <c r="J188" s="874">
        <v>0</v>
      </c>
      <c r="K188" s="549">
        <v>2</v>
      </c>
      <c r="L188" s="874">
        <v>2</v>
      </c>
      <c r="M188" s="874">
        <v>0</v>
      </c>
      <c r="N188" s="873">
        <v>5</v>
      </c>
      <c r="O188" s="542"/>
      <c r="P188" s="542"/>
      <c r="Q188" s="542"/>
      <c r="AF188" s="871"/>
      <c r="AG188" s="871"/>
    </row>
    <row r="189" spans="1:33" s="869" customFormat="1" ht="23.25">
      <c r="A189" s="872" t="s">
        <v>273</v>
      </c>
      <c r="B189" s="873"/>
      <c r="C189" s="873"/>
      <c r="D189" s="873"/>
      <c r="E189" s="873"/>
      <c r="F189" s="873"/>
      <c r="G189" s="873"/>
      <c r="H189" s="873"/>
      <c r="I189" s="873">
        <v>0</v>
      </c>
      <c r="J189" s="874">
        <v>0</v>
      </c>
      <c r="K189" s="549">
        <v>3</v>
      </c>
      <c r="L189" s="874">
        <v>2</v>
      </c>
      <c r="M189" s="874">
        <v>0</v>
      </c>
      <c r="N189" s="873">
        <v>5</v>
      </c>
      <c r="O189" s="542"/>
      <c r="P189" s="542"/>
      <c r="Q189" s="542"/>
      <c r="AF189" s="871"/>
      <c r="AG189" s="871"/>
    </row>
    <row r="190" spans="1:33" s="869" customFormat="1">
      <c r="A190" s="872" t="s">
        <v>253</v>
      </c>
      <c r="B190" s="873"/>
      <c r="C190" s="873"/>
      <c r="D190" s="873"/>
      <c r="E190" s="873"/>
      <c r="F190" s="873"/>
      <c r="G190" s="873"/>
      <c r="H190" s="873"/>
      <c r="I190" s="873">
        <v>2</v>
      </c>
      <c r="J190" s="874">
        <v>1</v>
      </c>
      <c r="K190" s="549">
        <v>0</v>
      </c>
      <c r="L190" s="874">
        <v>1</v>
      </c>
      <c r="M190" s="874">
        <v>0</v>
      </c>
      <c r="N190" s="873">
        <v>4</v>
      </c>
      <c r="O190" s="542"/>
      <c r="P190" s="542"/>
      <c r="Q190" s="542"/>
      <c r="AF190" s="871"/>
      <c r="AG190" s="871"/>
    </row>
    <row r="191" spans="1:33" s="869" customFormat="1">
      <c r="A191" s="872" t="s">
        <v>255</v>
      </c>
      <c r="B191" s="873"/>
      <c r="C191" s="873"/>
      <c r="D191" s="873"/>
      <c r="E191" s="873"/>
      <c r="F191" s="873"/>
      <c r="G191" s="873"/>
      <c r="H191" s="873"/>
      <c r="I191" s="873">
        <v>0</v>
      </c>
      <c r="J191" s="874">
        <v>2</v>
      </c>
      <c r="K191" s="549">
        <v>0</v>
      </c>
      <c r="L191" s="874">
        <v>1</v>
      </c>
      <c r="M191" s="874">
        <v>0</v>
      </c>
      <c r="N191" s="873">
        <v>3</v>
      </c>
      <c r="O191" s="542"/>
      <c r="P191" s="542"/>
      <c r="Q191" s="542"/>
      <c r="AF191" s="871"/>
      <c r="AG191" s="871"/>
    </row>
    <row r="192" spans="1:33" s="869" customFormat="1" ht="23.25">
      <c r="A192" s="872" t="s">
        <v>356</v>
      </c>
      <c r="B192" s="873"/>
      <c r="C192" s="873"/>
      <c r="D192" s="873"/>
      <c r="E192" s="873"/>
      <c r="F192" s="873"/>
      <c r="G192" s="873"/>
      <c r="H192" s="873"/>
      <c r="I192" s="873">
        <v>0</v>
      </c>
      <c r="J192" s="874">
        <v>0</v>
      </c>
      <c r="K192" s="549">
        <v>0</v>
      </c>
      <c r="L192" s="874">
        <v>1</v>
      </c>
      <c r="M192" s="874">
        <v>0</v>
      </c>
      <c r="N192" s="873">
        <v>1</v>
      </c>
      <c r="O192" s="542"/>
      <c r="P192" s="542"/>
      <c r="Q192" s="542"/>
      <c r="AF192" s="871"/>
      <c r="AG192" s="871"/>
    </row>
    <row r="193" spans="1:33" s="869" customFormat="1" ht="23.25">
      <c r="A193" s="872" t="s">
        <v>374</v>
      </c>
      <c r="B193" s="873"/>
      <c r="C193" s="873"/>
      <c r="D193" s="873"/>
      <c r="E193" s="873"/>
      <c r="F193" s="873"/>
      <c r="G193" s="873"/>
      <c r="H193" s="873"/>
      <c r="I193" s="873">
        <v>0</v>
      </c>
      <c r="J193" s="874">
        <v>0</v>
      </c>
      <c r="K193" s="549">
        <v>0</v>
      </c>
      <c r="L193" s="874">
        <v>1</v>
      </c>
      <c r="M193" s="874">
        <v>0</v>
      </c>
      <c r="N193" s="873">
        <v>1</v>
      </c>
      <c r="O193" s="542"/>
      <c r="P193" s="542"/>
      <c r="Q193" s="542"/>
      <c r="AF193" s="871"/>
      <c r="AG193" s="871"/>
    </row>
    <row r="194" spans="1:33" s="869" customFormat="1" ht="23.25">
      <c r="A194" s="872" t="s">
        <v>331</v>
      </c>
      <c r="B194" s="873"/>
      <c r="C194" s="873"/>
      <c r="D194" s="873"/>
      <c r="E194" s="873"/>
      <c r="F194" s="873"/>
      <c r="G194" s="873"/>
      <c r="H194" s="873"/>
      <c r="I194" s="873">
        <v>0</v>
      </c>
      <c r="J194" s="874">
        <v>0</v>
      </c>
      <c r="K194" s="549">
        <v>0</v>
      </c>
      <c r="L194" s="874">
        <v>0</v>
      </c>
      <c r="M194" s="874">
        <v>0</v>
      </c>
      <c r="N194" s="873">
        <v>0</v>
      </c>
      <c r="O194" s="542"/>
      <c r="P194" s="542"/>
      <c r="Q194" s="542"/>
      <c r="AF194" s="871"/>
      <c r="AG194" s="871"/>
    </row>
    <row r="195" spans="1:33" s="869" customFormat="1">
      <c r="A195" s="876" t="s">
        <v>359</v>
      </c>
      <c r="B195" s="873"/>
      <c r="C195" s="873"/>
      <c r="D195" s="873"/>
      <c r="E195" s="873"/>
      <c r="F195" s="873"/>
      <c r="G195" s="873"/>
      <c r="H195" s="873"/>
      <c r="I195" s="873">
        <v>0</v>
      </c>
      <c r="J195" s="874">
        <v>0</v>
      </c>
      <c r="K195" s="549">
        <v>0</v>
      </c>
      <c r="L195" s="874">
        <v>0</v>
      </c>
      <c r="M195" s="874">
        <v>0</v>
      </c>
      <c r="N195" s="873">
        <v>0</v>
      </c>
      <c r="O195" s="542"/>
      <c r="P195" s="542"/>
      <c r="Q195" s="542"/>
      <c r="AF195" s="871"/>
      <c r="AG195" s="871"/>
    </row>
    <row r="196" spans="1:33" s="869" customFormat="1" ht="23.25">
      <c r="A196" s="872" t="s">
        <v>386</v>
      </c>
      <c r="B196" s="873"/>
      <c r="C196" s="873"/>
      <c r="D196" s="873"/>
      <c r="E196" s="873"/>
      <c r="F196" s="873"/>
      <c r="G196" s="873"/>
      <c r="H196" s="873"/>
      <c r="I196" s="873">
        <v>0</v>
      </c>
      <c r="J196" s="874">
        <v>0</v>
      </c>
      <c r="K196" s="549">
        <v>0</v>
      </c>
      <c r="L196" s="874">
        <v>0</v>
      </c>
      <c r="M196" s="874">
        <v>0</v>
      </c>
      <c r="N196" s="873">
        <v>0</v>
      </c>
      <c r="O196" s="542"/>
      <c r="P196" s="542"/>
      <c r="Q196" s="542"/>
      <c r="AF196" s="871"/>
      <c r="AG196" s="871"/>
    </row>
    <row r="197" spans="1:33" s="869" customFormat="1">
      <c r="A197" s="869" t="s">
        <v>311</v>
      </c>
      <c r="C197" s="542"/>
      <c r="D197" s="542"/>
      <c r="F197" s="871"/>
      <c r="G197" s="871"/>
      <c r="H197" s="871"/>
      <c r="I197" s="879">
        <v>556</v>
      </c>
      <c r="J197" s="871">
        <v>882</v>
      </c>
      <c r="K197" s="871">
        <v>634</v>
      </c>
      <c r="L197" s="871">
        <v>688</v>
      </c>
      <c r="M197" s="880">
        <v>564</v>
      </c>
      <c r="N197" s="870">
        <v>3324</v>
      </c>
      <c r="O197" s="542"/>
      <c r="P197" s="542"/>
      <c r="Q197" s="542"/>
      <c r="AF197" s="871"/>
      <c r="AG197" s="871"/>
    </row>
    <row r="198" spans="1:33" s="570" customFormat="1">
      <c r="C198" s="573"/>
      <c r="D198" s="573"/>
      <c r="F198" s="572"/>
      <c r="G198" s="572"/>
      <c r="H198" s="572"/>
      <c r="I198" s="928"/>
      <c r="J198" s="572"/>
      <c r="K198" s="572"/>
      <c r="L198" s="572"/>
      <c r="M198" s="574"/>
      <c r="N198" s="571"/>
      <c r="O198" s="573"/>
      <c r="P198" s="573"/>
      <c r="Q198" s="573"/>
      <c r="AF198" s="572"/>
      <c r="AG198" s="572"/>
    </row>
    <row r="199" spans="1:33" s="570" customFormat="1">
      <c r="C199" s="573"/>
      <c r="D199" s="573"/>
      <c r="F199" s="572"/>
      <c r="G199" s="572"/>
      <c r="H199" s="572"/>
      <c r="I199" s="928"/>
      <c r="J199" s="572"/>
      <c r="K199" s="572"/>
      <c r="L199" s="572"/>
      <c r="M199" s="574"/>
      <c r="N199" s="571"/>
      <c r="O199" s="573"/>
      <c r="P199" s="573"/>
      <c r="Q199" s="573"/>
      <c r="AF199" s="572"/>
      <c r="AG199" s="572"/>
    </row>
    <row r="200" spans="1:33" s="570" customFormat="1">
      <c r="C200" s="573"/>
      <c r="D200" s="573"/>
      <c r="F200" s="572"/>
      <c r="G200" s="572"/>
      <c r="H200" s="572"/>
      <c r="I200" s="928"/>
      <c r="J200" s="572"/>
      <c r="K200" s="572"/>
      <c r="L200" s="572"/>
      <c r="M200" s="574"/>
      <c r="N200" s="571"/>
      <c r="O200" s="573"/>
      <c r="P200" s="573"/>
      <c r="Q200" s="573"/>
      <c r="AF200" s="572"/>
      <c r="AG200" s="572"/>
    </row>
    <row r="201" spans="1:33" s="570" customFormat="1">
      <c r="C201" s="573"/>
      <c r="D201" s="573"/>
      <c r="F201" s="572"/>
      <c r="G201" s="572"/>
      <c r="H201" s="572"/>
      <c r="I201" s="928"/>
      <c r="J201" s="572"/>
      <c r="K201" s="572"/>
      <c r="L201" s="572"/>
      <c r="M201" s="574"/>
      <c r="N201" s="571"/>
      <c r="O201" s="573"/>
      <c r="P201" s="573"/>
      <c r="Q201" s="573"/>
      <c r="AF201" s="572"/>
      <c r="AG201" s="572"/>
    </row>
    <row r="202" spans="1:33" s="570" customFormat="1">
      <c r="C202" s="573"/>
      <c r="D202" s="573"/>
      <c r="F202" s="572"/>
      <c r="G202" s="572"/>
      <c r="H202" s="572"/>
      <c r="I202" s="928"/>
      <c r="J202" s="572"/>
      <c r="K202" s="572"/>
      <c r="L202" s="572"/>
      <c r="M202" s="574"/>
      <c r="N202" s="571"/>
      <c r="O202" s="573"/>
      <c r="P202" s="573"/>
      <c r="Q202" s="573"/>
      <c r="AF202" s="572"/>
      <c r="AG202" s="572"/>
    </row>
    <row r="203" spans="1:33" s="570" customFormat="1">
      <c r="C203" s="573"/>
      <c r="D203" s="573"/>
      <c r="F203" s="572"/>
      <c r="G203" s="572"/>
      <c r="H203" s="572"/>
      <c r="I203" s="928"/>
      <c r="J203" s="572"/>
      <c r="K203" s="572"/>
      <c r="L203" s="572"/>
      <c r="M203" s="574"/>
      <c r="N203" s="571"/>
      <c r="O203" s="573"/>
      <c r="P203" s="573"/>
      <c r="Q203" s="573"/>
      <c r="AF203" s="572"/>
      <c r="AG203" s="572"/>
    </row>
    <row r="204" spans="1:33" s="570" customFormat="1">
      <c r="C204" s="573"/>
      <c r="D204" s="573"/>
      <c r="F204" s="572"/>
      <c r="G204" s="572"/>
      <c r="H204" s="572"/>
      <c r="I204" s="928"/>
      <c r="J204" s="572"/>
      <c r="K204" s="572"/>
      <c r="L204" s="572"/>
      <c r="M204" s="574"/>
      <c r="N204" s="571"/>
      <c r="O204" s="573"/>
      <c r="P204" s="573"/>
      <c r="Q204" s="573"/>
      <c r="AF204" s="572"/>
      <c r="AG204" s="572"/>
    </row>
    <row r="205" spans="1:33" s="570" customFormat="1">
      <c r="C205" s="573"/>
      <c r="D205" s="573"/>
      <c r="F205" s="572"/>
      <c r="G205" s="572"/>
      <c r="H205" s="572"/>
      <c r="I205" s="928"/>
      <c r="J205" s="572"/>
      <c r="K205" s="572"/>
      <c r="L205" s="572"/>
      <c r="M205" s="574"/>
      <c r="N205" s="571"/>
      <c r="O205" s="573"/>
      <c r="P205" s="573"/>
      <c r="Q205" s="573"/>
      <c r="AF205" s="572"/>
      <c r="AG205" s="572"/>
    </row>
    <row r="206" spans="1:33" s="570" customFormat="1">
      <c r="C206" s="573"/>
      <c r="D206" s="573"/>
      <c r="F206" s="572"/>
      <c r="G206" s="572"/>
      <c r="H206" s="572"/>
      <c r="I206" s="928"/>
      <c r="J206" s="572"/>
      <c r="K206" s="572"/>
      <c r="L206" s="572"/>
      <c r="M206" s="574"/>
      <c r="N206" s="571"/>
      <c r="O206" s="573"/>
      <c r="P206" s="573"/>
      <c r="Q206" s="573"/>
      <c r="AF206" s="572"/>
      <c r="AG206" s="572"/>
    </row>
    <row r="207" spans="1:33" s="570" customFormat="1">
      <c r="C207" s="573"/>
      <c r="D207" s="573"/>
      <c r="F207" s="572"/>
      <c r="G207" s="572"/>
      <c r="H207" s="572"/>
      <c r="I207" s="928"/>
      <c r="J207" s="572"/>
      <c r="K207" s="572"/>
      <c r="L207" s="572"/>
      <c r="M207" s="574"/>
      <c r="N207" s="571"/>
      <c r="O207" s="573"/>
      <c r="P207" s="573"/>
      <c r="Q207" s="573"/>
      <c r="AF207" s="572"/>
      <c r="AG207" s="572"/>
    </row>
    <row r="208" spans="1:33" s="570" customFormat="1">
      <c r="C208" s="573"/>
      <c r="D208" s="573"/>
      <c r="F208" s="572"/>
      <c r="G208" s="572"/>
      <c r="H208" s="572"/>
      <c r="I208" s="928"/>
      <c r="J208" s="572"/>
      <c r="K208" s="572"/>
      <c r="L208" s="572"/>
      <c r="M208" s="574"/>
      <c r="N208" s="571"/>
      <c r="O208" s="573"/>
      <c r="P208" s="573"/>
      <c r="Q208" s="573"/>
      <c r="AF208" s="572"/>
      <c r="AG208" s="572"/>
    </row>
    <row r="209" spans="1:33" s="570" customFormat="1">
      <c r="C209" s="573"/>
      <c r="D209" s="573"/>
      <c r="F209" s="572"/>
      <c r="G209" s="572"/>
      <c r="H209" s="572"/>
      <c r="I209" s="928"/>
      <c r="J209" s="572"/>
      <c r="K209" s="572"/>
      <c r="L209" s="572"/>
      <c r="M209" s="574"/>
      <c r="N209" s="571"/>
      <c r="O209" s="573"/>
      <c r="P209" s="573"/>
      <c r="Q209" s="573"/>
      <c r="AF209" s="572"/>
      <c r="AG209" s="572"/>
    </row>
    <row r="210" spans="1:33" s="570" customFormat="1">
      <c r="C210" s="573"/>
      <c r="D210" s="573"/>
      <c r="F210" s="572"/>
      <c r="G210" s="572"/>
      <c r="H210" s="572"/>
      <c r="I210" s="928"/>
      <c r="J210" s="572"/>
      <c r="K210" s="572"/>
      <c r="L210" s="572"/>
      <c r="M210" s="574"/>
      <c r="N210" s="571"/>
      <c r="O210" s="573"/>
      <c r="P210" s="573"/>
      <c r="Q210" s="573"/>
      <c r="AF210" s="572"/>
      <c r="AG210" s="572"/>
    </row>
    <row r="211" spans="1:33" s="563" customFormat="1">
      <c r="A211" s="575"/>
      <c r="B211" s="575"/>
      <c r="C211" s="576"/>
      <c r="D211" s="576"/>
      <c r="E211" s="575"/>
      <c r="F211" s="929"/>
      <c r="G211" s="929"/>
      <c r="H211" s="929"/>
      <c r="I211" s="930"/>
      <c r="J211" s="929"/>
      <c r="K211" s="572"/>
      <c r="L211" s="929"/>
      <c r="M211" s="931"/>
      <c r="N211" s="932"/>
      <c r="O211" s="576"/>
      <c r="P211" s="576"/>
      <c r="Q211" s="576"/>
      <c r="R211" s="575"/>
      <c r="S211" s="575"/>
      <c r="T211" s="575"/>
      <c r="U211" s="575"/>
      <c r="AF211" s="565"/>
      <c r="AG211" s="565"/>
    </row>
    <row r="212" spans="1:33" s="563" customFormat="1">
      <c r="A212" s="575"/>
      <c r="B212" s="575"/>
      <c r="C212" s="576"/>
      <c r="D212" s="576"/>
      <c r="E212" s="575"/>
      <c r="F212" s="929"/>
      <c r="G212" s="929"/>
      <c r="H212" s="929"/>
      <c r="I212" s="930"/>
      <c r="J212" s="929"/>
      <c r="K212" s="572"/>
      <c r="L212" s="929"/>
      <c r="M212" s="931"/>
      <c r="N212" s="932"/>
      <c r="O212" s="576"/>
      <c r="P212" s="576"/>
      <c r="Q212" s="576"/>
      <c r="R212" s="575"/>
      <c r="S212" s="575"/>
      <c r="T212" s="575"/>
      <c r="U212" s="575"/>
      <c r="AF212" s="565"/>
      <c r="AG212" s="565"/>
    </row>
    <row r="213" spans="1:33" s="563" customFormat="1">
      <c r="A213" s="575"/>
      <c r="B213" s="575"/>
      <c r="C213" s="576"/>
      <c r="D213" s="576"/>
      <c r="E213" s="575"/>
      <c r="F213" s="929"/>
      <c r="G213" s="929"/>
      <c r="H213" s="929"/>
      <c r="I213" s="930"/>
      <c r="J213" s="929"/>
      <c r="K213" s="572"/>
      <c r="L213" s="929"/>
      <c r="M213" s="931"/>
      <c r="N213" s="932"/>
      <c r="O213" s="576"/>
      <c r="P213" s="576"/>
      <c r="Q213" s="576"/>
      <c r="R213" s="575"/>
      <c r="S213" s="575"/>
      <c r="T213" s="575"/>
      <c r="U213" s="575"/>
      <c r="AF213" s="565"/>
      <c r="AG213" s="565"/>
    </row>
    <row r="214" spans="1:33" s="563" customFormat="1">
      <c r="A214" s="575"/>
      <c r="B214" s="575"/>
      <c r="C214" s="576"/>
      <c r="D214" s="576"/>
      <c r="E214" s="575"/>
      <c r="F214" s="929"/>
      <c r="G214" s="929"/>
      <c r="H214" s="929"/>
      <c r="I214" s="930"/>
      <c r="J214" s="929"/>
      <c r="K214" s="572"/>
      <c r="L214" s="929"/>
      <c r="M214" s="931"/>
      <c r="N214" s="932"/>
      <c r="O214" s="576"/>
      <c r="P214" s="576"/>
      <c r="Q214" s="576"/>
      <c r="R214" s="575"/>
      <c r="S214" s="575"/>
      <c r="T214" s="575"/>
      <c r="U214" s="575"/>
      <c r="AF214" s="565"/>
      <c r="AG214" s="565"/>
    </row>
    <row r="215" spans="1:33" s="563" customFormat="1">
      <c r="A215" s="575"/>
      <c r="B215" s="575"/>
      <c r="C215" s="576"/>
      <c r="D215" s="576"/>
      <c r="E215" s="575"/>
      <c r="F215" s="929"/>
      <c r="G215" s="929"/>
      <c r="H215" s="929"/>
      <c r="I215" s="930"/>
      <c r="J215" s="929"/>
      <c r="K215" s="572"/>
      <c r="L215" s="929"/>
      <c r="M215" s="931"/>
      <c r="N215" s="932"/>
      <c r="O215" s="576"/>
      <c r="P215" s="576"/>
      <c r="Q215" s="576"/>
      <c r="R215" s="575"/>
      <c r="S215" s="575"/>
      <c r="T215" s="575"/>
      <c r="U215" s="575"/>
      <c r="AF215" s="565"/>
      <c r="AG215" s="565"/>
    </row>
    <row r="216" spans="1:33" s="563" customFormat="1">
      <c r="A216" s="575"/>
      <c r="B216" s="575"/>
      <c r="C216" s="576"/>
      <c r="D216" s="576"/>
      <c r="E216" s="575"/>
      <c r="F216" s="929"/>
      <c r="G216" s="929"/>
      <c r="H216" s="929"/>
      <c r="I216" s="930"/>
      <c r="J216" s="929"/>
      <c r="K216" s="572"/>
      <c r="L216" s="929"/>
      <c r="M216" s="931"/>
      <c r="N216" s="932"/>
      <c r="O216" s="576"/>
      <c r="P216" s="576"/>
      <c r="Q216" s="576"/>
      <c r="R216" s="575"/>
      <c r="S216" s="575"/>
      <c r="T216" s="575"/>
      <c r="U216" s="575"/>
      <c r="AF216" s="565"/>
      <c r="AG216" s="565"/>
    </row>
    <row r="217" spans="1:33" s="563" customFormat="1">
      <c r="A217" s="575"/>
      <c r="B217" s="575"/>
      <c r="C217" s="576"/>
      <c r="D217" s="576"/>
      <c r="E217" s="575"/>
      <c r="F217" s="929"/>
      <c r="G217" s="929"/>
      <c r="H217" s="929"/>
      <c r="I217" s="930"/>
      <c r="J217" s="929"/>
      <c r="K217" s="572"/>
      <c r="L217" s="929"/>
      <c r="M217" s="931"/>
      <c r="N217" s="932"/>
      <c r="O217" s="576"/>
      <c r="P217" s="576"/>
      <c r="Q217" s="576"/>
      <c r="R217" s="575"/>
      <c r="S217" s="575"/>
      <c r="T217" s="575"/>
      <c r="U217" s="575"/>
      <c r="AF217" s="565"/>
      <c r="AG217" s="565"/>
    </row>
    <row r="218" spans="1:33" s="563" customFormat="1">
      <c r="A218" s="575"/>
      <c r="B218" s="575"/>
      <c r="C218" s="576"/>
      <c r="D218" s="576"/>
      <c r="E218" s="575"/>
      <c r="F218" s="929"/>
      <c r="G218" s="929"/>
      <c r="H218" s="929"/>
      <c r="I218" s="930"/>
      <c r="J218" s="929"/>
      <c r="K218" s="572"/>
      <c r="L218" s="929"/>
      <c r="M218" s="931"/>
      <c r="N218" s="932"/>
      <c r="O218" s="576"/>
      <c r="P218" s="576"/>
      <c r="Q218" s="576"/>
      <c r="R218" s="575"/>
      <c r="S218" s="575"/>
      <c r="T218" s="575"/>
      <c r="U218" s="575"/>
      <c r="AF218" s="565"/>
      <c r="AG218" s="565"/>
    </row>
    <row r="219" spans="1:33" s="563" customFormat="1">
      <c r="A219" s="575"/>
      <c r="B219" s="575"/>
      <c r="C219" s="576"/>
      <c r="D219" s="576"/>
      <c r="E219" s="575"/>
      <c r="F219" s="929"/>
      <c r="G219" s="929"/>
      <c r="H219" s="929"/>
      <c r="I219" s="930"/>
      <c r="J219" s="929"/>
      <c r="K219" s="929"/>
      <c r="L219" s="929"/>
      <c r="M219" s="931"/>
      <c r="N219" s="932"/>
      <c r="O219" s="576"/>
      <c r="P219" s="576"/>
      <c r="Q219" s="576"/>
      <c r="R219" s="575"/>
      <c r="S219" s="575"/>
      <c r="T219" s="575"/>
      <c r="U219" s="575"/>
      <c r="AF219" s="565"/>
      <c r="AG219" s="565"/>
    </row>
    <row r="220" spans="1:33" s="563" customFormat="1">
      <c r="A220" s="575"/>
      <c r="B220" s="575"/>
      <c r="C220" s="576"/>
      <c r="D220" s="576"/>
      <c r="E220" s="575"/>
      <c r="F220" s="929"/>
      <c r="G220" s="929"/>
      <c r="H220" s="929"/>
      <c r="I220" s="930"/>
      <c r="J220" s="929"/>
      <c r="K220" s="929"/>
      <c r="L220" s="929"/>
      <c r="M220" s="931"/>
      <c r="N220" s="932"/>
      <c r="O220" s="576"/>
      <c r="P220" s="576"/>
      <c r="Q220" s="576"/>
      <c r="R220" s="575"/>
      <c r="S220" s="575"/>
      <c r="T220" s="575"/>
      <c r="U220" s="575"/>
      <c r="AF220" s="565"/>
      <c r="AG220" s="565"/>
    </row>
    <row r="221" spans="1:33" s="563" customFormat="1">
      <c r="C221" s="564"/>
      <c r="D221" s="564"/>
      <c r="F221" s="565"/>
      <c r="G221" s="565"/>
      <c r="H221" s="565"/>
      <c r="I221" s="566"/>
      <c r="J221" s="565"/>
      <c r="K221" s="565"/>
      <c r="L221" s="565"/>
      <c r="M221" s="567"/>
      <c r="N221" s="568"/>
      <c r="O221" s="564"/>
      <c r="P221" s="564"/>
      <c r="Q221" s="564"/>
      <c r="AF221" s="565"/>
      <c r="AG221" s="565"/>
    </row>
    <row r="222" spans="1:33" s="563" customFormat="1">
      <c r="C222" s="564"/>
      <c r="D222" s="564"/>
      <c r="F222" s="565"/>
      <c r="G222" s="565"/>
      <c r="H222" s="565"/>
      <c r="I222" s="566"/>
      <c r="J222" s="565"/>
      <c r="K222" s="565"/>
      <c r="L222" s="565"/>
      <c r="M222" s="567"/>
      <c r="N222" s="568"/>
      <c r="O222" s="564"/>
      <c r="P222" s="564"/>
      <c r="Q222" s="564"/>
      <c r="AF222" s="565"/>
      <c r="AG222" s="565"/>
    </row>
    <row r="223" spans="1:33" s="563" customFormat="1">
      <c r="C223" s="564"/>
      <c r="D223" s="564"/>
      <c r="F223" s="565"/>
      <c r="G223" s="565"/>
      <c r="H223" s="565"/>
      <c r="I223" s="566"/>
      <c r="J223" s="565"/>
      <c r="K223" s="565"/>
      <c r="L223" s="565"/>
      <c r="M223" s="567"/>
      <c r="N223" s="568"/>
      <c r="O223" s="564"/>
      <c r="P223" s="564"/>
      <c r="Q223" s="564"/>
      <c r="AF223" s="565"/>
      <c r="AG223" s="565"/>
    </row>
    <row r="224" spans="1:33" s="563" customFormat="1">
      <c r="C224" s="564"/>
      <c r="D224" s="564"/>
      <c r="F224" s="565"/>
      <c r="G224" s="565"/>
      <c r="H224" s="565"/>
      <c r="I224" s="566"/>
      <c r="J224" s="565"/>
      <c r="K224" s="565"/>
      <c r="L224" s="565"/>
      <c r="M224" s="567"/>
      <c r="N224" s="568"/>
      <c r="O224" s="564"/>
      <c r="P224" s="564"/>
      <c r="Q224" s="564"/>
      <c r="AF224" s="565"/>
      <c r="AG224" s="565"/>
    </row>
    <row r="225" spans="3:33" s="563" customFormat="1">
      <c r="C225" s="564"/>
      <c r="D225" s="564"/>
      <c r="F225" s="565"/>
      <c r="G225" s="565"/>
      <c r="H225" s="565"/>
      <c r="I225" s="566"/>
      <c r="J225" s="565"/>
      <c r="K225" s="565"/>
      <c r="L225" s="565"/>
      <c r="M225" s="567"/>
      <c r="N225" s="568"/>
      <c r="O225" s="564"/>
      <c r="P225" s="564"/>
      <c r="Q225" s="564"/>
      <c r="AF225" s="565"/>
      <c r="AG225" s="565"/>
    </row>
    <row r="226" spans="3:33" s="563" customFormat="1">
      <c r="C226" s="564"/>
      <c r="D226" s="564"/>
      <c r="F226" s="565"/>
      <c r="G226" s="565"/>
      <c r="H226" s="565"/>
      <c r="I226" s="566"/>
      <c r="J226" s="565"/>
      <c r="K226" s="565"/>
      <c r="L226" s="565"/>
      <c r="M226" s="567"/>
      <c r="N226" s="568"/>
      <c r="O226" s="564"/>
      <c r="P226" s="564"/>
      <c r="Q226" s="564"/>
      <c r="AF226" s="565"/>
      <c r="AG226" s="565"/>
    </row>
    <row r="227" spans="3:33" s="563" customFormat="1">
      <c r="C227" s="564"/>
      <c r="D227" s="564"/>
      <c r="F227" s="565"/>
      <c r="G227" s="565"/>
      <c r="H227" s="565"/>
      <c r="I227" s="566"/>
      <c r="J227" s="565"/>
      <c r="K227" s="565"/>
      <c r="L227" s="565"/>
      <c r="M227" s="567"/>
      <c r="N227" s="568"/>
      <c r="O227" s="564"/>
      <c r="P227" s="564"/>
      <c r="Q227" s="564"/>
      <c r="AF227" s="565"/>
      <c r="AG227" s="565"/>
    </row>
    <row r="228" spans="3:33" s="563" customFormat="1">
      <c r="C228" s="564"/>
      <c r="D228" s="564"/>
      <c r="F228" s="565"/>
      <c r="G228" s="565"/>
      <c r="H228" s="565"/>
      <c r="I228" s="566"/>
      <c r="J228" s="565"/>
      <c r="K228" s="565"/>
      <c r="L228" s="565"/>
      <c r="M228" s="567"/>
      <c r="N228" s="568"/>
      <c r="O228" s="564"/>
      <c r="P228" s="564"/>
      <c r="Q228" s="564"/>
      <c r="AF228" s="565"/>
      <c r="AG228" s="565"/>
    </row>
    <row r="229" spans="3:33" s="563" customFormat="1">
      <c r="C229" s="564"/>
      <c r="D229" s="564"/>
      <c r="F229" s="565"/>
      <c r="G229" s="565"/>
      <c r="H229" s="565"/>
      <c r="I229" s="566"/>
      <c r="J229" s="565"/>
      <c r="K229" s="565"/>
      <c r="L229" s="565"/>
      <c r="M229" s="567"/>
      <c r="N229" s="568"/>
      <c r="O229" s="564"/>
      <c r="P229" s="564"/>
      <c r="Q229" s="564"/>
      <c r="AF229" s="565"/>
      <c r="AG229" s="565"/>
    </row>
    <row r="230" spans="3:33" s="563" customFormat="1">
      <c r="C230" s="564"/>
      <c r="D230" s="564"/>
      <c r="F230" s="565"/>
      <c r="G230" s="565"/>
      <c r="H230" s="565"/>
      <c r="I230" s="566"/>
      <c r="J230" s="565"/>
      <c r="K230" s="565"/>
      <c r="L230" s="565"/>
      <c r="M230" s="567"/>
      <c r="N230" s="568"/>
      <c r="O230" s="564"/>
      <c r="P230" s="564"/>
      <c r="Q230" s="564"/>
      <c r="AF230" s="565"/>
      <c r="AG230" s="565"/>
    </row>
    <row r="231" spans="3:33" s="563" customFormat="1">
      <c r="C231" s="564"/>
      <c r="D231" s="564"/>
      <c r="F231" s="565"/>
      <c r="G231" s="565"/>
      <c r="H231" s="565"/>
      <c r="I231" s="566"/>
      <c r="J231" s="565"/>
      <c r="K231" s="565"/>
      <c r="L231" s="565"/>
      <c r="M231" s="567"/>
      <c r="N231" s="568"/>
      <c r="O231" s="564"/>
      <c r="P231" s="564"/>
      <c r="Q231" s="564"/>
      <c r="AF231" s="565"/>
      <c r="AG231" s="565"/>
    </row>
    <row r="232" spans="3:33" s="563" customFormat="1">
      <c r="C232" s="564"/>
      <c r="D232" s="564"/>
      <c r="F232" s="565"/>
      <c r="G232" s="565"/>
      <c r="H232" s="565"/>
      <c r="I232" s="566"/>
      <c r="J232" s="565"/>
      <c r="K232" s="565"/>
      <c r="L232" s="565"/>
      <c r="M232" s="567"/>
      <c r="N232" s="568"/>
      <c r="O232" s="564"/>
      <c r="P232" s="564"/>
      <c r="Q232" s="564"/>
      <c r="AF232" s="565"/>
      <c r="AG232" s="565"/>
    </row>
  </sheetData>
  <sortState ref="A118:N196">
    <sortCondition descending="1" ref="N118"/>
  </sortState>
  <mergeCells count="7">
    <mergeCell ref="S45:AE45"/>
    <mergeCell ref="A4:C4"/>
    <mergeCell ref="S21:AG21"/>
    <mergeCell ref="S23:AE23"/>
    <mergeCell ref="S26:AE26"/>
    <mergeCell ref="S31:AE31"/>
    <mergeCell ref="S37:AE37"/>
  </mergeCells>
  <conditionalFormatting sqref="A115:A116">
    <cfRule type="expression" dxfId="8" priority="33" stopIfTrue="1">
      <formula>AND(COUNTIF($A$115:$A$116, A115)&gt;1,NOT(ISBLANK(A115)))</formula>
    </cfRule>
  </conditionalFormatting>
  <conditionalFormatting sqref="A23:A33 A35:A94">
    <cfRule type="expression" dxfId="7" priority="31" stopIfTrue="1">
      <formula>AND(COUNTIF($A$23:$A$33, A23)+COUNTIF($A$35:$A$94, A23)&gt;1,NOT(ISBLANK(A23)))</formula>
    </cfRule>
  </conditionalFormatting>
  <conditionalFormatting sqref="A23:A99">
    <cfRule type="expression" dxfId="6" priority="32" stopIfTrue="1">
      <formula>AND(COUNTIF($A$23:$A$99, A23)&gt;1,NOT(ISBLANK(A23)))</formula>
    </cfRule>
  </conditionalFormatting>
  <conditionalFormatting sqref="A118">
    <cfRule type="expression" dxfId="5" priority="23" stopIfTrue="1">
      <formula>AND(COUNTIF($A$23:$A$33, A118)+COUNTIF($A$35:$A$94, A118)&gt;1,NOT(ISBLANK(A118)))</formula>
    </cfRule>
  </conditionalFormatting>
  <conditionalFormatting sqref="A118">
    <cfRule type="expression" dxfId="4" priority="24" stopIfTrue="1">
      <formula>AND(COUNTIF($A$23:$A$99, A118)&gt;1,NOT(ISBLANK(A118)))</formula>
    </cfRule>
  </conditionalFormatting>
  <conditionalFormatting sqref="A120:A130 A132:A191">
    <cfRule type="expression" dxfId="3" priority="5" stopIfTrue="1">
      <formula>AND(COUNTIF($A$23:$A$33, A120)+COUNTIF($A$35:$A$94, A120)&gt;1,NOT(ISBLANK(A120)))</formula>
    </cfRule>
  </conditionalFormatting>
  <conditionalFormatting sqref="A120:A196">
    <cfRule type="expression" dxfId="2" priority="6" stopIfTrue="1">
      <formula>AND(COUNTIF($A$23:$A$99, A120)&gt;1,NOT(ISBLANK(A120)))</formula>
    </cfRule>
  </conditionalFormatting>
  <conditionalFormatting sqref="A106:A114">
    <cfRule type="expression" dxfId="1" priority="1" stopIfTrue="1">
      <formula>AND(COUNTIF($A$23:$A$33, A106)+COUNTIF($A$35:$A$94, A106)&gt;1,NOT(ISBLANK(A106)))</formula>
    </cfRule>
  </conditionalFormatting>
  <conditionalFormatting sqref="A106:A114">
    <cfRule type="expression" dxfId="0" priority="2" stopIfTrue="1">
      <formula>AND(COUNTIF($A$23:$A$99, A106)&gt;1,NOT(ISBLANK(A106)))</formula>
    </cfRule>
  </conditionalFormatting>
  <pageMargins left="0.511811024" right="0.511811024" top="0.78740157500000008" bottom="0.78740157500000008" header="0.31496062000000008" footer="0.31496062000000008"/>
  <pageSetup paperSize="9" fitToWidth="0" fitToHeight="0" orientation="portrait" r:id="rId1"/>
  <ignoredErrors>
    <ignoredError sqref="I100:M100 T39:Y39 AA39:AC39" formulaRange="1"/>
    <ignoredError sqref="O100 AF47:AG47 AF39:AG39 AF33:AG33 AF27" formula="1"/>
    <ignoredError sqref="AD39:AE39" formula="1" formulaRange="1"/>
    <ignoredError sqref="O23:O99" evalError="1"/>
  </ignoredErrors>
  <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25"/>
  <dimension ref="A1"/>
  <sheetViews>
    <sheetView workbookViewId="0">
      <selection activeCell="M1" sqref="M1"/>
    </sheetView>
  </sheetViews>
  <sheetFormatPr defaultRowHeight="15"/>
  <cols>
    <col min="1" max="16384" width="9.140625" style="505"/>
  </cols>
  <sheetData/>
  <pageMargins left="0.511811024" right="0.511811024" top="0.78740157499999996" bottom="0.78740157499999996" header="0.31496062000000002" footer="0.31496062000000002"/>
  <pageSetup paperSize="9" orientation="portrait" r:id="rId1"/>
  <drawing r:id="rId2"/>
  <legacyDrawing r:id="rId3"/>
  <oleObjects>
    <mc:AlternateContent xmlns:mc="http://schemas.openxmlformats.org/markup-compatibility/2006">
      <mc:Choice Requires="x14">
        <oleObject progId="Word.Document.12" shapeId="15362" r:id="rId4">
          <objectPr defaultSize="0" autoPict="0" r:id="rId5">
            <anchor moveWithCells="1" sizeWithCells="1">
              <from>
                <xdr:col>0</xdr:col>
                <xdr:colOff>152400</xdr:colOff>
                <xdr:row>0</xdr:row>
                <xdr:rowOff>0</xdr:rowOff>
              </from>
              <to>
                <xdr:col>9</xdr:col>
                <xdr:colOff>304800</xdr:colOff>
                <xdr:row>35</xdr:row>
                <xdr:rowOff>9525</xdr:rowOff>
              </to>
            </anchor>
          </objectPr>
        </oleObject>
      </mc:Choice>
      <mc:Fallback>
        <oleObject progId="Word.Document.12" shapeId="15362" r:id="rId4"/>
      </mc:Fallback>
    </mc:AlternateContent>
  </oleObjec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6"/>
  <dimension ref="A1:F39"/>
  <sheetViews>
    <sheetView zoomScaleNormal="100" workbookViewId="0">
      <selection activeCell="C15" sqref="C15"/>
    </sheetView>
  </sheetViews>
  <sheetFormatPr defaultRowHeight="15"/>
  <cols>
    <col min="1" max="1" width="9.140625" style="563" customWidth="1"/>
    <col min="2" max="2" width="12.28515625" style="563" customWidth="1"/>
    <col min="3" max="3" width="10.7109375" style="563" customWidth="1"/>
    <col min="4" max="4" width="11.7109375" style="563" customWidth="1"/>
    <col min="5" max="16384" width="9.140625" style="563"/>
  </cols>
  <sheetData>
    <row r="1" spans="1:6" ht="15.75" thickBot="1">
      <c r="A1" s="760" t="s">
        <v>2</v>
      </c>
      <c r="B1" s="760" t="s">
        <v>3</v>
      </c>
      <c r="C1" s="760" t="s">
        <v>4</v>
      </c>
    </row>
    <row r="2" spans="1:6" ht="15.75" thickBot="1">
      <c r="A2" s="761">
        <v>45292</v>
      </c>
      <c r="B2" s="762">
        <v>28</v>
      </c>
      <c r="C2" s="763">
        <f>((B2-27)/27)*100</f>
        <v>3.7037037037037033</v>
      </c>
    </row>
    <row r="3" spans="1:6" ht="15.75" thickBot="1">
      <c r="A3" s="761">
        <v>45323</v>
      </c>
      <c r="B3" s="762">
        <v>16</v>
      </c>
      <c r="C3" s="763">
        <f>((B3-B2)/B2)*100</f>
        <v>-42.857142857142854</v>
      </c>
    </row>
    <row r="4" spans="1:6" ht="15.75" thickBot="1">
      <c r="A4" s="761">
        <v>45352</v>
      </c>
      <c r="B4" s="971">
        <v>23</v>
      </c>
      <c r="C4" s="972">
        <f t="shared" ref="C4:C13" si="0">((B4-B3)/B3)*100</f>
        <v>43.75</v>
      </c>
    </row>
    <row r="5" spans="1:6" ht="15.75" thickBot="1">
      <c r="A5" s="761">
        <v>45383</v>
      </c>
      <c r="B5" s="762">
        <v>16</v>
      </c>
      <c r="C5" s="763">
        <f t="shared" si="0"/>
        <v>-30.434782608695656</v>
      </c>
    </row>
    <row r="6" spans="1:6" ht="15.75" thickBot="1">
      <c r="A6" s="1020">
        <v>45413</v>
      </c>
      <c r="B6" s="1021">
        <v>22</v>
      </c>
      <c r="C6" s="1022">
        <f t="shared" si="0"/>
        <v>37.5</v>
      </c>
    </row>
    <row r="7" spans="1:6" ht="15.75" thickBot="1">
      <c r="A7" s="761">
        <v>45444</v>
      </c>
      <c r="B7" s="889">
        <v>0</v>
      </c>
      <c r="C7" s="890">
        <f t="shared" si="0"/>
        <v>-100</v>
      </c>
    </row>
    <row r="8" spans="1:6" ht="15.75" thickBot="1">
      <c r="A8" s="761">
        <v>45474</v>
      </c>
      <c r="B8" s="889">
        <v>0</v>
      </c>
      <c r="C8" s="890" t="e">
        <f t="shared" si="0"/>
        <v>#DIV/0!</v>
      </c>
    </row>
    <row r="9" spans="1:6" ht="15.75" thickBot="1">
      <c r="A9" s="761">
        <v>45505</v>
      </c>
      <c r="B9" s="889">
        <v>0</v>
      </c>
      <c r="C9" s="890" t="e">
        <f t="shared" si="0"/>
        <v>#DIV/0!</v>
      </c>
    </row>
    <row r="10" spans="1:6" ht="15.75" thickBot="1">
      <c r="A10" s="761">
        <v>45536</v>
      </c>
      <c r="B10" s="889">
        <v>0</v>
      </c>
      <c r="C10" s="890" t="e">
        <f t="shared" si="0"/>
        <v>#DIV/0!</v>
      </c>
    </row>
    <row r="11" spans="1:6" ht="15.75" thickBot="1">
      <c r="A11" s="761">
        <v>45566</v>
      </c>
      <c r="B11" s="889">
        <v>0</v>
      </c>
      <c r="C11" s="890" t="e">
        <f t="shared" si="0"/>
        <v>#DIV/0!</v>
      </c>
    </row>
    <row r="12" spans="1:6" ht="15.75" thickBot="1">
      <c r="A12" s="761">
        <v>45597</v>
      </c>
      <c r="B12" s="889">
        <v>0</v>
      </c>
      <c r="C12" s="890" t="e">
        <f t="shared" si="0"/>
        <v>#DIV/0!</v>
      </c>
    </row>
    <row r="13" spans="1:6" ht="15.75" thickBot="1">
      <c r="A13" s="761">
        <v>45627</v>
      </c>
      <c r="B13" s="889">
        <v>0</v>
      </c>
      <c r="C13" s="890" t="e">
        <f t="shared" si="0"/>
        <v>#DIV/0!</v>
      </c>
    </row>
    <row r="14" spans="1:6" ht="15.75" thickBot="1">
      <c r="A14" s="891" t="s">
        <v>5</v>
      </c>
      <c r="B14" s="891">
        <f>SUM(B2:B13)</f>
        <v>105</v>
      </c>
      <c r="C14" s="891"/>
    </row>
    <row r="15" spans="1:6">
      <c r="C15" s="962"/>
      <c r="D15" s="962"/>
      <c r="E15" s="962"/>
      <c r="F15" s="962"/>
    </row>
    <row r="16" spans="1:6">
      <c r="A16" s="918"/>
      <c r="B16" s="918"/>
      <c r="C16" s="918"/>
      <c r="D16" s="918"/>
      <c r="E16" s="918"/>
      <c r="F16" s="962"/>
    </row>
    <row r="17" spans="1:6">
      <c r="A17" s="1092" t="s">
        <v>409</v>
      </c>
      <c r="B17" s="1093">
        <v>28</v>
      </c>
      <c r="C17" s="918"/>
      <c r="D17" s="918" t="s">
        <v>411</v>
      </c>
      <c r="E17" s="918">
        <v>2</v>
      </c>
      <c r="F17" s="962"/>
    </row>
    <row r="18" spans="1:6">
      <c r="A18" s="1094" t="s">
        <v>487</v>
      </c>
      <c r="B18" s="1094">
        <v>16</v>
      </c>
      <c r="C18" s="918"/>
      <c r="D18" s="918" t="s">
        <v>421</v>
      </c>
      <c r="E18" s="918">
        <v>0</v>
      </c>
      <c r="F18" s="962"/>
    </row>
    <row r="19" spans="1:6">
      <c r="A19" s="1094" t="s">
        <v>501</v>
      </c>
      <c r="B19" s="1094">
        <v>23</v>
      </c>
      <c r="C19" s="918"/>
      <c r="D19" s="918" t="s">
        <v>410</v>
      </c>
      <c r="E19" s="918">
        <v>20</v>
      </c>
      <c r="F19" s="962"/>
    </row>
    <row r="20" spans="1:6">
      <c r="A20" s="1095" t="s">
        <v>509</v>
      </c>
      <c r="B20" s="1095">
        <v>16</v>
      </c>
      <c r="C20" s="918"/>
      <c r="D20" s="918" t="s">
        <v>412</v>
      </c>
      <c r="E20" s="918">
        <v>22</v>
      </c>
      <c r="F20" s="962"/>
    </row>
    <row r="21" spans="1:6">
      <c r="A21" s="1095" t="s">
        <v>518</v>
      </c>
      <c r="B21" s="1095">
        <v>22</v>
      </c>
      <c r="C21" s="500"/>
      <c r="D21" s="500"/>
      <c r="E21" s="500"/>
      <c r="F21" s="962"/>
    </row>
    <row r="22" spans="1:6">
      <c r="A22" s="1096" t="s">
        <v>23</v>
      </c>
      <c r="B22" s="1096">
        <f>SUM(B17:B21)</f>
        <v>105</v>
      </c>
      <c r="C22" s="500"/>
      <c r="D22" s="500"/>
      <c r="E22" s="500"/>
      <c r="F22" s="962"/>
    </row>
    <row r="23" spans="1:6">
      <c r="A23" s="500"/>
      <c r="B23" s="500"/>
      <c r="C23" s="500"/>
      <c r="D23" s="500"/>
      <c r="E23" s="500"/>
      <c r="F23" s="962"/>
    </row>
    <row r="24" spans="1:6">
      <c r="A24" s="500"/>
      <c r="B24" s="500"/>
      <c r="C24" s="500"/>
      <c r="D24" s="500"/>
      <c r="E24" s="500"/>
      <c r="F24" s="962"/>
    </row>
    <row r="25" spans="1:6">
      <c r="A25" s="500"/>
      <c r="B25" s="500"/>
      <c r="C25" s="500"/>
      <c r="D25" s="500"/>
      <c r="E25" s="500"/>
      <c r="F25" s="500"/>
    </row>
    <row r="26" spans="1:6">
      <c r="A26" s="500"/>
      <c r="B26" s="500"/>
      <c r="C26" s="500"/>
      <c r="D26" s="500"/>
      <c r="E26" s="500"/>
      <c r="F26" s="500"/>
    </row>
    <row r="27" spans="1:6">
      <c r="A27" s="500"/>
      <c r="B27" s="500"/>
      <c r="C27" s="500"/>
      <c r="D27" s="500"/>
      <c r="E27" s="500"/>
      <c r="F27" s="500"/>
    </row>
    <row r="28" spans="1:6">
      <c r="A28" s="500"/>
      <c r="B28" s="500"/>
      <c r="C28" s="500"/>
      <c r="D28" s="500"/>
      <c r="E28" s="500"/>
      <c r="F28" s="500"/>
    </row>
    <row r="29" spans="1:6">
      <c r="A29" s="500"/>
      <c r="B29" s="500"/>
      <c r="C29" s="500"/>
      <c r="D29" s="500"/>
      <c r="E29" s="500"/>
      <c r="F29" s="500"/>
    </row>
    <row r="30" spans="1:6">
      <c r="A30" s="500"/>
      <c r="B30" s="500"/>
      <c r="C30" s="500"/>
      <c r="D30" s="500"/>
      <c r="E30" s="500"/>
      <c r="F30" s="500"/>
    </row>
    <row r="31" spans="1:6">
      <c r="A31" s="500"/>
      <c r="B31" s="500"/>
      <c r="C31" s="500"/>
      <c r="D31" s="500"/>
      <c r="E31" s="500"/>
      <c r="F31" s="500"/>
    </row>
    <row r="32" spans="1:6">
      <c r="A32" s="500"/>
      <c r="B32" s="500"/>
      <c r="C32" s="500"/>
      <c r="D32" s="500"/>
      <c r="E32" s="500"/>
      <c r="F32" s="500"/>
    </row>
    <row r="33" spans="1:6">
      <c r="A33" s="500"/>
      <c r="B33" s="500"/>
      <c r="C33" s="500"/>
      <c r="D33" s="500"/>
      <c r="E33" s="500"/>
      <c r="F33" s="500"/>
    </row>
    <row r="34" spans="1:6">
      <c r="A34" s="500"/>
      <c r="B34" s="500"/>
      <c r="C34" s="500"/>
      <c r="D34" s="500"/>
      <c r="E34" s="500"/>
      <c r="F34" s="500"/>
    </row>
    <row r="35" spans="1:6">
      <c r="A35" s="500"/>
      <c r="B35" s="500"/>
      <c r="C35" s="500"/>
      <c r="D35" s="500"/>
      <c r="E35" s="500"/>
      <c r="F35" s="500"/>
    </row>
    <row r="36" spans="1:6">
      <c r="A36" s="500"/>
      <c r="B36" s="500"/>
      <c r="C36" s="500"/>
      <c r="D36" s="500"/>
      <c r="E36" s="500"/>
      <c r="F36" s="500"/>
    </row>
    <row r="37" spans="1:6">
      <c r="A37" s="500"/>
      <c r="B37" s="500"/>
      <c r="C37" s="500"/>
      <c r="D37" s="500"/>
      <c r="E37" s="500"/>
      <c r="F37" s="500"/>
    </row>
    <row r="38" spans="1:6">
      <c r="A38" s="500"/>
      <c r="B38" s="500"/>
      <c r="C38" s="500"/>
      <c r="D38" s="500"/>
      <c r="E38" s="500"/>
      <c r="F38" s="500"/>
    </row>
    <row r="39" spans="1:6">
      <c r="A39" s="500"/>
      <c r="B39" s="500"/>
    </row>
  </sheetData>
  <pageMargins left="0.511811024" right="0.511811024" top="0.78740157499999996" bottom="0.78740157499999996" header="0.31496062000000002" footer="0.31496062000000002"/>
  <pageSetup paperSize="9" orientation="portrait" r:id="rId1"/>
  <ignoredErrors>
    <ignoredError sqref="C4:C13" evalError="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7"/>
  <dimension ref="A1:B19"/>
  <sheetViews>
    <sheetView topLeftCell="C1" workbookViewId="0"/>
  </sheetViews>
  <sheetFormatPr defaultRowHeight="15"/>
  <cols>
    <col min="1" max="1" width="55.7109375" hidden="1" customWidth="1"/>
    <col min="2" max="2" width="19.85546875" hidden="1" customWidth="1"/>
    <col min="3" max="3" width="9.140625" customWidth="1"/>
  </cols>
  <sheetData>
    <row r="1" spans="1:2">
      <c r="A1" s="91" t="s">
        <v>0</v>
      </c>
    </row>
    <row r="2" spans="1:2">
      <c r="A2" s="1" t="s">
        <v>1</v>
      </c>
    </row>
    <row r="3" spans="1:2">
      <c r="A3" s="89"/>
    </row>
    <row r="4" spans="1:2">
      <c r="A4" s="468" t="s">
        <v>399</v>
      </c>
      <c r="B4" s="469" t="s">
        <v>400</v>
      </c>
    </row>
    <row r="5" spans="1:2" ht="15.75" thickBot="1">
      <c r="A5" s="470" t="s">
        <v>401</v>
      </c>
      <c r="B5" s="471">
        <v>135</v>
      </c>
    </row>
    <row r="6" spans="1:2" ht="45">
      <c r="A6" s="470" t="s">
        <v>402</v>
      </c>
      <c r="B6" s="471">
        <v>58</v>
      </c>
    </row>
    <row r="7" spans="1:2" ht="45">
      <c r="A7" s="472" t="s">
        <v>403</v>
      </c>
      <c r="B7" s="471">
        <v>281</v>
      </c>
    </row>
    <row r="8" spans="1:2" ht="15.75" thickBot="1">
      <c r="A8" s="470" t="s">
        <v>404</v>
      </c>
      <c r="B8" s="471">
        <v>106</v>
      </c>
    </row>
    <row r="9" spans="1:2" ht="15.75" thickBot="1">
      <c r="A9" s="470" t="s">
        <v>405</v>
      </c>
      <c r="B9" s="471">
        <v>4</v>
      </c>
    </row>
    <row r="10" spans="1:2" ht="15.75" thickBot="1">
      <c r="A10" s="470" t="s">
        <v>406</v>
      </c>
      <c r="B10" s="471">
        <v>257</v>
      </c>
    </row>
    <row r="11" spans="1:2" ht="15.75" thickBot="1">
      <c r="A11" s="470" t="s">
        <v>407</v>
      </c>
      <c r="B11" s="471">
        <v>72</v>
      </c>
    </row>
    <row r="12" spans="1:2" ht="30">
      <c r="A12" s="473" t="s">
        <v>408</v>
      </c>
      <c r="B12" s="471">
        <v>42</v>
      </c>
    </row>
    <row r="13" spans="1:2">
      <c r="A13" s="474" t="s">
        <v>15</v>
      </c>
      <c r="B13" s="475">
        <f>SUM(B5:B12)</f>
        <v>955</v>
      </c>
    </row>
    <row r="16" spans="1:2">
      <c r="A16" s="89"/>
    </row>
    <row r="17" spans="1:1">
      <c r="A17" s="89"/>
    </row>
    <row r="18" spans="1:1">
      <c r="A18" s="89"/>
    </row>
    <row r="19" spans="1:1">
      <c r="A19" s="89"/>
    </row>
  </sheetData>
  <pageMargins left="0.511811024" right="0.511811024" top="0.78740157500000008" bottom="0.78740157500000008" header="0.31496062000000008" footer="0.3149606200000000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topLeftCell="A13" workbookViewId="0">
      <selection activeCell="T6" sqref="T6"/>
    </sheetView>
  </sheetViews>
  <sheetFormatPr defaultRowHeight="15"/>
  <cols>
    <col min="1" max="1" width="6.42578125" style="660" customWidth="1"/>
    <col min="2" max="2" width="19.7109375" style="660" customWidth="1"/>
    <col min="3" max="11" width="9.140625" style="660"/>
  </cols>
  <sheetData>
    <row r="1" spans="1:23">
      <c r="A1" s="1072" t="s">
        <v>0</v>
      </c>
      <c r="W1" s="136"/>
    </row>
    <row r="2" spans="1:23">
      <c r="A2" s="1072" t="s">
        <v>1</v>
      </c>
      <c r="W2" s="136"/>
    </row>
    <row r="3" spans="1:23">
      <c r="W3" s="136"/>
    </row>
    <row r="4" spans="1:23">
      <c r="A4" s="575"/>
      <c r="B4" s="575"/>
      <c r="C4" s="575"/>
      <c r="D4" s="575"/>
      <c r="E4" s="575"/>
      <c r="F4" s="575"/>
      <c r="G4" s="575"/>
      <c r="W4" s="136"/>
    </row>
    <row r="5" spans="1:23" s="918" customFormat="1">
      <c r="A5" s="570"/>
      <c r="B5" s="570"/>
      <c r="C5" s="570"/>
      <c r="D5" s="570"/>
      <c r="E5" s="570"/>
      <c r="F5" s="570"/>
      <c r="G5" s="570"/>
      <c r="H5" s="1065"/>
      <c r="I5" s="1065"/>
      <c r="J5" s="869"/>
      <c r="K5" s="869"/>
      <c r="W5" s="1087"/>
    </row>
    <row r="6" spans="1:23" s="918" customFormat="1" ht="30">
      <c r="A6" s="570"/>
      <c r="B6" s="1073" t="s">
        <v>7</v>
      </c>
      <c r="C6" s="1074">
        <v>45292</v>
      </c>
      <c r="D6" s="1074">
        <v>45323</v>
      </c>
      <c r="E6" s="1074">
        <v>45352</v>
      </c>
      <c r="F6" s="1074">
        <v>45383</v>
      </c>
      <c r="G6" s="1074">
        <v>45413</v>
      </c>
      <c r="H6" s="1071"/>
      <c r="I6" s="1070"/>
      <c r="J6" s="1070"/>
      <c r="K6" s="869"/>
      <c r="W6" s="1087"/>
    </row>
    <row r="7" spans="1:23" s="918" customFormat="1">
      <c r="A7" s="570"/>
      <c r="B7" s="1075" t="s">
        <v>522</v>
      </c>
      <c r="C7" s="1076">
        <v>70</v>
      </c>
      <c r="D7" s="1076">
        <v>82</v>
      </c>
      <c r="E7" s="1076">
        <v>93</v>
      </c>
      <c r="F7" s="1077">
        <v>90</v>
      </c>
      <c r="G7" s="1078">
        <v>77</v>
      </c>
      <c r="H7" s="1068"/>
      <c r="I7" s="1069"/>
      <c r="J7" s="1066"/>
      <c r="K7" s="869"/>
      <c r="W7" s="1087"/>
    </row>
    <row r="8" spans="1:23" s="918" customFormat="1">
      <c r="A8" s="570"/>
      <c r="B8" s="1075" t="s">
        <v>14</v>
      </c>
      <c r="C8" s="1076">
        <v>84</v>
      </c>
      <c r="D8" s="1076">
        <v>64</v>
      </c>
      <c r="E8" s="1079">
        <v>44</v>
      </c>
      <c r="F8" s="1076">
        <v>56</v>
      </c>
      <c r="G8" s="1078">
        <v>42</v>
      </c>
      <c r="H8" s="1068"/>
      <c r="I8" s="1069"/>
      <c r="J8" s="1066"/>
      <c r="K8" s="869"/>
      <c r="W8" s="1087"/>
    </row>
    <row r="9" spans="1:23" s="918" customFormat="1">
      <c r="A9" s="570"/>
      <c r="B9" s="1080"/>
      <c r="H9" s="1068"/>
      <c r="I9" s="1067"/>
      <c r="J9" s="1066"/>
      <c r="K9" s="869"/>
      <c r="W9" s="1087"/>
    </row>
    <row r="10" spans="1:23" s="918" customFormat="1">
      <c r="A10" s="570"/>
      <c r="B10" s="570"/>
      <c r="H10" s="1065"/>
      <c r="I10" s="1065"/>
      <c r="J10" s="869"/>
      <c r="K10" s="869"/>
      <c r="W10" s="1087"/>
    </row>
    <row r="11" spans="1:23">
      <c r="A11" s="575"/>
      <c r="B11" s="1081"/>
      <c r="C11" s="1082"/>
      <c r="D11" s="1082"/>
      <c r="E11" s="1083"/>
      <c r="F11" s="1082"/>
      <c r="G11" s="1084"/>
      <c r="H11" s="1064"/>
      <c r="I11" s="1064"/>
      <c r="W11" s="1087"/>
    </row>
    <row r="12" spans="1:23">
      <c r="A12" s="575"/>
      <c r="B12" s="575"/>
      <c r="C12" s="573"/>
      <c r="D12" s="573"/>
      <c r="E12" s="573"/>
      <c r="F12" s="572"/>
      <c r="G12" s="1085"/>
      <c r="H12" s="1064"/>
      <c r="I12" s="1064"/>
      <c r="W12" s="1087"/>
    </row>
    <row r="13" spans="1:23">
      <c r="W13" s="1087"/>
    </row>
    <row r="14" spans="1:23">
      <c r="W14" s="1087"/>
    </row>
    <row r="15" spans="1:23">
      <c r="W15" s="1087"/>
    </row>
    <row r="16" spans="1:23">
      <c r="W16" s="1087"/>
    </row>
    <row r="17" spans="23:23">
      <c r="W17" s="1087"/>
    </row>
    <row r="18" spans="23:23">
      <c r="W18" s="1087"/>
    </row>
    <row r="19" spans="23:23">
      <c r="W19" s="1087"/>
    </row>
    <row r="20" spans="23:23">
      <c r="W20" s="1087"/>
    </row>
    <row r="21" spans="23:23">
      <c r="W21" s="1087"/>
    </row>
    <row r="22" spans="23:23">
      <c r="W22" s="1087"/>
    </row>
    <row r="23" spans="23:23">
      <c r="W23" s="1087"/>
    </row>
    <row r="24" spans="23:23">
      <c r="W24" s="136"/>
    </row>
  </sheetData>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3"/>
  <dimension ref="A1:AF38"/>
  <sheetViews>
    <sheetView tabSelected="1" zoomScale="80" zoomScaleNormal="80" workbookViewId="0"/>
  </sheetViews>
  <sheetFormatPr defaultRowHeight="15"/>
  <cols>
    <col min="1" max="1" width="66.5703125" customWidth="1"/>
    <col min="2" max="2" width="7.5703125" bestFit="1" customWidth="1"/>
    <col min="3" max="3" width="7.7109375" bestFit="1" customWidth="1"/>
    <col min="4" max="4" width="7.140625" bestFit="1" customWidth="1"/>
    <col min="5" max="5" width="7.140625" customWidth="1"/>
    <col min="6" max="6" width="7.85546875" style="2" bestFit="1" customWidth="1"/>
    <col min="7" max="10" width="7.85546875" customWidth="1"/>
    <col min="11" max="11" width="8" customWidth="1"/>
    <col min="12" max="13" width="7.85546875" customWidth="1"/>
    <col min="14" max="14" width="7.7109375" customWidth="1"/>
    <col min="15" max="15" width="7.140625" bestFit="1" customWidth="1"/>
    <col min="16" max="16" width="8" bestFit="1" customWidth="1"/>
    <col min="17" max="17" width="10.85546875" customWidth="1"/>
    <col min="18" max="20" width="9.140625" customWidth="1"/>
    <col min="21" max="21" width="22" bestFit="1" customWidth="1"/>
    <col min="22" max="22" width="11" bestFit="1" customWidth="1"/>
    <col min="23" max="23" width="6.85546875" bestFit="1" customWidth="1"/>
    <col min="24" max="24" width="9.140625" customWidth="1"/>
  </cols>
  <sheetData>
    <row r="1" spans="1:32">
      <c r="A1" s="1" t="s">
        <v>0</v>
      </c>
      <c r="B1" s="1"/>
      <c r="C1" s="1"/>
      <c r="R1" s="500"/>
      <c r="S1" s="500"/>
      <c r="T1" s="500"/>
      <c r="U1" s="500"/>
      <c r="V1" s="500"/>
      <c r="W1" s="500"/>
    </row>
    <row r="2" spans="1:32">
      <c r="A2" s="1" t="s">
        <v>1</v>
      </c>
      <c r="B2" s="1"/>
      <c r="C2" s="1"/>
      <c r="R2" s="500"/>
      <c r="S2" s="500"/>
      <c r="T2" s="500"/>
      <c r="U2" s="500"/>
      <c r="V2" s="500"/>
      <c r="W2" s="500"/>
    </row>
    <row r="3" spans="1:32" ht="15.75" thickBot="1">
      <c r="R3" s="500"/>
      <c r="S3" s="500"/>
      <c r="T3" s="500"/>
      <c r="U3" s="500"/>
      <c r="V3" s="500"/>
      <c r="W3" s="500"/>
    </row>
    <row r="4" spans="1:32" ht="50.25" customHeight="1" thickBot="1">
      <c r="A4" s="774" t="s">
        <v>16</v>
      </c>
      <c r="B4" s="727">
        <v>45627</v>
      </c>
      <c r="C4" s="601">
        <v>45597</v>
      </c>
      <c r="D4" s="603">
        <v>45566</v>
      </c>
      <c r="E4" s="775">
        <v>45536</v>
      </c>
      <c r="F4" s="775">
        <v>45505</v>
      </c>
      <c r="G4" s="775">
        <v>45474</v>
      </c>
      <c r="H4" s="775">
        <v>45444</v>
      </c>
      <c r="I4" s="776">
        <v>45413</v>
      </c>
      <c r="J4" s="600">
        <v>45383</v>
      </c>
      <c r="K4" s="600">
        <v>45352</v>
      </c>
      <c r="L4" s="600">
        <v>45323</v>
      </c>
      <c r="M4" s="603">
        <v>45292</v>
      </c>
      <c r="N4" s="775" t="s">
        <v>5</v>
      </c>
      <c r="O4" s="777" t="s">
        <v>6</v>
      </c>
      <c r="P4" s="777" t="s">
        <v>8</v>
      </c>
      <c r="Q4" s="778" t="s">
        <v>514</v>
      </c>
      <c r="R4" s="500"/>
      <c r="S4" s="500"/>
      <c r="T4" s="500"/>
      <c r="U4" s="500"/>
      <c r="V4" s="500"/>
      <c r="W4" s="500"/>
    </row>
    <row r="5" spans="1:32" ht="15.75" thickBot="1">
      <c r="A5" s="956" t="s">
        <v>17</v>
      </c>
      <c r="B5" s="953"/>
      <c r="C5" s="26"/>
      <c r="D5" s="26"/>
      <c r="E5" s="26"/>
      <c r="F5" s="26"/>
      <c r="G5" s="56"/>
      <c r="H5" s="56"/>
      <c r="I5" s="513">
        <v>5</v>
      </c>
      <c r="J5" s="165">
        <v>12</v>
      </c>
      <c r="K5" s="61">
        <v>13</v>
      </c>
      <c r="L5" s="165">
        <v>19</v>
      </c>
      <c r="M5" s="57">
        <v>11</v>
      </c>
      <c r="N5" s="58">
        <f t="shared" ref="N5:N6" si="0">SUM(B5:M5)</f>
        <v>60</v>
      </c>
      <c r="O5" s="59">
        <f t="shared" ref="O5:O6" si="1">AVERAGE(B5:M5)</f>
        <v>12</v>
      </c>
      <c r="P5" s="60">
        <f t="shared" ref="P5:P12" si="2">N5/N$12*100</f>
        <v>0.19911063914515165</v>
      </c>
      <c r="Q5" s="779">
        <f>(I5*100)/$I$12</f>
        <v>8.4160915670762504E-2</v>
      </c>
      <c r="R5" s="500"/>
      <c r="S5" s="500"/>
      <c r="T5" s="500"/>
      <c r="U5" s="500"/>
      <c r="V5" s="500"/>
      <c r="W5" s="500"/>
    </row>
    <row r="6" spans="1:32" ht="15.75" thickBot="1">
      <c r="A6" s="957" t="s">
        <v>18</v>
      </c>
      <c r="B6" s="954"/>
      <c r="C6" s="38"/>
      <c r="D6" s="38"/>
      <c r="E6" s="38"/>
      <c r="F6" s="38"/>
      <c r="G6" s="61"/>
      <c r="H6" s="61"/>
      <c r="I6" s="514">
        <v>1555</v>
      </c>
      <c r="J6" s="167">
        <v>1898</v>
      </c>
      <c r="K6" s="61">
        <v>2041</v>
      </c>
      <c r="L6" s="167">
        <v>1889</v>
      </c>
      <c r="M6" s="62">
        <v>1913</v>
      </c>
      <c r="N6" s="58">
        <f t="shared" si="0"/>
        <v>9296</v>
      </c>
      <c r="O6" s="59">
        <f t="shared" si="1"/>
        <v>1859.2</v>
      </c>
      <c r="P6" s="60">
        <f t="shared" si="2"/>
        <v>30.848875024888827</v>
      </c>
      <c r="Q6" s="779">
        <f t="shared" ref="Q6:Q12" si="3">(I6*100)/$I$12</f>
        <v>26.174044773607136</v>
      </c>
      <c r="R6" s="500"/>
      <c r="S6" s="500"/>
      <c r="T6" s="500"/>
      <c r="U6" s="500"/>
      <c r="V6" s="500"/>
      <c r="W6" s="500"/>
    </row>
    <row r="7" spans="1:32" s="634" customFormat="1" ht="15.75" thickBot="1">
      <c r="A7" s="988" t="s">
        <v>502</v>
      </c>
      <c r="B7" s="979"/>
      <c r="C7" s="980"/>
      <c r="D7" s="980"/>
      <c r="E7" s="980"/>
      <c r="F7" s="980"/>
      <c r="G7" s="981"/>
      <c r="H7" s="981"/>
      <c r="I7" s="982">
        <v>347</v>
      </c>
      <c r="J7" s="983">
        <v>415</v>
      </c>
      <c r="K7" s="981">
        <v>117</v>
      </c>
      <c r="L7" s="983">
        <v>0</v>
      </c>
      <c r="M7" s="984">
        <v>0</v>
      </c>
      <c r="N7" s="985">
        <f>SUM(B7:M7)</f>
        <v>879</v>
      </c>
      <c r="O7" s="986">
        <f t="shared" ref="O7:O12" si="4">AVERAGE(B7:M7)</f>
        <v>175.8</v>
      </c>
      <c r="P7" s="987">
        <f t="shared" si="2"/>
        <v>2.9169708634764717</v>
      </c>
      <c r="Q7" s="779">
        <f t="shared" si="3"/>
        <v>5.8407675475509171</v>
      </c>
      <c r="R7" s="918"/>
      <c r="S7" s="918"/>
      <c r="T7" s="918"/>
      <c r="U7" s="918"/>
      <c r="V7" s="918"/>
      <c r="W7" s="918"/>
    </row>
    <row r="8" spans="1:32" ht="15.75" thickBot="1">
      <c r="A8" s="957" t="s">
        <v>19</v>
      </c>
      <c r="B8" s="954"/>
      <c r="C8" s="38"/>
      <c r="D8" s="38"/>
      <c r="E8" s="38"/>
      <c r="F8" s="38"/>
      <c r="G8" s="61"/>
      <c r="H8" s="61"/>
      <c r="I8" s="514">
        <v>1365</v>
      </c>
      <c r="J8" s="167">
        <v>1552</v>
      </c>
      <c r="K8" s="61">
        <v>1249</v>
      </c>
      <c r="L8" s="167">
        <v>1205</v>
      </c>
      <c r="M8" s="62">
        <v>1219</v>
      </c>
      <c r="N8" s="58">
        <f>SUM(B8:M8)</f>
        <v>6590</v>
      </c>
      <c r="O8" s="59">
        <f t="shared" si="4"/>
        <v>1318</v>
      </c>
      <c r="P8" s="60">
        <f t="shared" si="2"/>
        <v>21.868985199442488</v>
      </c>
      <c r="Q8" s="779">
        <f t="shared" si="3"/>
        <v>22.975929978118163</v>
      </c>
      <c r="R8" s="581"/>
      <c r="S8" s="500"/>
      <c r="T8" s="500"/>
      <c r="U8" s="500"/>
      <c r="V8" s="500"/>
      <c r="W8" s="500"/>
    </row>
    <row r="9" spans="1:32" ht="15.75" thickBot="1">
      <c r="A9" s="958" t="s">
        <v>20</v>
      </c>
      <c r="B9" s="955"/>
      <c r="C9" s="45"/>
      <c r="D9" s="45"/>
      <c r="E9" s="45"/>
      <c r="F9" s="45"/>
      <c r="G9" s="938"/>
      <c r="H9" s="938"/>
      <c r="I9" s="939">
        <v>395</v>
      </c>
      <c r="J9" s="168">
        <v>280</v>
      </c>
      <c r="K9" s="938">
        <v>175</v>
      </c>
      <c r="L9" s="168">
        <v>249</v>
      </c>
      <c r="M9" s="940">
        <v>158</v>
      </c>
      <c r="N9" s="937">
        <f>SUM(B9:M9)</f>
        <v>1257</v>
      </c>
      <c r="O9" s="59">
        <f t="shared" si="4"/>
        <v>251.4</v>
      </c>
      <c r="P9" s="60">
        <f t="shared" si="2"/>
        <v>4.1713678900909272</v>
      </c>
      <c r="Q9" s="779">
        <f t="shared" si="3"/>
        <v>6.6487123379902373</v>
      </c>
      <c r="R9" s="581"/>
      <c r="S9" s="500"/>
      <c r="T9" s="500"/>
      <c r="U9" s="500"/>
      <c r="V9" s="500"/>
      <c r="W9" s="500"/>
    </row>
    <row r="10" spans="1:32" ht="15.75" thickBot="1">
      <c r="A10" s="959" t="s">
        <v>21</v>
      </c>
      <c r="B10" s="954"/>
      <c r="C10" s="476"/>
      <c r="D10" s="476"/>
      <c r="E10" s="476"/>
      <c r="F10" s="476"/>
      <c r="G10" s="941"/>
      <c r="H10" s="941"/>
      <c r="I10" s="941">
        <v>2057</v>
      </c>
      <c r="J10" s="942">
        <v>2192</v>
      </c>
      <c r="K10" s="941">
        <v>2373</v>
      </c>
      <c r="L10" s="942">
        <v>2283</v>
      </c>
      <c r="M10" s="947">
        <v>2038</v>
      </c>
      <c r="N10" s="948">
        <f>SUM(B10:M10)</f>
        <v>10943</v>
      </c>
      <c r="O10" s="59">
        <f t="shared" si="4"/>
        <v>2188.6</v>
      </c>
      <c r="P10" s="60">
        <f t="shared" si="2"/>
        <v>36.314462069423243</v>
      </c>
      <c r="Q10" s="779">
        <f t="shared" si="3"/>
        <v>34.623800706951691</v>
      </c>
      <c r="R10" s="581"/>
      <c r="S10" s="582"/>
      <c r="T10" s="500"/>
      <c r="U10" s="500"/>
      <c r="V10" s="500"/>
      <c r="W10" s="500"/>
    </row>
    <row r="11" spans="1:32" ht="15.75" thickBot="1">
      <c r="A11" s="960" t="s">
        <v>22</v>
      </c>
      <c r="B11" s="955"/>
      <c r="C11" s="943"/>
      <c r="D11" s="943"/>
      <c r="E11" s="943"/>
      <c r="F11" s="943"/>
      <c r="G11" s="944"/>
      <c r="H11" s="944"/>
      <c r="I11" s="944">
        <v>217</v>
      </c>
      <c r="J11" s="945">
        <v>239</v>
      </c>
      <c r="K11" s="944">
        <v>203</v>
      </c>
      <c r="L11" s="945">
        <v>202</v>
      </c>
      <c r="M11" s="950">
        <v>248</v>
      </c>
      <c r="N11" s="949">
        <f>SUM(B11:M11)</f>
        <v>1109</v>
      </c>
      <c r="O11" s="59">
        <f t="shared" si="4"/>
        <v>221.8</v>
      </c>
      <c r="P11" s="60">
        <f t="shared" si="2"/>
        <v>3.6802283135328864</v>
      </c>
      <c r="Q11" s="1097">
        <f t="shared" si="3"/>
        <v>3.6525837401110923</v>
      </c>
      <c r="R11" s="581"/>
      <c r="S11" s="582"/>
      <c r="T11" s="500"/>
      <c r="U11" s="500"/>
      <c r="V11" s="500"/>
      <c r="W11" s="500"/>
    </row>
    <row r="12" spans="1:32" ht="16.5" thickBot="1">
      <c r="A12" s="951" t="s">
        <v>23</v>
      </c>
      <c r="B12" s="946">
        <f t="shared" ref="B12:I12" si="5">SUM(B5:B11)</f>
        <v>0</v>
      </c>
      <c r="C12" s="946">
        <f t="shared" si="5"/>
        <v>0</v>
      </c>
      <c r="D12" s="946">
        <f t="shared" si="5"/>
        <v>0</v>
      </c>
      <c r="E12" s="946">
        <f t="shared" si="5"/>
        <v>0</v>
      </c>
      <c r="F12" s="946">
        <f t="shared" si="5"/>
        <v>0</v>
      </c>
      <c r="G12" s="946">
        <f t="shared" si="5"/>
        <v>0</v>
      </c>
      <c r="H12" s="946">
        <f t="shared" si="5"/>
        <v>0</v>
      </c>
      <c r="I12" s="946">
        <f t="shared" si="5"/>
        <v>5941</v>
      </c>
      <c r="J12" s="946">
        <f>SUM(J5:J11)</f>
        <v>6588</v>
      </c>
      <c r="K12" s="946">
        <f>SUM(K5:K11)</f>
        <v>6171</v>
      </c>
      <c r="L12" s="946">
        <f>SUM(L5:L11)</f>
        <v>5847</v>
      </c>
      <c r="M12" s="952">
        <f>SUM(M5:M11)</f>
        <v>5587</v>
      </c>
      <c r="N12" s="780">
        <f>SUM(N5:N11)</f>
        <v>30134</v>
      </c>
      <c r="O12" s="781">
        <f t="shared" si="4"/>
        <v>2511.1666666666665</v>
      </c>
      <c r="P12" s="782">
        <f t="shared" si="2"/>
        <v>100</v>
      </c>
      <c r="Q12" s="1098">
        <f t="shared" si="3"/>
        <v>100</v>
      </c>
      <c r="R12" s="581"/>
      <c r="S12" s="583"/>
      <c r="T12" s="500"/>
      <c r="U12" s="500"/>
      <c r="V12" s="500"/>
      <c r="W12" s="500"/>
      <c r="AD12" s="65"/>
      <c r="AE12" s="2"/>
      <c r="AF12" s="65"/>
    </row>
    <row r="13" spans="1:32">
      <c r="M13" s="66"/>
      <c r="N13" s="64"/>
      <c r="U13" s="65"/>
      <c r="V13" s="2"/>
      <c r="W13" s="65"/>
    </row>
    <row r="14" spans="1:32">
      <c r="A14" s="1102"/>
      <c r="B14" s="1102"/>
      <c r="C14" s="1102"/>
      <c r="D14" s="1102"/>
      <c r="E14" s="63"/>
      <c r="I14" s="64"/>
      <c r="J14" s="64"/>
      <c r="U14" s="65"/>
      <c r="V14" s="2"/>
      <c r="W14" s="65"/>
    </row>
    <row r="15" spans="1:32">
      <c r="A15" s="1102"/>
      <c r="B15" s="1102"/>
      <c r="C15" s="1102"/>
      <c r="D15" s="1102"/>
      <c r="I15" s="64"/>
      <c r="U15" s="65"/>
      <c r="V15" s="2"/>
      <c r="W15" s="65"/>
    </row>
    <row r="16" spans="1:32">
      <c r="A16" s="1102"/>
      <c r="B16" s="1102"/>
      <c r="C16" s="1102"/>
      <c r="D16" s="1102"/>
      <c r="U16" s="67"/>
      <c r="V16" s="2"/>
      <c r="W16" s="68"/>
    </row>
    <row r="21" spans="1:5">
      <c r="A21" s="1"/>
      <c r="B21" s="1"/>
      <c r="C21" s="1"/>
      <c r="D21" s="6"/>
    </row>
    <row r="22" spans="1:5">
      <c r="A22" s="65"/>
      <c r="B22" s="65"/>
      <c r="C22" s="65"/>
      <c r="D22" s="69"/>
    </row>
    <row r="23" spans="1:5">
      <c r="A23" s="65"/>
      <c r="B23" s="65"/>
      <c r="C23" s="65"/>
      <c r="D23" s="69"/>
    </row>
    <row r="24" spans="1:5">
      <c r="A24" s="65"/>
      <c r="B24" s="65"/>
      <c r="C24" s="65"/>
      <c r="D24" s="69"/>
    </row>
    <row r="25" spans="1:5">
      <c r="A25" s="65"/>
      <c r="B25" s="65"/>
      <c r="C25" s="65"/>
      <c r="D25" s="69"/>
    </row>
    <row r="26" spans="1:5">
      <c r="A26" s="67"/>
      <c r="B26" s="67"/>
      <c r="C26" s="67"/>
      <c r="D26" s="69"/>
    </row>
    <row r="27" spans="1:5">
      <c r="E27" s="64"/>
    </row>
    <row r="38" spans="1:1" ht="45">
      <c r="A38" s="989" t="s">
        <v>503</v>
      </c>
    </row>
  </sheetData>
  <mergeCells count="1">
    <mergeCell ref="A14:D16"/>
  </mergeCells>
  <pageMargins left="0.511811024" right="0.511811024" top="0.78740157500000008" bottom="0.78740157500000008" header="0.31496062000000008" footer="0.31496062000000008"/>
  <pageSetup paperSize="9" fitToWidth="0" fitToHeight="0" orientation="portrait" r:id="rId1"/>
  <ignoredErrors>
    <ignoredError sqref="K12:M12 B12:J12"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4"/>
  <dimension ref="A1:P250"/>
  <sheetViews>
    <sheetView zoomScaleNormal="100" workbookViewId="0">
      <selection activeCell="K2" sqref="K2"/>
    </sheetView>
  </sheetViews>
  <sheetFormatPr defaultRowHeight="15"/>
  <cols>
    <col min="1" max="1" width="68" customWidth="1"/>
    <col min="2" max="2" width="7.5703125" style="71" bestFit="1" customWidth="1"/>
    <col min="3" max="3" width="7.7109375" style="71" bestFit="1" customWidth="1"/>
    <col min="4" max="4" width="7.140625" style="71" bestFit="1" customWidth="1"/>
    <col min="5" max="5" width="7" style="71" bestFit="1" customWidth="1"/>
    <col min="6" max="6" width="7.7109375" style="71" bestFit="1" customWidth="1"/>
    <col min="7" max="7" width="6.42578125" style="71" bestFit="1" customWidth="1"/>
    <col min="8" max="8" width="7.140625" style="71" bestFit="1" customWidth="1"/>
    <col min="9" max="9" width="7.42578125" style="71" bestFit="1" customWidth="1"/>
    <col min="10" max="10" width="7.28515625" style="71" bestFit="1" customWidth="1"/>
    <col min="11" max="11" width="7.7109375" style="71" bestFit="1" customWidth="1"/>
    <col min="12" max="12" width="7.28515625" style="71" bestFit="1" customWidth="1"/>
    <col min="13" max="14" width="7" style="71" bestFit="1" customWidth="1"/>
    <col min="15" max="15" width="8.85546875" style="71" customWidth="1"/>
    <col min="16" max="16" width="8.7109375" style="72" bestFit="1" customWidth="1"/>
    <col min="17" max="17" width="9.140625" customWidth="1"/>
  </cols>
  <sheetData>
    <row r="1" spans="1:16">
      <c r="A1" s="1" t="s">
        <v>0</v>
      </c>
      <c r="B1" s="70"/>
      <c r="C1" s="70"/>
      <c r="D1" s="70"/>
      <c r="E1" s="70"/>
      <c r="F1" s="70"/>
      <c r="G1" s="70"/>
      <c r="H1" s="70"/>
      <c r="I1" s="70"/>
      <c r="J1" s="70"/>
      <c r="K1" s="70"/>
    </row>
    <row r="2" spans="1:16">
      <c r="A2" s="1" t="s">
        <v>1</v>
      </c>
      <c r="B2" s="70"/>
      <c r="C2" s="70"/>
      <c r="D2" s="70"/>
      <c r="E2" s="70"/>
      <c r="F2" s="70"/>
      <c r="G2" s="70"/>
      <c r="H2" s="70"/>
      <c r="I2" s="70"/>
      <c r="J2" s="70"/>
      <c r="K2" s="70"/>
    </row>
    <row r="3" spans="1:16" ht="15.75" thickBot="1"/>
    <row r="4" spans="1:16" ht="15.75" thickBot="1">
      <c r="A4" s="679" t="s">
        <v>24</v>
      </c>
      <c r="B4" s="74">
        <v>45627</v>
      </c>
      <c r="C4" s="75">
        <v>45597</v>
      </c>
      <c r="D4" s="76">
        <v>45566</v>
      </c>
      <c r="E4" s="75">
        <v>45536</v>
      </c>
      <c r="F4" s="75">
        <v>45505</v>
      </c>
      <c r="G4" s="75">
        <v>45474</v>
      </c>
      <c r="H4" s="75">
        <v>45444</v>
      </c>
      <c r="I4" s="77">
        <v>45413</v>
      </c>
      <c r="J4" s="75">
        <v>45383</v>
      </c>
      <c r="K4" s="74">
        <v>45352</v>
      </c>
      <c r="L4" s="17">
        <v>45323</v>
      </c>
      <c r="M4" s="78">
        <v>45292</v>
      </c>
      <c r="N4" s="17" t="s">
        <v>5</v>
      </c>
      <c r="O4" s="79" t="s">
        <v>6</v>
      </c>
      <c r="P4" s="478" t="s">
        <v>25</v>
      </c>
    </row>
    <row r="5" spans="1:16" s="669" customFormat="1">
      <c r="A5" s="680" t="s">
        <v>26</v>
      </c>
      <c r="B5" s="703"/>
      <c r="C5" s="704"/>
      <c r="D5" s="705"/>
      <c r="E5" s="705"/>
      <c r="F5" s="705"/>
      <c r="G5" s="705"/>
      <c r="H5" s="705"/>
      <c r="I5" s="705">
        <v>0</v>
      </c>
      <c r="J5" s="705">
        <v>0</v>
      </c>
      <c r="K5" s="580">
        <v>0</v>
      </c>
      <c r="L5" s="704">
        <v>0</v>
      </c>
      <c r="M5" s="580">
        <v>0</v>
      </c>
      <c r="N5" s="706">
        <f t="shared" ref="N5:N69" si="0">SUM(B5:M5)</f>
        <v>0</v>
      </c>
      <c r="O5" s="707">
        <f t="shared" ref="O5:O69" si="1">AVERAGE(B5:M5)</f>
        <v>0</v>
      </c>
      <c r="P5" s="708">
        <f t="shared" ref="P5:P69" si="2">(N5/$N$241)*100</f>
        <v>0</v>
      </c>
    </row>
    <row r="6" spans="1:16" s="669" customFormat="1">
      <c r="A6" s="681" t="s">
        <v>27</v>
      </c>
      <c r="B6" s="668"/>
      <c r="C6" s="580"/>
      <c r="D6" s="630"/>
      <c r="E6" s="630"/>
      <c r="F6" s="630"/>
      <c r="G6" s="630"/>
      <c r="H6" s="705"/>
      <c r="I6" s="705">
        <v>0</v>
      </c>
      <c r="J6" s="705">
        <v>0</v>
      </c>
      <c r="K6" s="580">
        <v>0</v>
      </c>
      <c r="L6" s="580">
        <v>0</v>
      </c>
      <c r="M6" s="580">
        <v>0</v>
      </c>
      <c r="N6" s="631">
        <f t="shared" si="0"/>
        <v>0</v>
      </c>
      <c r="O6" s="632">
        <f t="shared" si="1"/>
        <v>0</v>
      </c>
      <c r="P6" s="633">
        <f t="shared" si="2"/>
        <v>0</v>
      </c>
    </row>
    <row r="7" spans="1:16" s="669" customFormat="1">
      <c r="A7" s="681" t="s">
        <v>28</v>
      </c>
      <c r="B7" s="668"/>
      <c r="C7" s="580"/>
      <c r="D7" s="630"/>
      <c r="E7" s="630"/>
      <c r="F7" s="630"/>
      <c r="G7" s="630"/>
      <c r="H7" s="630"/>
      <c r="I7" s="630">
        <v>9</v>
      </c>
      <c r="J7" s="630">
        <v>5</v>
      </c>
      <c r="K7" s="580">
        <v>4</v>
      </c>
      <c r="L7" s="580">
        <v>1</v>
      </c>
      <c r="M7" s="580">
        <v>4</v>
      </c>
      <c r="N7" s="631">
        <f t="shared" si="0"/>
        <v>23</v>
      </c>
      <c r="O7" s="632">
        <f t="shared" si="1"/>
        <v>4.5999999999999996</v>
      </c>
      <c r="P7" s="633">
        <f t="shared" si="2"/>
        <v>8.0422392391342357E-2</v>
      </c>
    </row>
    <row r="8" spans="1:16" s="669" customFormat="1">
      <c r="A8" s="681" t="s">
        <v>417</v>
      </c>
      <c r="B8" s="668"/>
      <c r="C8" s="580"/>
      <c r="D8" s="630"/>
      <c r="E8" s="630"/>
      <c r="F8" s="630"/>
      <c r="G8" s="630"/>
      <c r="H8" s="630"/>
      <c r="I8" s="630">
        <v>12</v>
      </c>
      <c r="J8" s="630">
        <v>5</v>
      </c>
      <c r="K8" s="580">
        <v>4</v>
      </c>
      <c r="L8" s="580">
        <v>2</v>
      </c>
      <c r="M8" s="580">
        <v>6</v>
      </c>
      <c r="N8" s="631">
        <f t="shared" si="0"/>
        <v>29</v>
      </c>
      <c r="O8" s="632">
        <f t="shared" si="1"/>
        <v>5.8</v>
      </c>
      <c r="P8" s="633">
        <f t="shared" si="2"/>
        <v>0.10140214692821428</v>
      </c>
    </row>
    <row r="9" spans="1:16" s="669" customFormat="1">
      <c r="A9" s="681" t="s">
        <v>29</v>
      </c>
      <c r="B9" s="668"/>
      <c r="C9" s="580"/>
      <c r="D9" s="630"/>
      <c r="E9" s="630"/>
      <c r="F9" s="630"/>
      <c r="G9" s="630"/>
      <c r="H9" s="630"/>
      <c r="I9" s="630">
        <v>0</v>
      </c>
      <c r="J9" s="630">
        <v>1</v>
      </c>
      <c r="K9" s="580">
        <v>0</v>
      </c>
      <c r="L9" s="580">
        <v>0</v>
      </c>
      <c r="M9" s="580">
        <v>0</v>
      </c>
      <c r="N9" s="631">
        <f t="shared" si="0"/>
        <v>1</v>
      </c>
      <c r="O9" s="632">
        <f t="shared" si="1"/>
        <v>0.2</v>
      </c>
      <c r="P9" s="633">
        <f t="shared" si="2"/>
        <v>3.4966257561453201E-3</v>
      </c>
    </row>
    <row r="10" spans="1:16" s="669" customFormat="1">
      <c r="A10" s="682" t="s">
        <v>30</v>
      </c>
      <c r="B10" s="668"/>
      <c r="C10" s="580"/>
      <c r="D10" s="630"/>
      <c r="E10" s="630"/>
      <c r="F10" s="630"/>
      <c r="G10" s="630"/>
      <c r="H10" s="630"/>
      <c r="I10" s="630">
        <v>10</v>
      </c>
      <c r="J10" s="630">
        <v>5</v>
      </c>
      <c r="K10" s="580">
        <v>20</v>
      </c>
      <c r="L10" s="580">
        <v>20</v>
      </c>
      <c r="M10" s="580">
        <v>2</v>
      </c>
      <c r="N10" s="631">
        <f t="shared" si="0"/>
        <v>57</v>
      </c>
      <c r="O10" s="632">
        <f t="shared" si="1"/>
        <v>11.4</v>
      </c>
      <c r="P10" s="633">
        <f t="shared" si="2"/>
        <v>0.19930766810028322</v>
      </c>
    </row>
    <row r="11" spans="1:16" s="669" customFormat="1">
      <c r="A11" s="681" t="s">
        <v>31</v>
      </c>
      <c r="B11" s="668"/>
      <c r="C11" s="580"/>
      <c r="D11" s="630"/>
      <c r="E11" s="630"/>
      <c r="F11" s="630"/>
      <c r="G11" s="630"/>
      <c r="H11" s="630"/>
      <c r="I11" s="630">
        <v>0</v>
      </c>
      <c r="J11" s="630">
        <v>0</v>
      </c>
      <c r="K11" s="580">
        <v>1</v>
      </c>
      <c r="L11" s="580">
        <v>0</v>
      </c>
      <c r="M11" s="580">
        <v>0</v>
      </c>
      <c r="N11" s="631">
        <f t="shared" si="0"/>
        <v>1</v>
      </c>
      <c r="O11" s="632">
        <f t="shared" si="1"/>
        <v>0.2</v>
      </c>
      <c r="P11" s="633">
        <f t="shared" si="2"/>
        <v>3.4966257561453201E-3</v>
      </c>
    </row>
    <row r="12" spans="1:16" s="669" customFormat="1">
      <c r="A12" s="681" t="s">
        <v>450</v>
      </c>
      <c r="B12" s="668"/>
      <c r="C12" s="580"/>
      <c r="D12" s="630"/>
      <c r="E12" s="630"/>
      <c r="F12" s="630"/>
      <c r="G12" s="630"/>
      <c r="H12" s="630"/>
      <c r="I12" s="630">
        <v>4</v>
      </c>
      <c r="J12" s="630">
        <v>7</v>
      </c>
      <c r="K12" s="580">
        <v>2</v>
      </c>
      <c r="L12" s="580">
        <v>0</v>
      </c>
      <c r="M12" s="580">
        <v>2</v>
      </c>
      <c r="N12" s="631">
        <f t="shared" si="0"/>
        <v>15</v>
      </c>
      <c r="O12" s="632">
        <f t="shared" si="1"/>
        <v>3</v>
      </c>
      <c r="P12" s="633">
        <f t="shared" si="2"/>
        <v>5.2449386342179792E-2</v>
      </c>
    </row>
    <row r="13" spans="1:16" s="669" customFormat="1">
      <c r="A13" s="681" t="s">
        <v>401</v>
      </c>
      <c r="B13" s="668"/>
      <c r="C13" s="580"/>
      <c r="D13" s="630"/>
      <c r="E13" s="630"/>
      <c r="F13" s="630"/>
      <c r="G13" s="630"/>
      <c r="H13" s="630"/>
      <c r="I13" s="630">
        <v>2</v>
      </c>
      <c r="J13" s="630">
        <v>0</v>
      </c>
      <c r="K13" s="580">
        <v>2</v>
      </c>
      <c r="L13" s="580">
        <v>0</v>
      </c>
      <c r="M13" s="580">
        <v>0</v>
      </c>
      <c r="N13" s="631">
        <f t="shared" si="0"/>
        <v>4</v>
      </c>
      <c r="O13" s="632">
        <f t="shared" si="1"/>
        <v>0.8</v>
      </c>
      <c r="P13" s="633">
        <f t="shared" si="2"/>
        <v>1.3986503024581281E-2</v>
      </c>
    </row>
    <row r="14" spans="1:16" s="669" customFormat="1">
      <c r="A14" s="681" t="s">
        <v>32</v>
      </c>
      <c r="B14" s="668"/>
      <c r="C14" s="580"/>
      <c r="D14" s="630"/>
      <c r="E14" s="630"/>
      <c r="F14" s="630"/>
      <c r="G14" s="630"/>
      <c r="H14" s="630"/>
      <c r="I14" s="630">
        <v>0</v>
      </c>
      <c r="J14" s="630">
        <v>0</v>
      </c>
      <c r="K14" s="580">
        <v>0</v>
      </c>
      <c r="L14" s="580">
        <v>1</v>
      </c>
      <c r="M14" s="580">
        <v>1</v>
      </c>
      <c r="N14" s="631">
        <f t="shared" si="0"/>
        <v>2</v>
      </c>
      <c r="O14" s="632">
        <f t="shared" si="1"/>
        <v>0.4</v>
      </c>
      <c r="P14" s="633">
        <f t="shared" si="2"/>
        <v>6.9932515122906403E-3</v>
      </c>
    </row>
    <row r="15" spans="1:16" s="634" customFormat="1">
      <c r="A15" s="682" t="s">
        <v>33</v>
      </c>
      <c r="B15" s="628"/>
      <c r="C15" s="580"/>
      <c r="D15" s="629"/>
      <c r="E15" s="629"/>
      <c r="F15" s="629"/>
      <c r="G15" s="630"/>
      <c r="H15" s="630"/>
      <c r="I15" s="630">
        <v>27</v>
      </c>
      <c r="J15" s="629">
        <v>18</v>
      </c>
      <c r="K15" s="580">
        <v>13</v>
      </c>
      <c r="L15" s="580">
        <v>10</v>
      </c>
      <c r="M15" s="580">
        <v>7</v>
      </c>
      <c r="N15" s="631">
        <f t="shared" si="0"/>
        <v>75</v>
      </c>
      <c r="O15" s="632">
        <f t="shared" si="1"/>
        <v>15</v>
      </c>
      <c r="P15" s="633">
        <f t="shared" si="2"/>
        <v>0.26224693171089897</v>
      </c>
    </row>
    <row r="16" spans="1:16" s="634" customFormat="1">
      <c r="A16" s="683" t="s">
        <v>34</v>
      </c>
      <c r="B16" s="628"/>
      <c r="C16" s="580"/>
      <c r="D16" s="629"/>
      <c r="E16" s="629"/>
      <c r="F16" s="629"/>
      <c r="G16" s="630"/>
      <c r="H16" s="630"/>
      <c r="I16" s="630">
        <v>23</v>
      </c>
      <c r="J16" s="629">
        <v>34</v>
      </c>
      <c r="K16" s="580">
        <v>31</v>
      </c>
      <c r="L16" s="580">
        <v>46</v>
      </c>
      <c r="M16" s="580">
        <v>31</v>
      </c>
      <c r="N16" s="631">
        <f t="shared" si="0"/>
        <v>165</v>
      </c>
      <c r="O16" s="632">
        <f t="shared" si="1"/>
        <v>33</v>
      </c>
      <c r="P16" s="633">
        <f t="shared" si="2"/>
        <v>0.57694324976397782</v>
      </c>
    </row>
    <row r="17" spans="1:16" s="634" customFormat="1">
      <c r="A17" s="683" t="s">
        <v>35</v>
      </c>
      <c r="B17" s="628"/>
      <c r="C17" s="580"/>
      <c r="D17" s="629"/>
      <c r="E17" s="629"/>
      <c r="F17" s="629"/>
      <c r="G17" s="630"/>
      <c r="H17" s="630"/>
      <c r="I17" s="630">
        <v>0</v>
      </c>
      <c r="J17" s="629">
        <v>0</v>
      </c>
      <c r="K17" s="580">
        <v>0</v>
      </c>
      <c r="L17" s="580">
        <v>0</v>
      </c>
      <c r="M17" s="580">
        <v>1</v>
      </c>
      <c r="N17" s="631">
        <f t="shared" si="0"/>
        <v>1</v>
      </c>
      <c r="O17" s="632">
        <f t="shared" si="1"/>
        <v>0.2</v>
      </c>
      <c r="P17" s="633">
        <f t="shared" si="2"/>
        <v>3.4966257561453201E-3</v>
      </c>
    </row>
    <row r="18" spans="1:16" s="634" customFormat="1">
      <c r="A18" s="683" t="s">
        <v>36</v>
      </c>
      <c r="B18" s="628"/>
      <c r="C18" s="580"/>
      <c r="D18" s="629"/>
      <c r="E18" s="629"/>
      <c r="F18" s="629"/>
      <c r="G18" s="630"/>
      <c r="H18" s="630"/>
      <c r="I18" s="630">
        <v>3</v>
      </c>
      <c r="J18" s="629">
        <v>4</v>
      </c>
      <c r="K18" s="580">
        <v>2</v>
      </c>
      <c r="L18" s="580">
        <v>1</v>
      </c>
      <c r="M18" s="580">
        <v>5</v>
      </c>
      <c r="N18" s="631">
        <f t="shared" si="0"/>
        <v>15</v>
      </c>
      <c r="O18" s="632">
        <f t="shared" si="1"/>
        <v>3</v>
      </c>
      <c r="P18" s="633">
        <f t="shared" si="2"/>
        <v>5.2449386342179792E-2</v>
      </c>
    </row>
    <row r="19" spans="1:16" s="634" customFormat="1">
      <c r="A19" s="683" t="s">
        <v>37</v>
      </c>
      <c r="B19" s="628"/>
      <c r="C19" s="580"/>
      <c r="D19" s="629"/>
      <c r="E19" s="629"/>
      <c r="F19" s="629"/>
      <c r="G19" s="630"/>
      <c r="H19" s="630"/>
      <c r="I19" s="630">
        <v>1</v>
      </c>
      <c r="J19" s="629">
        <v>9</v>
      </c>
      <c r="K19" s="580">
        <v>3</v>
      </c>
      <c r="L19" s="580">
        <v>6</v>
      </c>
      <c r="M19" s="580">
        <v>2</v>
      </c>
      <c r="N19" s="631">
        <f t="shared" si="0"/>
        <v>21</v>
      </c>
      <c r="O19" s="632">
        <f t="shared" si="1"/>
        <v>4.2</v>
      </c>
      <c r="P19" s="633">
        <f t="shared" si="2"/>
        <v>7.342914087905171E-2</v>
      </c>
    </row>
    <row r="20" spans="1:16" s="634" customFormat="1">
      <c r="A20" s="683" t="s">
        <v>38</v>
      </c>
      <c r="B20" s="628"/>
      <c r="C20" s="580"/>
      <c r="D20" s="629"/>
      <c r="E20" s="629"/>
      <c r="F20" s="629"/>
      <c r="G20" s="630"/>
      <c r="H20" s="630"/>
      <c r="I20" s="630">
        <v>11</v>
      </c>
      <c r="J20" s="629">
        <v>7</v>
      </c>
      <c r="K20" s="580">
        <v>12</v>
      </c>
      <c r="L20" s="580">
        <v>4</v>
      </c>
      <c r="M20" s="580">
        <v>0</v>
      </c>
      <c r="N20" s="631">
        <f t="shared" si="0"/>
        <v>34</v>
      </c>
      <c r="O20" s="632">
        <f t="shared" si="1"/>
        <v>6.8</v>
      </c>
      <c r="P20" s="633">
        <f t="shared" si="2"/>
        <v>0.11888527570894088</v>
      </c>
    </row>
    <row r="21" spans="1:16" s="634" customFormat="1">
      <c r="A21" s="683" t="s">
        <v>39</v>
      </c>
      <c r="B21" s="628"/>
      <c r="C21" s="580"/>
      <c r="D21" s="629"/>
      <c r="E21" s="629"/>
      <c r="F21" s="629"/>
      <c r="G21" s="630"/>
      <c r="H21" s="630"/>
      <c r="I21" s="630">
        <v>0</v>
      </c>
      <c r="J21" s="629">
        <v>0</v>
      </c>
      <c r="K21" s="580">
        <v>0</v>
      </c>
      <c r="L21" s="580">
        <v>0</v>
      </c>
      <c r="M21" s="580">
        <v>0</v>
      </c>
      <c r="N21" s="631">
        <f t="shared" si="0"/>
        <v>0</v>
      </c>
      <c r="O21" s="632">
        <f t="shared" si="1"/>
        <v>0</v>
      </c>
      <c r="P21" s="633">
        <f t="shared" si="2"/>
        <v>0</v>
      </c>
    </row>
    <row r="22" spans="1:16" s="634" customFormat="1">
      <c r="A22" s="683" t="s">
        <v>40</v>
      </c>
      <c r="B22" s="628"/>
      <c r="C22" s="580"/>
      <c r="D22" s="629"/>
      <c r="E22" s="629"/>
      <c r="F22" s="629"/>
      <c r="G22" s="630"/>
      <c r="H22" s="630"/>
      <c r="I22" s="630">
        <v>1</v>
      </c>
      <c r="J22" s="629">
        <v>0</v>
      </c>
      <c r="K22" s="580">
        <v>1</v>
      </c>
      <c r="L22" s="580">
        <v>0</v>
      </c>
      <c r="M22" s="580">
        <v>0</v>
      </c>
      <c r="N22" s="631">
        <f t="shared" si="0"/>
        <v>2</v>
      </c>
      <c r="O22" s="632">
        <f t="shared" si="1"/>
        <v>0.4</v>
      </c>
      <c r="P22" s="633">
        <f t="shared" si="2"/>
        <v>6.9932515122906403E-3</v>
      </c>
    </row>
    <row r="23" spans="1:16" s="634" customFormat="1">
      <c r="A23" s="683" t="s">
        <v>422</v>
      </c>
      <c r="B23" s="628"/>
      <c r="C23" s="580"/>
      <c r="D23" s="629"/>
      <c r="E23" s="629"/>
      <c r="F23" s="629"/>
      <c r="G23" s="630"/>
      <c r="H23" s="630"/>
      <c r="I23" s="630">
        <v>0</v>
      </c>
      <c r="J23" s="629">
        <v>0</v>
      </c>
      <c r="K23" s="580">
        <v>0</v>
      </c>
      <c r="L23" s="580">
        <v>0</v>
      </c>
      <c r="M23" s="580">
        <v>0</v>
      </c>
      <c r="N23" s="631">
        <f t="shared" si="0"/>
        <v>0</v>
      </c>
      <c r="O23" s="632">
        <f t="shared" si="1"/>
        <v>0</v>
      </c>
      <c r="P23" s="633">
        <f t="shared" si="2"/>
        <v>0</v>
      </c>
    </row>
    <row r="24" spans="1:16" s="634" customFormat="1">
      <c r="A24" s="683" t="s">
        <v>41</v>
      </c>
      <c r="B24" s="628"/>
      <c r="C24" s="580"/>
      <c r="D24" s="629"/>
      <c r="E24" s="629"/>
      <c r="F24" s="629"/>
      <c r="G24" s="630"/>
      <c r="H24" s="630"/>
      <c r="I24" s="630">
        <v>24</v>
      </c>
      <c r="J24" s="629">
        <v>30</v>
      </c>
      <c r="K24" s="580">
        <v>14</v>
      </c>
      <c r="L24" s="580">
        <v>5</v>
      </c>
      <c r="M24" s="580">
        <v>8</v>
      </c>
      <c r="N24" s="631">
        <f t="shared" si="0"/>
        <v>81</v>
      </c>
      <c r="O24" s="632">
        <f t="shared" si="1"/>
        <v>16.2</v>
      </c>
      <c r="P24" s="633">
        <f t="shared" si="2"/>
        <v>0.28322668624777092</v>
      </c>
    </row>
    <row r="25" spans="1:16" s="634" customFormat="1">
      <c r="A25" s="683" t="s">
        <v>42</v>
      </c>
      <c r="B25" s="628"/>
      <c r="C25" s="580"/>
      <c r="D25" s="629"/>
      <c r="E25" s="629"/>
      <c r="F25" s="629"/>
      <c r="G25" s="630"/>
      <c r="H25" s="630"/>
      <c r="I25" s="630">
        <v>271</v>
      </c>
      <c r="J25" s="629">
        <v>283</v>
      </c>
      <c r="K25" s="580">
        <v>316</v>
      </c>
      <c r="L25" s="580">
        <v>303</v>
      </c>
      <c r="M25" s="580">
        <v>349</v>
      </c>
      <c r="N25" s="631">
        <f t="shared" si="0"/>
        <v>1522</v>
      </c>
      <c r="O25" s="632">
        <f t="shared" si="1"/>
        <v>304.39999999999998</v>
      </c>
      <c r="P25" s="633">
        <f t="shared" si="2"/>
        <v>5.321864400853177</v>
      </c>
    </row>
    <row r="26" spans="1:16" s="634" customFormat="1">
      <c r="A26" s="683" t="s">
        <v>43</v>
      </c>
      <c r="B26" s="628"/>
      <c r="C26" s="580"/>
      <c r="D26" s="629"/>
      <c r="E26" s="629"/>
      <c r="F26" s="629"/>
      <c r="G26" s="630"/>
      <c r="H26" s="630"/>
      <c r="I26" s="630">
        <v>0</v>
      </c>
      <c r="J26" s="629">
        <v>0</v>
      </c>
      <c r="K26" s="580">
        <v>1</v>
      </c>
      <c r="L26" s="580">
        <v>0</v>
      </c>
      <c r="M26" s="580">
        <v>1</v>
      </c>
      <c r="N26" s="631">
        <f t="shared" si="0"/>
        <v>2</v>
      </c>
      <c r="O26" s="632">
        <f t="shared" si="1"/>
        <v>0.4</v>
      </c>
      <c r="P26" s="633">
        <f t="shared" si="2"/>
        <v>6.9932515122906403E-3</v>
      </c>
    </row>
    <row r="27" spans="1:16" s="634" customFormat="1">
      <c r="A27" s="683" t="s">
        <v>44</v>
      </c>
      <c r="B27" s="628"/>
      <c r="C27" s="580"/>
      <c r="D27" s="629"/>
      <c r="E27" s="629"/>
      <c r="F27" s="629"/>
      <c r="G27" s="630"/>
      <c r="H27" s="630"/>
      <c r="I27" s="630">
        <v>0</v>
      </c>
      <c r="J27" s="629">
        <v>0</v>
      </c>
      <c r="K27" s="580">
        <v>0</v>
      </c>
      <c r="L27" s="580">
        <v>0</v>
      </c>
      <c r="M27" s="580">
        <v>0</v>
      </c>
      <c r="N27" s="631">
        <f t="shared" si="0"/>
        <v>0</v>
      </c>
      <c r="O27" s="632">
        <f t="shared" si="1"/>
        <v>0</v>
      </c>
      <c r="P27" s="633">
        <f t="shared" si="2"/>
        <v>0</v>
      </c>
    </row>
    <row r="28" spans="1:16" s="634" customFormat="1">
      <c r="A28" s="683" t="s">
        <v>45</v>
      </c>
      <c r="B28" s="628"/>
      <c r="C28" s="580"/>
      <c r="D28" s="629"/>
      <c r="E28" s="629"/>
      <c r="F28" s="629"/>
      <c r="G28" s="630"/>
      <c r="H28" s="630"/>
      <c r="I28" s="630">
        <v>17</v>
      </c>
      <c r="J28" s="629">
        <v>11</v>
      </c>
      <c r="K28" s="580">
        <v>6</v>
      </c>
      <c r="L28" s="580">
        <v>5</v>
      </c>
      <c r="M28" s="580">
        <v>11</v>
      </c>
      <c r="N28" s="631">
        <f t="shared" si="0"/>
        <v>50</v>
      </c>
      <c r="O28" s="632">
        <f t="shared" si="1"/>
        <v>10</v>
      </c>
      <c r="P28" s="633">
        <f t="shared" si="2"/>
        <v>0.17483128780726598</v>
      </c>
    </row>
    <row r="29" spans="1:16" s="634" customFormat="1">
      <c r="A29" s="682" t="s">
        <v>46</v>
      </c>
      <c r="B29" s="628"/>
      <c r="C29" s="580"/>
      <c r="D29" s="629"/>
      <c r="E29" s="629"/>
      <c r="F29" s="629"/>
      <c r="G29" s="630"/>
      <c r="H29" s="630"/>
      <c r="I29" s="630">
        <v>25</v>
      </c>
      <c r="J29" s="629">
        <v>41</v>
      </c>
      <c r="K29" s="580">
        <v>43</v>
      </c>
      <c r="L29" s="580">
        <v>15</v>
      </c>
      <c r="M29" s="580">
        <v>13</v>
      </c>
      <c r="N29" s="631">
        <f t="shared" si="0"/>
        <v>137</v>
      </c>
      <c r="O29" s="632">
        <f t="shared" si="1"/>
        <v>27.4</v>
      </c>
      <c r="P29" s="633">
        <f t="shared" si="2"/>
        <v>0.4790377285919088</v>
      </c>
    </row>
    <row r="30" spans="1:16" s="634" customFormat="1">
      <c r="A30" s="682" t="s">
        <v>423</v>
      </c>
      <c r="B30" s="628"/>
      <c r="C30" s="580"/>
      <c r="D30" s="629"/>
      <c r="E30" s="629"/>
      <c r="F30" s="629"/>
      <c r="G30" s="630"/>
      <c r="H30" s="630"/>
      <c r="I30" s="630">
        <v>0</v>
      </c>
      <c r="J30" s="629">
        <v>5</v>
      </c>
      <c r="K30" s="580">
        <v>3</v>
      </c>
      <c r="L30" s="580">
        <v>1</v>
      </c>
      <c r="M30" s="580">
        <v>1</v>
      </c>
      <c r="N30" s="631">
        <f t="shared" si="0"/>
        <v>10</v>
      </c>
      <c r="O30" s="632">
        <f t="shared" si="1"/>
        <v>2</v>
      </c>
      <c r="P30" s="633">
        <f t="shared" si="2"/>
        <v>3.4966257561453197E-2</v>
      </c>
    </row>
    <row r="31" spans="1:16" s="634" customFormat="1">
      <c r="A31" s="682" t="s">
        <v>453</v>
      </c>
      <c r="B31" s="628"/>
      <c r="C31" s="580"/>
      <c r="D31" s="629"/>
      <c r="E31" s="629"/>
      <c r="F31" s="629"/>
      <c r="G31" s="630"/>
      <c r="H31" s="630"/>
      <c r="I31" s="630">
        <v>0</v>
      </c>
      <c r="J31" s="629">
        <v>0</v>
      </c>
      <c r="K31" s="580">
        <v>0</v>
      </c>
      <c r="L31" s="580">
        <v>2</v>
      </c>
      <c r="M31" s="580">
        <v>1</v>
      </c>
      <c r="N31" s="631">
        <f t="shared" si="0"/>
        <v>3</v>
      </c>
      <c r="O31" s="632">
        <f t="shared" si="1"/>
        <v>0.6</v>
      </c>
      <c r="P31" s="633">
        <f t="shared" si="2"/>
        <v>1.0489877268435959E-2</v>
      </c>
    </row>
    <row r="32" spans="1:16" s="634" customFormat="1">
      <c r="A32" s="682" t="s">
        <v>47</v>
      </c>
      <c r="B32" s="628"/>
      <c r="C32" s="580"/>
      <c r="D32" s="629"/>
      <c r="E32" s="629"/>
      <c r="F32" s="629"/>
      <c r="G32" s="630"/>
      <c r="H32" s="630"/>
      <c r="I32" s="630">
        <v>1</v>
      </c>
      <c r="J32" s="629">
        <v>1</v>
      </c>
      <c r="K32" s="580">
        <v>3</v>
      </c>
      <c r="L32" s="580">
        <v>3</v>
      </c>
      <c r="M32" s="580">
        <v>6</v>
      </c>
      <c r="N32" s="631">
        <f t="shared" si="0"/>
        <v>14</v>
      </c>
      <c r="O32" s="632">
        <f t="shared" si="1"/>
        <v>2.8</v>
      </c>
      <c r="P32" s="633">
        <f t="shared" si="2"/>
        <v>4.8952760586034476E-2</v>
      </c>
    </row>
    <row r="33" spans="1:16" s="634" customFormat="1">
      <c r="A33" s="683" t="s">
        <v>48</v>
      </c>
      <c r="B33" s="628"/>
      <c r="C33" s="580"/>
      <c r="D33" s="629"/>
      <c r="E33" s="629"/>
      <c r="F33" s="629"/>
      <c r="G33" s="630"/>
      <c r="H33" s="630"/>
      <c r="I33" s="630">
        <v>3</v>
      </c>
      <c r="J33" s="629">
        <v>1</v>
      </c>
      <c r="K33" s="580">
        <v>3</v>
      </c>
      <c r="L33" s="580">
        <v>5</v>
      </c>
      <c r="M33" s="580">
        <v>2</v>
      </c>
      <c r="N33" s="631">
        <f t="shared" si="0"/>
        <v>14</v>
      </c>
      <c r="O33" s="632">
        <f t="shared" si="1"/>
        <v>2.8</v>
      </c>
      <c r="P33" s="633">
        <f t="shared" si="2"/>
        <v>4.8952760586034476E-2</v>
      </c>
    </row>
    <row r="34" spans="1:16" s="634" customFormat="1">
      <c r="A34" s="683" t="s">
        <v>49</v>
      </c>
      <c r="B34" s="628"/>
      <c r="C34" s="580"/>
      <c r="D34" s="629"/>
      <c r="E34" s="629"/>
      <c r="F34" s="629"/>
      <c r="G34" s="630"/>
      <c r="H34" s="630"/>
      <c r="I34" s="630">
        <v>0</v>
      </c>
      <c r="J34" s="629">
        <v>0</v>
      </c>
      <c r="K34" s="580">
        <v>0</v>
      </c>
      <c r="L34" s="580">
        <v>0</v>
      </c>
      <c r="M34" s="580">
        <v>0</v>
      </c>
      <c r="N34" s="631">
        <f t="shared" si="0"/>
        <v>0</v>
      </c>
      <c r="O34" s="632">
        <f t="shared" si="1"/>
        <v>0</v>
      </c>
      <c r="P34" s="633">
        <f t="shared" si="2"/>
        <v>0</v>
      </c>
    </row>
    <row r="35" spans="1:16" s="634" customFormat="1">
      <c r="A35" s="683" t="s">
        <v>471</v>
      </c>
      <c r="B35" s="628"/>
      <c r="C35" s="580"/>
      <c r="D35" s="629"/>
      <c r="E35" s="629"/>
      <c r="F35" s="629"/>
      <c r="G35" s="630"/>
      <c r="H35" s="630"/>
      <c r="I35" s="630">
        <v>1</v>
      </c>
      <c r="J35" s="629">
        <v>4</v>
      </c>
      <c r="K35" s="580">
        <v>4</v>
      </c>
      <c r="L35" s="580">
        <v>0</v>
      </c>
      <c r="M35" s="580">
        <v>6</v>
      </c>
      <c r="N35" s="631">
        <f t="shared" si="0"/>
        <v>15</v>
      </c>
      <c r="O35" s="632">
        <f t="shared" si="1"/>
        <v>3</v>
      </c>
      <c r="P35" s="633">
        <f t="shared" si="2"/>
        <v>5.2449386342179792E-2</v>
      </c>
    </row>
    <row r="36" spans="1:16" s="634" customFormat="1">
      <c r="A36" s="683" t="s">
        <v>504</v>
      </c>
      <c r="B36" s="628"/>
      <c r="C36" s="580"/>
      <c r="D36" s="629"/>
      <c r="E36" s="629"/>
      <c r="F36" s="629"/>
      <c r="G36" s="630"/>
      <c r="H36" s="630"/>
      <c r="I36" s="630">
        <v>1</v>
      </c>
      <c r="J36" s="629">
        <v>2</v>
      </c>
      <c r="K36" s="580">
        <v>0</v>
      </c>
      <c r="L36" s="580">
        <v>0</v>
      </c>
      <c r="M36" s="580">
        <v>0</v>
      </c>
      <c r="N36" s="631">
        <f t="shared" si="0"/>
        <v>3</v>
      </c>
      <c r="O36" s="632">
        <f t="shared" si="1"/>
        <v>0.6</v>
      </c>
      <c r="P36" s="633">
        <f t="shared" si="2"/>
        <v>1.0489877268435959E-2</v>
      </c>
    </row>
    <row r="37" spans="1:16" s="634" customFormat="1">
      <c r="A37" s="682" t="s">
        <v>50</v>
      </c>
      <c r="B37" s="628"/>
      <c r="C37" s="580"/>
      <c r="D37" s="629"/>
      <c r="E37" s="629"/>
      <c r="F37" s="629"/>
      <c r="G37" s="630"/>
      <c r="H37" s="630"/>
      <c r="I37" s="630">
        <v>1</v>
      </c>
      <c r="J37" s="629">
        <v>0</v>
      </c>
      <c r="K37" s="580">
        <v>6</v>
      </c>
      <c r="L37" s="580">
        <v>0</v>
      </c>
      <c r="M37" s="580">
        <v>0</v>
      </c>
      <c r="N37" s="631">
        <f t="shared" si="0"/>
        <v>7</v>
      </c>
      <c r="O37" s="632">
        <f t="shared" si="1"/>
        <v>1.4</v>
      </c>
      <c r="P37" s="633">
        <f t="shared" si="2"/>
        <v>2.4476380293017238E-2</v>
      </c>
    </row>
    <row r="38" spans="1:16" s="634" customFormat="1">
      <c r="A38" s="683" t="s">
        <v>51</v>
      </c>
      <c r="B38" s="628"/>
      <c r="C38" s="580"/>
      <c r="D38" s="629"/>
      <c r="E38" s="629"/>
      <c r="F38" s="629"/>
      <c r="G38" s="630"/>
      <c r="H38" s="630"/>
      <c r="I38" s="630">
        <v>3</v>
      </c>
      <c r="J38" s="629">
        <v>10</v>
      </c>
      <c r="K38" s="580">
        <v>6</v>
      </c>
      <c r="L38" s="580">
        <v>6</v>
      </c>
      <c r="M38" s="580">
        <v>3</v>
      </c>
      <c r="N38" s="631">
        <f t="shared" si="0"/>
        <v>28</v>
      </c>
      <c r="O38" s="632">
        <f t="shared" si="1"/>
        <v>5.6</v>
      </c>
      <c r="P38" s="633">
        <f t="shared" si="2"/>
        <v>9.7905521172068952E-2</v>
      </c>
    </row>
    <row r="39" spans="1:16" s="634" customFormat="1">
      <c r="A39" s="683" t="s">
        <v>52</v>
      </c>
      <c r="B39" s="628"/>
      <c r="C39" s="580"/>
      <c r="D39" s="629"/>
      <c r="E39" s="629"/>
      <c r="F39" s="629"/>
      <c r="G39" s="630"/>
      <c r="H39" s="630"/>
      <c r="I39" s="630">
        <v>45</v>
      </c>
      <c r="J39" s="629">
        <v>66</v>
      </c>
      <c r="K39" s="580">
        <v>91</v>
      </c>
      <c r="L39" s="580">
        <v>67</v>
      </c>
      <c r="M39" s="580">
        <v>49</v>
      </c>
      <c r="N39" s="631">
        <f t="shared" si="0"/>
        <v>318</v>
      </c>
      <c r="O39" s="632">
        <f t="shared" si="1"/>
        <v>63.6</v>
      </c>
      <c r="P39" s="633">
        <f t="shared" si="2"/>
        <v>1.1119269904542117</v>
      </c>
    </row>
    <row r="40" spans="1:16" s="634" customFormat="1">
      <c r="A40" s="683" t="s">
        <v>454</v>
      </c>
      <c r="B40" s="628"/>
      <c r="C40" s="580"/>
      <c r="D40" s="629"/>
      <c r="E40" s="629"/>
      <c r="F40" s="629"/>
      <c r="G40" s="630"/>
      <c r="H40" s="630"/>
      <c r="I40" s="630">
        <v>8</v>
      </c>
      <c r="J40" s="629">
        <v>20</v>
      </c>
      <c r="K40" s="580">
        <v>10</v>
      </c>
      <c r="L40" s="580">
        <v>2</v>
      </c>
      <c r="M40" s="580">
        <v>0</v>
      </c>
      <c r="N40" s="631">
        <f t="shared" si="0"/>
        <v>40</v>
      </c>
      <c r="O40" s="632">
        <f t="shared" si="1"/>
        <v>8</v>
      </c>
      <c r="P40" s="633">
        <f t="shared" si="2"/>
        <v>0.13986503024581279</v>
      </c>
    </row>
    <row r="41" spans="1:16" s="634" customFormat="1">
      <c r="A41" s="683" t="s">
        <v>53</v>
      </c>
      <c r="B41" s="628"/>
      <c r="C41" s="580"/>
      <c r="D41" s="629"/>
      <c r="E41" s="629"/>
      <c r="F41" s="629"/>
      <c r="G41" s="630"/>
      <c r="H41" s="630"/>
      <c r="I41" s="630">
        <v>0</v>
      </c>
      <c r="J41" s="629">
        <v>0</v>
      </c>
      <c r="K41" s="580">
        <v>0</v>
      </c>
      <c r="L41" s="580">
        <v>0</v>
      </c>
      <c r="M41" s="580">
        <v>0</v>
      </c>
      <c r="N41" s="631">
        <f t="shared" si="0"/>
        <v>0</v>
      </c>
      <c r="O41" s="632">
        <f t="shared" si="1"/>
        <v>0</v>
      </c>
      <c r="P41" s="633">
        <f t="shared" si="2"/>
        <v>0</v>
      </c>
    </row>
    <row r="42" spans="1:16" s="634" customFormat="1" ht="17.25" customHeight="1">
      <c r="A42" s="683" t="s">
        <v>54</v>
      </c>
      <c r="B42" s="628"/>
      <c r="C42" s="580"/>
      <c r="D42" s="629"/>
      <c r="E42" s="629"/>
      <c r="F42" s="629"/>
      <c r="G42" s="630"/>
      <c r="H42" s="630"/>
      <c r="I42" s="630">
        <v>0</v>
      </c>
      <c r="J42" s="629">
        <v>0</v>
      </c>
      <c r="K42" s="580">
        <v>0</v>
      </c>
      <c r="L42" s="580">
        <v>0</v>
      </c>
      <c r="M42" s="580">
        <v>0</v>
      </c>
      <c r="N42" s="631">
        <f t="shared" si="0"/>
        <v>0</v>
      </c>
      <c r="O42" s="632">
        <f t="shared" si="1"/>
        <v>0</v>
      </c>
      <c r="P42" s="633">
        <f t="shared" si="2"/>
        <v>0</v>
      </c>
    </row>
    <row r="43" spans="1:16" s="634" customFormat="1">
      <c r="A43" s="683" t="s">
        <v>442</v>
      </c>
      <c r="B43" s="628"/>
      <c r="C43" s="580"/>
      <c r="D43" s="629"/>
      <c r="E43" s="629"/>
      <c r="F43" s="629"/>
      <c r="G43" s="630"/>
      <c r="H43" s="630"/>
      <c r="I43" s="630">
        <v>341</v>
      </c>
      <c r="J43" s="629">
        <v>369</v>
      </c>
      <c r="K43" s="580">
        <v>418</v>
      </c>
      <c r="L43" s="580">
        <v>336</v>
      </c>
      <c r="M43" s="580">
        <v>329</v>
      </c>
      <c r="N43" s="631">
        <f t="shared" si="0"/>
        <v>1793</v>
      </c>
      <c r="O43" s="632">
        <f t="shared" si="1"/>
        <v>358.6</v>
      </c>
      <c r="P43" s="633">
        <f t="shared" si="2"/>
        <v>6.2694499807685586</v>
      </c>
    </row>
    <row r="44" spans="1:16" s="634" customFormat="1">
      <c r="A44" s="683" t="s">
        <v>472</v>
      </c>
      <c r="B44" s="628"/>
      <c r="C44" s="580"/>
      <c r="D44" s="629"/>
      <c r="E44" s="629"/>
      <c r="F44" s="629"/>
      <c r="G44" s="630"/>
      <c r="H44" s="630"/>
      <c r="I44" s="630">
        <v>1</v>
      </c>
      <c r="J44" s="629">
        <v>0</v>
      </c>
      <c r="K44" s="580">
        <v>0</v>
      </c>
      <c r="L44" s="580">
        <v>1</v>
      </c>
      <c r="M44" s="580">
        <v>1</v>
      </c>
      <c r="N44" s="631">
        <f t="shared" si="0"/>
        <v>3</v>
      </c>
      <c r="O44" s="632">
        <f t="shared" si="1"/>
        <v>0.6</v>
      </c>
      <c r="P44" s="633">
        <f t="shared" si="2"/>
        <v>1.0489877268435959E-2</v>
      </c>
    </row>
    <row r="45" spans="1:16" s="634" customFormat="1">
      <c r="A45" s="683" t="s">
        <v>55</v>
      </c>
      <c r="B45" s="628"/>
      <c r="C45" s="580"/>
      <c r="D45" s="629"/>
      <c r="E45" s="629"/>
      <c r="F45" s="629"/>
      <c r="G45" s="630"/>
      <c r="H45" s="630"/>
      <c r="I45" s="630">
        <v>0</v>
      </c>
      <c r="J45" s="629">
        <v>0</v>
      </c>
      <c r="K45" s="580">
        <v>0</v>
      </c>
      <c r="L45" s="580">
        <v>0</v>
      </c>
      <c r="M45" s="580">
        <v>0</v>
      </c>
      <c r="N45" s="631">
        <f t="shared" si="0"/>
        <v>0</v>
      </c>
      <c r="O45" s="632">
        <f t="shared" si="1"/>
        <v>0</v>
      </c>
      <c r="P45" s="633">
        <f t="shared" si="2"/>
        <v>0</v>
      </c>
    </row>
    <row r="46" spans="1:16" s="634" customFormat="1">
      <c r="A46" s="683" t="s">
        <v>56</v>
      </c>
      <c r="B46" s="628"/>
      <c r="C46" s="580"/>
      <c r="D46" s="629"/>
      <c r="E46" s="629"/>
      <c r="F46" s="629"/>
      <c r="G46" s="630"/>
      <c r="H46" s="630"/>
      <c r="I46" s="630">
        <v>752</v>
      </c>
      <c r="J46" s="629">
        <v>819</v>
      </c>
      <c r="K46" s="580">
        <v>822</v>
      </c>
      <c r="L46" s="580">
        <v>798</v>
      </c>
      <c r="M46" s="580">
        <v>552</v>
      </c>
      <c r="N46" s="631">
        <f t="shared" si="0"/>
        <v>3743</v>
      </c>
      <c r="O46" s="632">
        <f t="shared" si="1"/>
        <v>748.6</v>
      </c>
      <c r="P46" s="633">
        <f t="shared" si="2"/>
        <v>13.087870205251932</v>
      </c>
    </row>
    <row r="47" spans="1:16" s="634" customFormat="1">
      <c r="A47" s="683" t="s">
        <v>57</v>
      </c>
      <c r="B47" s="628"/>
      <c r="C47" s="580"/>
      <c r="D47" s="629"/>
      <c r="E47" s="629"/>
      <c r="F47" s="629"/>
      <c r="G47" s="630"/>
      <c r="H47" s="630"/>
      <c r="I47" s="630">
        <v>3</v>
      </c>
      <c r="J47" s="629">
        <v>4</v>
      </c>
      <c r="K47" s="580">
        <v>2</v>
      </c>
      <c r="L47" s="580">
        <v>3</v>
      </c>
      <c r="M47" s="580">
        <v>2</v>
      </c>
      <c r="N47" s="631">
        <f t="shared" si="0"/>
        <v>14</v>
      </c>
      <c r="O47" s="632">
        <f t="shared" si="1"/>
        <v>2.8</v>
      </c>
      <c r="P47" s="633">
        <f t="shared" si="2"/>
        <v>4.8952760586034476E-2</v>
      </c>
    </row>
    <row r="48" spans="1:16" s="634" customFormat="1">
      <c r="A48" s="683" t="s">
        <v>58</v>
      </c>
      <c r="B48" s="628"/>
      <c r="C48" s="580"/>
      <c r="D48" s="629"/>
      <c r="E48" s="629"/>
      <c r="F48" s="629"/>
      <c r="G48" s="630"/>
      <c r="H48" s="630"/>
      <c r="I48" s="630">
        <v>101</v>
      </c>
      <c r="J48" s="629">
        <v>153</v>
      </c>
      <c r="K48" s="580">
        <v>123</v>
      </c>
      <c r="L48" s="580">
        <v>163</v>
      </c>
      <c r="M48" s="580">
        <v>140</v>
      </c>
      <c r="N48" s="631">
        <f t="shared" si="0"/>
        <v>680</v>
      </c>
      <c r="O48" s="632">
        <f t="shared" si="1"/>
        <v>136</v>
      </c>
      <c r="P48" s="633">
        <f t="shared" si="2"/>
        <v>2.3777055141788175</v>
      </c>
    </row>
    <row r="49" spans="1:16" s="634" customFormat="1">
      <c r="A49" s="683" t="s">
        <v>59</v>
      </c>
      <c r="B49" s="628"/>
      <c r="C49" s="580"/>
      <c r="D49" s="629"/>
      <c r="E49" s="629"/>
      <c r="F49" s="629"/>
      <c r="G49" s="630"/>
      <c r="H49" s="630"/>
      <c r="I49" s="630">
        <v>111</v>
      </c>
      <c r="J49" s="629">
        <v>141</v>
      </c>
      <c r="K49" s="580">
        <v>167</v>
      </c>
      <c r="L49" s="580">
        <v>145</v>
      </c>
      <c r="M49" s="580">
        <v>153</v>
      </c>
      <c r="N49" s="631">
        <f t="shared" si="0"/>
        <v>717</v>
      </c>
      <c r="O49" s="632">
        <f t="shared" si="1"/>
        <v>143.4</v>
      </c>
      <c r="P49" s="633">
        <f t="shared" si="2"/>
        <v>2.507080667156194</v>
      </c>
    </row>
    <row r="50" spans="1:16" s="634" customFormat="1">
      <c r="A50" s="683" t="s">
        <v>60</v>
      </c>
      <c r="B50" s="628"/>
      <c r="C50" s="580"/>
      <c r="D50" s="629"/>
      <c r="E50" s="629"/>
      <c r="F50" s="629"/>
      <c r="G50" s="630"/>
      <c r="H50" s="630"/>
      <c r="I50" s="630">
        <v>1</v>
      </c>
      <c r="J50" s="629">
        <v>1</v>
      </c>
      <c r="K50" s="580">
        <v>2</v>
      </c>
      <c r="L50" s="580">
        <v>1</v>
      </c>
      <c r="M50" s="580">
        <v>2</v>
      </c>
      <c r="N50" s="631">
        <f t="shared" si="0"/>
        <v>7</v>
      </c>
      <c r="O50" s="632">
        <f t="shared" si="1"/>
        <v>1.4</v>
      </c>
      <c r="P50" s="633">
        <f t="shared" si="2"/>
        <v>2.4476380293017238E-2</v>
      </c>
    </row>
    <row r="51" spans="1:16" s="634" customFormat="1">
      <c r="A51" s="683" t="s">
        <v>61</v>
      </c>
      <c r="B51" s="628"/>
      <c r="C51" s="580"/>
      <c r="D51" s="629"/>
      <c r="E51" s="629"/>
      <c r="F51" s="629"/>
      <c r="G51" s="630"/>
      <c r="H51" s="630"/>
      <c r="I51" s="630">
        <v>30</v>
      </c>
      <c r="J51" s="629">
        <v>16</v>
      </c>
      <c r="K51" s="580">
        <v>19</v>
      </c>
      <c r="L51" s="580">
        <v>13</v>
      </c>
      <c r="M51" s="580">
        <v>7</v>
      </c>
      <c r="N51" s="631">
        <f t="shared" si="0"/>
        <v>85</v>
      </c>
      <c r="O51" s="632">
        <f t="shared" si="1"/>
        <v>17</v>
      </c>
      <c r="P51" s="633">
        <f t="shared" si="2"/>
        <v>0.29721318927235219</v>
      </c>
    </row>
    <row r="52" spans="1:16" s="634" customFormat="1">
      <c r="A52" s="682" t="s">
        <v>62</v>
      </c>
      <c r="B52" s="628"/>
      <c r="C52" s="580"/>
      <c r="D52" s="629"/>
      <c r="E52" s="629"/>
      <c r="F52" s="629"/>
      <c r="G52" s="630"/>
      <c r="H52" s="630"/>
      <c r="I52" s="630">
        <v>1</v>
      </c>
      <c r="J52" s="629">
        <v>0</v>
      </c>
      <c r="K52" s="580">
        <v>1</v>
      </c>
      <c r="L52" s="580">
        <v>0</v>
      </c>
      <c r="M52" s="580">
        <v>1</v>
      </c>
      <c r="N52" s="631">
        <f t="shared" si="0"/>
        <v>3</v>
      </c>
      <c r="O52" s="632">
        <f t="shared" si="1"/>
        <v>0.6</v>
      </c>
      <c r="P52" s="633">
        <f t="shared" si="2"/>
        <v>1.0489877268435959E-2</v>
      </c>
    </row>
    <row r="53" spans="1:16" s="634" customFormat="1">
      <c r="A53" s="683" t="s">
        <v>63</v>
      </c>
      <c r="B53" s="628"/>
      <c r="C53" s="580"/>
      <c r="D53" s="629"/>
      <c r="E53" s="629"/>
      <c r="F53" s="629"/>
      <c r="G53" s="630"/>
      <c r="H53" s="630"/>
      <c r="I53" s="630">
        <v>22</v>
      </c>
      <c r="J53" s="629">
        <v>33</v>
      </c>
      <c r="K53" s="580">
        <v>37</v>
      </c>
      <c r="L53" s="580">
        <v>17</v>
      </c>
      <c r="M53" s="580">
        <v>27</v>
      </c>
      <c r="N53" s="631">
        <f t="shared" si="0"/>
        <v>136</v>
      </c>
      <c r="O53" s="632">
        <f t="shared" si="1"/>
        <v>27.2</v>
      </c>
      <c r="P53" s="633">
        <f t="shared" si="2"/>
        <v>0.47554110283576351</v>
      </c>
    </row>
    <row r="54" spans="1:16" s="634" customFormat="1">
      <c r="A54" s="683" t="s">
        <v>64</v>
      </c>
      <c r="B54" s="628"/>
      <c r="C54" s="580"/>
      <c r="D54" s="629"/>
      <c r="E54" s="629"/>
      <c r="F54" s="629"/>
      <c r="G54" s="630"/>
      <c r="H54" s="630"/>
      <c r="I54" s="630">
        <v>25</v>
      </c>
      <c r="J54" s="629">
        <v>37</v>
      </c>
      <c r="K54" s="580">
        <v>28</v>
      </c>
      <c r="L54" s="580">
        <v>31</v>
      </c>
      <c r="M54" s="580">
        <v>19</v>
      </c>
      <c r="N54" s="631">
        <f t="shared" si="0"/>
        <v>140</v>
      </c>
      <c r="O54" s="632">
        <f t="shared" si="1"/>
        <v>28</v>
      </c>
      <c r="P54" s="633">
        <f t="shared" si="2"/>
        <v>0.48952760586034483</v>
      </c>
    </row>
    <row r="55" spans="1:16" s="634" customFormat="1">
      <c r="A55" s="683" t="s">
        <v>65</v>
      </c>
      <c r="B55" s="628"/>
      <c r="C55" s="580"/>
      <c r="D55" s="629"/>
      <c r="E55" s="629"/>
      <c r="F55" s="629"/>
      <c r="G55" s="630"/>
      <c r="H55" s="630"/>
      <c r="I55" s="630">
        <v>10</v>
      </c>
      <c r="J55" s="629">
        <v>12</v>
      </c>
      <c r="K55" s="580">
        <v>10</v>
      </c>
      <c r="L55" s="580">
        <v>13</v>
      </c>
      <c r="M55" s="580">
        <v>8</v>
      </c>
      <c r="N55" s="631">
        <f t="shared" si="0"/>
        <v>53</v>
      </c>
      <c r="O55" s="632">
        <f t="shared" si="1"/>
        <v>10.6</v>
      </c>
      <c r="P55" s="633">
        <f t="shared" si="2"/>
        <v>0.18532116507570195</v>
      </c>
    </row>
    <row r="56" spans="1:16" s="634" customFormat="1">
      <c r="A56" s="683" t="s">
        <v>66</v>
      </c>
      <c r="B56" s="628"/>
      <c r="C56" s="580"/>
      <c r="D56" s="629"/>
      <c r="E56" s="629"/>
      <c r="F56" s="629"/>
      <c r="G56" s="630"/>
      <c r="H56" s="630"/>
      <c r="I56" s="630">
        <v>3</v>
      </c>
      <c r="J56" s="629">
        <v>3</v>
      </c>
      <c r="K56" s="580">
        <v>0</v>
      </c>
      <c r="L56" s="580">
        <v>8</v>
      </c>
      <c r="M56" s="580">
        <v>3</v>
      </c>
      <c r="N56" s="631">
        <f t="shared" si="0"/>
        <v>17</v>
      </c>
      <c r="O56" s="632">
        <f t="shared" si="1"/>
        <v>3.4</v>
      </c>
      <c r="P56" s="633">
        <f t="shared" si="2"/>
        <v>5.9442637854470438E-2</v>
      </c>
    </row>
    <row r="57" spans="1:16" s="634" customFormat="1">
      <c r="A57" s="683" t="s">
        <v>67</v>
      </c>
      <c r="B57" s="628"/>
      <c r="C57" s="580"/>
      <c r="D57" s="629"/>
      <c r="E57" s="629"/>
      <c r="F57" s="629"/>
      <c r="G57" s="630"/>
      <c r="H57" s="630"/>
      <c r="I57" s="630">
        <v>107</v>
      </c>
      <c r="J57" s="629">
        <v>71</v>
      </c>
      <c r="K57" s="580">
        <v>63</v>
      </c>
      <c r="L57" s="580">
        <v>71</v>
      </c>
      <c r="M57" s="580">
        <v>103</v>
      </c>
      <c r="N57" s="631">
        <f t="shared" si="0"/>
        <v>415</v>
      </c>
      <c r="O57" s="632">
        <f t="shared" si="1"/>
        <v>83</v>
      </c>
      <c r="P57" s="633">
        <f t="shared" si="2"/>
        <v>1.4510996888003078</v>
      </c>
    </row>
    <row r="58" spans="1:16" s="634" customFormat="1">
      <c r="A58" s="683" t="s">
        <v>68</v>
      </c>
      <c r="B58" s="628"/>
      <c r="C58" s="580"/>
      <c r="D58" s="629"/>
      <c r="E58" s="629"/>
      <c r="F58" s="629"/>
      <c r="G58" s="630"/>
      <c r="H58" s="630"/>
      <c r="I58" s="630">
        <v>14</v>
      </c>
      <c r="J58" s="629">
        <v>22</v>
      </c>
      <c r="K58" s="580">
        <v>17</v>
      </c>
      <c r="L58" s="580">
        <v>14</v>
      </c>
      <c r="M58" s="580">
        <v>48</v>
      </c>
      <c r="N58" s="631">
        <f t="shared" si="0"/>
        <v>115</v>
      </c>
      <c r="O58" s="632">
        <f t="shared" si="1"/>
        <v>23</v>
      </c>
      <c r="P58" s="633">
        <f t="shared" si="2"/>
        <v>0.40211196195671173</v>
      </c>
    </row>
    <row r="59" spans="1:16" s="634" customFormat="1">
      <c r="A59" s="683" t="s">
        <v>69</v>
      </c>
      <c r="B59" s="628"/>
      <c r="C59" s="580"/>
      <c r="D59" s="629"/>
      <c r="E59" s="629"/>
      <c r="F59" s="629"/>
      <c r="G59" s="630"/>
      <c r="H59" s="630"/>
      <c r="I59" s="630">
        <v>0</v>
      </c>
      <c r="J59" s="629">
        <v>1</v>
      </c>
      <c r="K59" s="580">
        <v>4</v>
      </c>
      <c r="L59" s="580">
        <v>0</v>
      </c>
      <c r="M59" s="580">
        <v>0</v>
      </c>
      <c r="N59" s="631">
        <f t="shared" si="0"/>
        <v>5</v>
      </c>
      <c r="O59" s="632">
        <f t="shared" si="1"/>
        <v>1</v>
      </c>
      <c r="P59" s="633">
        <f t="shared" si="2"/>
        <v>1.7483128780726599E-2</v>
      </c>
    </row>
    <row r="60" spans="1:16" s="634" customFormat="1">
      <c r="A60" s="683" t="s">
        <v>70</v>
      </c>
      <c r="B60" s="628"/>
      <c r="C60" s="580"/>
      <c r="D60" s="629"/>
      <c r="E60" s="629"/>
      <c r="F60" s="629"/>
      <c r="G60" s="630"/>
      <c r="H60" s="630"/>
      <c r="I60" s="630">
        <v>10</v>
      </c>
      <c r="J60" s="629">
        <v>9</v>
      </c>
      <c r="K60" s="580">
        <v>7</v>
      </c>
      <c r="L60" s="580">
        <v>14</v>
      </c>
      <c r="M60" s="580">
        <v>19</v>
      </c>
      <c r="N60" s="631">
        <f t="shared" si="0"/>
        <v>59</v>
      </c>
      <c r="O60" s="632">
        <f t="shared" si="1"/>
        <v>11.8</v>
      </c>
      <c r="P60" s="633">
        <f t="shared" si="2"/>
        <v>0.20630091961257388</v>
      </c>
    </row>
    <row r="61" spans="1:16" s="634" customFormat="1">
      <c r="A61" s="683" t="s">
        <v>424</v>
      </c>
      <c r="B61" s="628"/>
      <c r="C61" s="580"/>
      <c r="D61" s="629"/>
      <c r="E61" s="629"/>
      <c r="F61" s="629"/>
      <c r="G61" s="630"/>
      <c r="H61" s="630"/>
      <c r="I61" s="630">
        <v>2</v>
      </c>
      <c r="J61" s="629">
        <v>1</v>
      </c>
      <c r="K61" s="580">
        <v>2</v>
      </c>
      <c r="L61" s="580">
        <v>2</v>
      </c>
      <c r="M61" s="580">
        <v>0</v>
      </c>
      <c r="N61" s="631">
        <f t="shared" si="0"/>
        <v>7</v>
      </c>
      <c r="O61" s="632">
        <f t="shared" si="1"/>
        <v>1.4</v>
      </c>
      <c r="P61" s="633">
        <f t="shared" si="2"/>
        <v>2.4476380293017238E-2</v>
      </c>
    </row>
    <row r="62" spans="1:16" s="634" customFormat="1">
      <c r="A62" s="683" t="s">
        <v>455</v>
      </c>
      <c r="B62" s="628"/>
      <c r="C62" s="580"/>
      <c r="D62" s="629"/>
      <c r="E62" s="629"/>
      <c r="F62" s="629"/>
      <c r="G62" s="630"/>
      <c r="H62" s="630"/>
      <c r="I62" s="630">
        <v>3</v>
      </c>
      <c r="J62" s="629">
        <v>0</v>
      </c>
      <c r="K62" s="580">
        <v>4</v>
      </c>
      <c r="L62" s="580">
        <v>0</v>
      </c>
      <c r="M62" s="580">
        <v>1</v>
      </c>
      <c r="N62" s="631">
        <f t="shared" si="0"/>
        <v>8</v>
      </c>
      <c r="O62" s="632">
        <f t="shared" si="1"/>
        <v>1.6</v>
      </c>
      <c r="P62" s="633">
        <f t="shared" si="2"/>
        <v>2.7973006049162561E-2</v>
      </c>
    </row>
    <row r="63" spans="1:16" s="634" customFormat="1">
      <c r="A63" s="683" t="s">
        <v>500</v>
      </c>
      <c r="B63" s="628"/>
      <c r="C63" s="580"/>
      <c r="D63" s="629"/>
      <c r="E63" s="629"/>
      <c r="F63" s="629"/>
      <c r="G63" s="630"/>
      <c r="H63" s="630"/>
      <c r="I63" s="630">
        <v>0</v>
      </c>
      <c r="J63" s="629">
        <v>0</v>
      </c>
      <c r="K63" s="580">
        <v>1</v>
      </c>
      <c r="L63" s="580">
        <v>0</v>
      </c>
      <c r="M63" s="580">
        <v>0</v>
      </c>
      <c r="N63" s="631">
        <f t="shared" si="0"/>
        <v>1</v>
      </c>
      <c r="O63" s="632">
        <f t="shared" si="1"/>
        <v>0.2</v>
      </c>
      <c r="P63" s="633">
        <f t="shared" si="2"/>
        <v>3.4966257561453201E-3</v>
      </c>
    </row>
    <row r="64" spans="1:16" s="634" customFormat="1">
      <c r="A64" s="683" t="s">
        <v>71</v>
      </c>
      <c r="B64" s="628"/>
      <c r="C64" s="580"/>
      <c r="D64" s="629"/>
      <c r="E64" s="629"/>
      <c r="F64" s="629"/>
      <c r="G64" s="630"/>
      <c r="H64" s="630"/>
      <c r="I64" s="630">
        <v>0</v>
      </c>
      <c r="J64" s="629">
        <v>0</v>
      </c>
      <c r="K64" s="580">
        <v>0</v>
      </c>
      <c r="L64" s="580">
        <v>23</v>
      </c>
      <c r="M64" s="580">
        <v>21</v>
      </c>
      <c r="N64" s="631">
        <f t="shared" si="0"/>
        <v>44</v>
      </c>
      <c r="O64" s="632">
        <f t="shared" si="1"/>
        <v>8.8000000000000007</v>
      </c>
      <c r="P64" s="633">
        <f t="shared" si="2"/>
        <v>0.15385153327039405</v>
      </c>
    </row>
    <row r="65" spans="1:16" s="634" customFormat="1">
      <c r="A65" s="683" t="s">
        <v>72</v>
      </c>
      <c r="B65" s="628"/>
      <c r="C65" s="580"/>
      <c r="D65" s="629"/>
      <c r="E65" s="629"/>
      <c r="F65" s="629"/>
      <c r="G65" s="630"/>
      <c r="H65" s="630"/>
      <c r="I65" s="630">
        <v>10</v>
      </c>
      <c r="J65" s="629">
        <v>10</v>
      </c>
      <c r="K65" s="580">
        <v>19</v>
      </c>
      <c r="L65" s="580">
        <v>13</v>
      </c>
      <c r="M65" s="580">
        <v>13</v>
      </c>
      <c r="N65" s="631">
        <f t="shared" si="0"/>
        <v>65</v>
      </c>
      <c r="O65" s="632">
        <f t="shared" si="1"/>
        <v>13</v>
      </c>
      <c r="P65" s="633">
        <f t="shared" si="2"/>
        <v>0.22728067414944578</v>
      </c>
    </row>
    <row r="66" spans="1:16" s="634" customFormat="1">
      <c r="A66" s="683" t="s">
        <v>73</v>
      </c>
      <c r="B66" s="628"/>
      <c r="C66" s="580"/>
      <c r="D66" s="629"/>
      <c r="E66" s="629"/>
      <c r="F66" s="629"/>
      <c r="G66" s="630"/>
      <c r="H66" s="630"/>
      <c r="I66" s="630">
        <v>37</v>
      </c>
      <c r="J66" s="629">
        <v>35</v>
      </c>
      <c r="K66" s="580">
        <v>19</v>
      </c>
      <c r="L66" s="580">
        <v>17</v>
      </c>
      <c r="M66" s="580">
        <v>23</v>
      </c>
      <c r="N66" s="631">
        <f t="shared" si="0"/>
        <v>131</v>
      </c>
      <c r="O66" s="632">
        <f t="shared" si="1"/>
        <v>26.2</v>
      </c>
      <c r="P66" s="633">
        <f t="shared" si="2"/>
        <v>0.4580579740550369</v>
      </c>
    </row>
    <row r="67" spans="1:16" s="634" customFormat="1">
      <c r="A67" s="683" t="s">
        <v>74</v>
      </c>
      <c r="B67" s="628"/>
      <c r="C67" s="580"/>
      <c r="D67" s="629"/>
      <c r="E67" s="629"/>
      <c r="F67" s="629"/>
      <c r="G67" s="630"/>
      <c r="H67" s="630"/>
      <c r="I67" s="630">
        <v>5</v>
      </c>
      <c r="J67" s="629">
        <v>0</v>
      </c>
      <c r="K67" s="580">
        <v>0</v>
      </c>
      <c r="L67" s="580">
        <v>2</v>
      </c>
      <c r="M67" s="580">
        <v>1</v>
      </c>
      <c r="N67" s="631">
        <f t="shared" si="0"/>
        <v>8</v>
      </c>
      <c r="O67" s="632">
        <f t="shared" si="1"/>
        <v>1.6</v>
      </c>
      <c r="P67" s="633">
        <f t="shared" si="2"/>
        <v>2.7973006049162561E-2</v>
      </c>
    </row>
    <row r="68" spans="1:16" s="634" customFormat="1">
      <c r="A68" s="683" t="s">
        <v>75</v>
      </c>
      <c r="B68" s="628"/>
      <c r="C68" s="580"/>
      <c r="D68" s="629"/>
      <c r="E68" s="629"/>
      <c r="F68" s="629"/>
      <c r="G68" s="630"/>
      <c r="H68" s="630"/>
      <c r="I68" s="630">
        <v>5</v>
      </c>
      <c r="J68" s="629">
        <v>4</v>
      </c>
      <c r="K68" s="580">
        <v>2</v>
      </c>
      <c r="L68" s="580">
        <v>2</v>
      </c>
      <c r="M68" s="580">
        <v>6</v>
      </c>
      <c r="N68" s="631">
        <f t="shared" si="0"/>
        <v>19</v>
      </c>
      <c r="O68" s="632">
        <f t="shared" si="1"/>
        <v>3.8</v>
      </c>
      <c r="P68" s="633">
        <f t="shared" si="2"/>
        <v>6.6435889366761064E-2</v>
      </c>
    </row>
    <row r="69" spans="1:16" s="634" customFormat="1">
      <c r="A69" s="683" t="s">
        <v>76</v>
      </c>
      <c r="B69" s="628"/>
      <c r="C69" s="580"/>
      <c r="D69" s="629"/>
      <c r="E69" s="629"/>
      <c r="F69" s="629"/>
      <c r="G69" s="630"/>
      <c r="H69" s="630"/>
      <c r="I69" s="630">
        <v>0</v>
      </c>
      <c r="J69" s="629">
        <v>0</v>
      </c>
      <c r="K69" s="580">
        <v>0</v>
      </c>
      <c r="L69" s="580">
        <v>0</v>
      </c>
      <c r="M69" s="580">
        <v>0</v>
      </c>
      <c r="N69" s="631">
        <f t="shared" si="0"/>
        <v>0</v>
      </c>
      <c r="O69" s="632">
        <f t="shared" si="1"/>
        <v>0</v>
      </c>
      <c r="P69" s="633">
        <f t="shared" si="2"/>
        <v>0</v>
      </c>
    </row>
    <row r="70" spans="1:16" s="634" customFormat="1">
      <c r="A70" s="683" t="s">
        <v>77</v>
      </c>
      <c r="B70" s="628"/>
      <c r="C70" s="580"/>
      <c r="D70" s="629"/>
      <c r="E70" s="629"/>
      <c r="F70" s="629"/>
      <c r="G70" s="630"/>
      <c r="H70" s="630"/>
      <c r="I70" s="630">
        <v>8</v>
      </c>
      <c r="J70" s="629">
        <v>2</v>
      </c>
      <c r="K70" s="580">
        <v>8</v>
      </c>
      <c r="L70" s="580">
        <v>5</v>
      </c>
      <c r="M70" s="580">
        <v>4</v>
      </c>
      <c r="N70" s="631">
        <f t="shared" ref="N70:N137" si="3">SUM(B70:M70)</f>
        <v>27</v>
      </c>
      <c r="O70" s="632">
        <f t="shared" ref="O70:O137" si="4">AVERAGE(B70:M70)</f>
        <v>5.4</v>
      </c>
      <c r="P70" s="633">
        <f t="shared" ref="P70:P137" si="5">(N70/$N$241)*100</f>
        <v>9.4408895415923635E-2</v>
      </c>
    </row>
    <row r="71" spans="1:16" s="634" customFormat="1">
      <c r="A71" s="683" t="s">
        <v>78</v>
      </c>
      <c r="B71" s="628"/>
      <c r="C71" s="580"/>
      <c r="D71" s="629"/>
      <c r="E71" s="629"/>
      <c r="F71" s="629"/>
      <c r="G71" s="630"/>
      <c r="H71" s="630"/>
      <c r="I71" s="630">
        <v>0</v>
      </c>
      <c r="J71" s="629">
        <v>0</v>
      </c>
      <c r="K71" s="580">
        <v>0</v>
      </c>
      <c r="L71" s="580">
        <v>0</v>
      </c>
      <c r="M71" s="580">
        <v>0</v>
      </c>
      <c r="N71" s="631">
        <f t="shared" si="3"/>
        <v>0</v>
      </c>
      <c r="O71" s="632">
        <f t="shared" si="4"/>
        <v>0</v>
      </c>
      <c r="P71" s="633">
        <f t="shared" si="5"/>
        <v>0</v>
      </c>
    </row>
    <row r="72" spans="1:16" s="634" customFormat="1">
      <c r="A72" s="683" t="s">
        <v>79</v>
      </c>
      <c r="B72" s="628"/>
      <c r="C72" s="580"/>
      <c r="D72" s="629"/>
      <c r="E72" s="629"/>
      <c r="F72" s="629"/>
      <c r="G72" s="630"/>
      <c r="H72" s="630"/>
      <c r="I72" s="630">
        <v>5</v>
      </c>
      <c r="J72" s="629">
        <v>9</v>
      </c>
      <c r="K72" s="580">
        <v>7</v>
      </c>
      <c r="L72" s="580">
        <v>20</v>
      </c>
      <c r="M72" s="580">
        <v>26</v>
      </c>
      <c r="N72" s="631">
        <f t="shared" si="3"/>
        <v>67</v>
      </c>
      <c r="O72" s="632">
        <f t="shared" si="4"/>
        <v>13.4</v>
      </c>
      <c r="P72" s="633">
        <f t="shared" si="5"/>
        <v>0.23427392566173644</v>
      </c>
    </row>
    <row r="73" spans="1:16" s="634" customFormat="1">
      <c r="A73" s="683" t="s">
        <v>80</v>
      </c>
      <c r="B73" s="628"/>
      <c r="C73" s="580"/>
      <c r="D73" s="629"/>
      <c r="E73" s="629"/>
      <c r="F73" s="629"/>
      <c r="G73" s="630"/>
      <c r="H73" s="630"/>
      <c r="I73" s="630">
        <v>5</v>
      </c>
      <c r="J73" s="629">
        <v>4</v>
      </c>
      <c r="K73" s="580">
        <v>10</v>
      </c>
      <c r="L73" s="580">
        <v>4</v>
      </c>
      <c r="M73" s="580">
        <v>8</v>
      </c>
      <c r="N73" s="631">
        <f t="shared" si="3"/>
        <v>31</v>
      </c>
      <c r="O73" s="632">
        <f t="shared" si="4"/>
        <v>6.2</v>
      </c>
      <c r="P73" s="633">
        <f t="shared" si="5"/>
        <v>0.10839539844050491</v>
      </c>
    </row>
    <row r="74" spans="1:16" s="634" customFormat="1">
      <c r="A74" s="683" t="s">
        <v>451</v>
      </c>
      <c r="B74" s="628"/>
      <c r="C74" s="580"/>
      <c r="D74" s="629"/>
      <c r="E74" s="629"/>
      <c r="F74" s="629"/>
      <c r="G74" s="630"/>
      <c r="H74" s="630"/>
      <c r="I74" s="630">
        <v>13</v>
      </c>
      <c r="J74" s="629">
        <v>4</v>
      </c>
      <c r="K74" s="580">
        <v>4</v>
      </c>
      <c r="L74" s="580">
        <v>1</v>
      </c>
      <c r="M74" s="580">
        <v>0</v>
      </c>
      <c r="N74" s="631">
        <f t="shared" si="3"/>
        <v>22</v>
      </c>
      <c r="O74" s="632">
        <f t="shared" si="4"/>
        <v>4.4000000000000004</v>
      </c>
      <c r="P74" s="633">
        <f t="shared" si="5"/>
        <v>7.6925766635197027E-2</v>
      </c>
    </row>
    <row r="75" spans="1:16" s="634" customFormat="1">
      <c r="A75" s="683" t="s">
        <v>81</v>
      </c>
      <c r="B75" s="628"/>
      <c r="C75" s="580"/>
      <c r="D75" s="629"/>
      <c r="E75" s="629"/>
      <c r="F75" s="629"/>
      <c r="G75" s="630"/>
      <c r="H75" s="630"/>
      <c r="I75" s="630">
        <v>35</v>
      </c>
      <c r="J75" s="629">
        <v>78</v>
      </c>
      <c r="K75" s="580">
        <v>32</v>
      </c>
      <c r="L75" s="580">
        <v>29</v>
      </c>
      <c r="M75" s="580">
        <v>59</v>
      </c>
      <c r="N75" s="631">
        <f t="shared" si="3"/>
        <v>233</v>
      </c>
      <c r="O75" s="632">
        <f t="shared" si="4"/>
        <v>46.6</v>
      </c>
      <c r="P75" s="633">
        <f t="shared" si="5"/>
        <v>0.81471380118185943</v>
      </c>
    </row>
    <row r="76" spans="1:16" s="634" customFormat="1">
      <c r="A76" s="683" t="s">
        <v>82</v>
      </c>
      <c r="B76" s="628"/>
      <c r="C76" s="580"/>
      <c r="D76" s="629"/>
      <c r="E76" s="629"/>
      <c r="F76" s="629"/>
      <c r="G76" s="630"/>
      <c r="H76" s="630"/>
      <c r="I76" s="630">
        <v>0</v>
      </c>
      <c r="J76" s="629">
        <v>0</v>
      </c>
      <c r="K76" s="580">
        <v>0</v>
      </c>
      <c r="L76" s="580">
        <v>0</v>
      </c>
      <c r="M76" s="580">
        <v>0</v>
      </c>
      <c r="N76" s="631">
        <f t="shared" si="3"/>
        <v>0</v>
      </c>
      <c r="O76" s="632">
        <f t="shared" si="4"/>
        <v>0</v>
      </c>
      <c r="P76" s="633">
        <f t="shared" si="5"/>
        <v>0</v>
      </c>
    </row>
    <row r="77" spans="1:16" s="634" customFormat="1">
      <c r="A77" s="683" t="s">
        <v>83</v>
      </c>
      <c r="B77" s="628"/>
      <c r="C77" s="580"/>
      <c r="D77" s="629"/>
      <c r="E77" s="629"/>
      <c r="F77" s="629"/>
      <c r="G77" s="630"/>
      <c r="H77" s="630"/>
      <c r="I77" s="630">
        <v>0</v>
      </c>
      <c r="J77" s="629">
        <v>0</v>
      </c>
      <c r="K77" s="580">
        <v>0</v>
      </c>
      <c r="L77" s="580">
        <v>0</v>
      </c>
      <c r="M77" s="580">
        <v>0</v>
      </c>
      <c r="N77" s="631">
        <f t="shared" si="3"/>
        <v>0</v>
      </c>
      <c r="O77" s="632">
        <f t="shared" si="4"/>
        <v>0</v>
      </c>
      <c r="P77" s="633">
        <f t="shared" si="5"/>
        <v>0</v>
      </c>
    </row>
    <row r="78" spans="1:16" s="634" customFormat="1">
      <c r="A78" s="683" t="s">
        <v>84</v>
      </c>
      <c r="B78" s="628"/>
      <c r="C78" s="580"/>
      <c r="D78" s="629"/>
      <c r="E78" s="629"/>
      <c r="F78" s="629"/>
      <c r="G78" s="630"/>
      <c r="H78" s="630"/>
      <c r="I78" s="630">
        <v>6</v>
      </c>
      <c r="J78" s="629">
        <v>6</v>
      </c>
      <c r="K78" s="580">
        <v>9</v>
      </c>
      <c r="L78" s="580">
        <v>6</v>
      </c>
      <c r="M78" s="580">
        <v>2</v>
      </c>
      <c r="N78" s="631">
        <f t="shared" si="3"/>
        <v>29</v>
      </c>
      <c r="O78" s="632">
        <f t="shared" si="4"/>
        <v>5.8</v>
      </c>
      <c r="P78" s="633">
        <f t="shared" si="5"/>
        <v>0.10140214692821428</v>
      </c>
    </row>
    <row r="79" spans="1:16" s="634" customFormat="1">
      <c r="A79" s="683" t="s">
        <v>85</v>
      </c>
      <c r="B79" s="628"/>
      <c r="C79" s="580"/>
      <c r="D79" s="629"/>
      <c r="E79" s="629"/>
      <c r="F79" s="629"/>
      <c r="G79" s="630"/>
      <c r="H79" s="630"/>
      <c r="I79" s="630">
        <v>20</v>
      </c>
      <c r="J79" s="629">
        <v>18</v>
      </c>
      <c r="K79" s="580">
        <v>15</v>
      </c>
      <c r="L79" s="580">
        <v>5</v>
      </c>
      <c r="M79" s="580">
        <v>12</v>
      </c>
      <c r="N79" s="631">
        <f t="shared" si="3"/>
        <v>70</v>
      </c>
      <c r="O79" s="632">
        <f t="shared" si="4"/>
        <v>14</v>
      </c>
      <c r="P79" s="633">
        <f t="shared" si="5"/>
        <v>0.24476380293017241</v>
      </c>
    </row>
    <row r="80" spans="1:16" s="634" customFormat="1">
      <c r="A80" s="683" t="s">
        <v>86</v>
      </c>
      <c r="B80" s="628"/>
      <c r="C80" s="580"/>
      <c r="D80" s="629"/>
      <c r="E80" s="629"/>
      <c r="F80" s="629"/>
      <c r="G80" s="630"/>
      <c r="H80" s="630"/>
      <c r="I80" s="630">
        <v>15</v>
      </c>
      <c r="J80" s="629">
        <v>9</v>
      </c>
      <c r="K80" s="580">
        <v>25</v>
      </c>
      <c r="L80" s="580">
        <v>23</v>
      </c>
      <c r="M80" s="580">
        <v>27</v>
      </c>
      <c r="N80" s="631">
        <f t="shared" si="3"/>
        <v>99</v>
      </c>
      <c r="O80" s="632">
        <f t="shared" si="4"/>
        <v>19.8</v>
      </c>
      <c r="P80" s="633">
        <f t="shared" si="5"/>
        <v>0.34616594985838667</v>
      </c>
    </row>
    <row r="81" spans="1:16" s="634" customFormat="1">
      <c r="A81" s="683" t="s">
        <v>87</v>
      </c>
      <c r="B81" s="628"/>
      <c r="C81" s="580"/>
      <c r="D81" s="629"/>
      <c r="E81" s="629"/>
      <c r="F81" s="629"/>
      <c r="G81" s="630"/>
      <c r="H81" s="630"/>
      <c r="I81" s="630">
        <v>32</v>
      </c>
      <c r="J81" s="629">
        <v>76</v>
      </c>
      <c r="K81" s="580">
        <v>61</v>
      </c>
      <c r="L81" s="580">
        <v>50</v>
      </c>
      <c r="M81" s="580">
        <v>9</v>
      </c>
      <c r="N81" s="631">
        <f t="shared" si="3"/>
        <v>228</v>
      </c>
      <c r="O81" s="632">
        <f t="shared" si="4"/>
        <v>45.6</v>
      </c>
      <c r="P81" s="633">
        <f t="shared" si="5"/>
        <v>0.79723067240113288</v>
      </c>
    </row>
    <row r="82" spans="1:16" s="634" customFormat="1">
      <c r="A82" s="683" t="s">
        <v>463</v>
      </c>
      <c r="B82" s="628"/>
      <c r="C82" s="580"/>
      <c r="D82" s="629"/>
      <c r="E82" s="629"/>
      <c r="F82" s="629"/>
      <c r="G82" s="630"/>
      <c r="H82" s="630"/>
      <c r="I82" s="630">
        <v>11</v>
      </c>
      <c r="J82" s="629">
        <v>24</v>
      </c>
      <c r="K82" s="580">
        <v>5</v>
      </c>
      <c r="L82" s="580">
        <v>50</v>
      </c>
      <c r="M82" s="580">
        <v>3</v>
      </c>
      <c r="N82" s="631">
        <f t="shared" si="3"/>
        <v>93</v>
      </c>
      <c r="O82" s="632">
        <f t="shared" si="4"/>
        <v>18.600000000000001</v>
      </c>
      <c r="P82" s="633">
        <f t="shared" si="5"/>
        <v>0.32518619532151471</v>
      </c>
    </row>
    <row r="83" spans="1:16" s="634" customFormat="1">
      <c r="A83" s="683" t="s">
        <v>464</v>
      </c>
      <c r="B83" s="628"/>
      <c r="C83" s="580"/>
      <c r="D83" s="629"/>
      <c r="E83" s="629"/>
      <c r="F83" s="629"/>
      <c r="G83" s="630"/>
      <c r="H83" s="630"/>
      <c r="I83" s="630">
        <v>1</v>
      </c>
      <c r="J83" s="629">
        <v>0</v>
      </c>
      <c r="K83" s="580">
        <v>1</v>
      </c>
      <c r="L83" s="580">
        <v>0</v>
      </c>
      <c r="M83" s="580">
        <v>1</v>
      </c>
      <c r="N83" s="631">
        <f t="shared" si="3"/>
        <v>3</v>
      </c>
      <c r="O83" s="632">
        <f t="shared" si="4"/>
        <v>0.6</v>
      </c>
      <c r="P83" s="633">
        <f t="shared" si="5"/>
        <v>1.0489877268435959E-2</v>
      </c>
    </row>
    <row r="84" spans="1:16" s="634" customFormat="1">
      <c r="A84" s="683" t="s">
        <v>465</v>
      </c>
      <c r="B84" s="628"/>
      <c r="C84" s="580"/>
      <c r="D84" s="629"/>
      <c r="E84" s="629"/>
      <c r="F84" s="629"/>
      <c r="G84" s="630"/>
      <c r="H84" s="630"/>
      <c r="I84" s="630">
        <v>1</v>
      </c>
      <c r="J84" s="629">
        <v>1</v>
      </c>
      <c r="K84" s="580">
        <v>1</v>
      </c>
      <c r="L84" s="580">
        <v>0</v>
      </c>
      <c r="M84" s="580">
        <v>0</v>
      </c>
      <c r="N84" s="631">
        <f t="shared" si="3"/>
        <v>3</v>
      </c>
      <c r="O84" s="632">
        <f t="shared" si="4"/>
        <v>0.6</v>
      </c>
      <c r="P84" s="633">
        <f t="shared" si="5"/>
        <v>1.0489877268435959E-2</v>
      </c>
    </row>
    <row r="85" spans="1:16" s="634" customFormat="1">
      <c r="A85" s="685" t="s">
        <v>418</v>
      </c>
      <c r="B85" s="724"/>
      <c r="C85" s="725"/>
      <c r="D85" s="720"/>
      <c r="E85" s="720"/>
      <c r="F85" s="720"/>
      <c r="G85" s="719"/>
      <c r="H85" s="719"/>
      <c r="I85" s="719">
        <v>2</v>
      </c>
      <c r="J85" s="720">
        <v>2</v>
      </c>
      <c r="K85" s="580">
        <v>1</v>
      </c>
      <c r="L85" s="580">
        <v>0</v>
      </c>
      <c r="M85" s="580">
        <v>1</v>
      </c>
      <c r="N85" s="631">
        <f t="shared" si="3"/>
        <v>6</v>
      </c>
      <c r="O85" s="632">
        <f t="shared" si="4"/>
        <v>1.2</v>
      </c>
      <c r="P85" s="633">
        <f t="shared" si="5"/>
        <v>2.0979754536871918E-2</v>
      </c>
    </row>
    <row r="86" spans="1:16" s="634" customFormat="1">
      <c r="A86" s="999" t="s">
        <v>505</v>
      </c>
      <c r="B86" s="1000"/>
      <c r="C86" s="1001"/>
      <c r="D86" s="1002"/>
      <c r="E86" s="1002"/>
      <c r="F86" s="1002"/>
      <c r="G86" s="1003"/>
      <c r="H86" s="1003"/>
      <c r="I86" s="1003">
        <v>0</v>
      </c>
      <c r="J86" s="1002">
        <v>1</v>
      </c>
      <c r="K86" s="1004">
        <v>0</v>
      </c>
      <c r="L86" s="580">
        <v>0</v>
      </c>
      <c r="M86" s="580">
        <v>0</v>
      </c>
      <c r="N86" s="631">
        <f t="shared" si="3"/>
        <v>1</v>
      </c>
      <c r="O86" s="632">
        <f t="shared" si="4"/>
        <v>0.2</v>
      </c>
      <c r="P86" s="633">
        <f t="shared" si="5"/>
        <v>3.4966257561453201E-3</v>
      </c>
    </row>
    <row r="87" spans="1:16" s="634" customFormat="1">
      <c r="A87" s="999" t="s">
        <v>506</v>
      </c>
      <c r="B87" s="1000"/>
      <c r="C87" s="1001"/>
      <c r="D87" s="1002"/>
      <c r="E87" s="1002"/>
      <c r="F87" s="1002"/>
      <c r="G87" s="1003"/>
      <c r="H87" s="1003"/>
      <c r="I87" s="1003">
        <v>0</v>
      </c>
      <c r="J87" s="1002">
        <v>1</v>
      </c>
      <c r="K87" s="1004">
        <v>0</v>
      </c>
      <c r="L87" s="580">
        <v>0</v>
      </c>
      <c r="M87" s="580">
        <v>0</v>
      </c>
      <c r="N87" s="631">
        <f t="shared" si="3"/>
        <v>1</v>
      </c>
      <c r="O87" s="632">
        <f t="shared" si="4"/>
        <v>0.2</v>
      </c>
      <c r="P87" s="633">
        <f t="shared" si="5"/>
        <v>3.4966257561453201E-3</v>
      </c>
    </row>
    <row r="88" spans="1:16" s="634" customFormat="1">
      <c r="A88" s="990" t="s">
        <v>473</v>
      </c>
      <c r="B88" s="991"/>
      <c r="C88" s="704"/>
      <c r="D88" s="992"/>
      <c r="E88" s="992"/>
      <c r="F88" s="992"/>
      <c r="G88" s="705"/>
      <c r="H88" s="705"/>
      <c r="I88" s="705">
        <v>0</v>
      </c>
      <c r="J88" s="992">
        <v>0</v>
      </c>
      <c r="K88" s="580">
        <v>1</v>
      </c>
      <c r="L88" s="580">
        <v>0</v>
      </c>
      <c r="M88" s="580">
        <v>1</v>
      </c>
      <c r="N88" s="631">
        <f t="shared" si="3"/>
        <v>2</v>
      </c>
      <c r="O88" s="632">
        <f t="shared" si="4"/>
        <v>0.4</v>
      </c>
      <c r="P88" s="633">
        <f t="shared" si="5"/>
        <v>6.9932515122906403E-3</v>
      </c>
    </row>
    <row r="89" spans="1:16" s="634" customFormat="1">
      <c r="A89" s="683" t="s">
        <v>474</v>
      </c>
      <c r="B89" s="628"/>
      <c r="C89" s="580"/>
      <c r="D89" s="629"/>
      <c r="E89" s="629"/>
      <c r="F89" s="629"/>
      <c r="G89" s="630"/>
      <c r="H89" s="630"/>
      <c r="I89" s="630">
        <v>0</v>
      </c>
      <c r="J89" s="629">
        <v>0</v>
      </c>
      <c r="K89" s="580">
        <v>0</v>
      </c>
      <c r="L89" s="580">
        <v>0</v>
      </c>
      <c r="M89" s="580">
        <v>2</v>
      </c>
      <c r="N89" s="631">
        <f t="shared" si="3"/>
        <v>2</v>
      </c>
      <c r="O89" s="632">
        <f t="shared" si="4"/>
        <v>0.4</v>
      </c>
      <c r="P89" s="633">
        <f t="shared" si="5"/>
        <v>6.9932515122906403E-3</v>
      </c>
    </row>
    <row r="90" spans="1:16" s="634" customFormat="1">
      <c r="A90" s="683" t="s">
        <v>425</v>
      </c>
      <c r="B90" s="628"/>
      <c r="C90" s="580"/>
      <c r="D90" s="629"/>
      <c r="E90" s="629"/>
      <c r="F90" s="629"/>
      <c r="G90" s="630"/>
      <c r="H90" s="630"/>
      <c r="I90" s="630">
        <v>0</v>
      </c>
      <c r="J90" s="629">
        <v>0</v>
      </c>
      <c r="K90" s="580">
        <v>1</v>
      </c>
      <c r="L90" s="580">
        <v>0</v>
      </c>
      <c r="M90" s="580">
        <v>0</v>
      </c>
      <c r="N90" s="631">
        <f t="shared" si="3"/>
        <v>1</v>
      </c>
      <c r="O90" s="632">
        <f t="shared" si="4"/>
        <v>0.2</v>
      </c>
      <c r="P90" s="633">
        <f t="shared" si="5"/>
        <v>3.4966257561453201E-3</v>
      </c>
    </row>
    <row r="91" spans="1:16" s="634" customFormat="1">
      <c r="A91" s="683" t="s">
        <v>511</v>
      </c>
      <c r="B91" s="628"/>
      <c r="C91" s="580"/>
      <c r="D91" s="629"/>
      <c r="E91" s="629"/>
      <c r="F91" s="629"/>
      <c r="G91" s="630"/>
      <c r="H91" s="630"/>
      <c r="I91" s="630">
        <v>2</v>
      </c>
      <c r="J91" s="629">
        <v>0</v>
      </c>
      <c r="K91" s="580">
        <v>0</v>
      </c>
      <c r="L91" s="580">
        <v>0</v>
      </c>
      <c r="M91" s="580">
        <v>0</v>
      </c>
      <c r="N91" s="631">
        <f t="shared" si="3"/>
        <v>2</v>
      </c>
      <c r="O91" s="632">
        <f t="shared" si="4"/>
        <v>0.4</v>
      </c>
      <c r="P91" s="633">
        <f t="shared" si="5"/>
        <v>6.9932515122906403E-3</v>
      </c>
    </row>
    <row r="92" spans="1:16" s="634" customFormat="1">
      <c r="A92" s="682" t="s">
        <v>88</v>
      </c>
      <c r="B92" s="628"/>
      <c r="C92" s="580"/>
      <c r="D92" s="629"/>
      <c r="E92" s="629"/>
      <c r="F92" s="629"/>
      <c r="G92" s="630"/>
      <c r="H92" s="630"/>
      <c r="I92" s="630">
        <v>25</v>
      </c>
      <c r="J92" s="629">
        <v>24</v>
      </c>
      <c r="K92" s="580">
        <v>18</v>
      </c>
      <c r="L92" s="580">
        <v>21</v>
      </c>
      <c r="M92" s="580">
        <v>20</v>
      </c>
      <c r="N92" s="631">
        <f t="shared" si="3"/>
        <v>108</v>
      </c>
      <c r="O92" s="632">
        <f t="shared" si="4"/>
        <v>21.6</v>
      </c>
      <c r="P92" s="633">
        <f t="shared" si="5"/>
        <v>0.37763558166369454</v>
      </c>
    </row>
    <row r="93" spans="1:16" s="634" customFormat="1">
      <c r="A93" s="683" t="s">
        <v>89</v>
      </c>
      <c r="B93" s="628"/>
      <c r="C93" s="580"/>
      <c r="D93" s="629"/>
      <c r="E93" s="629"/>
      <c r="F93" s="629"/>
      <c r="G93" s="630"/>
      <c r="H93" s="630"/>
      <c r="I93" s="630">
        <v>27</v>
      </c>
      <c r="J93" s="629">
        <v>34</v>
      </c>
      <c r="K93" s="580">
        <v>13</v>
      </c>
      <c r="L93" s="580">
        <v>8</v>
      </c>
      <c r="M93" s="580">
        <v>27</v>
      </c>
      <c r="N93" s="631">
        <f t="shared" si="3"/>
        <v>109</v>
      </c>
      <c r="O93" s="632">
        <f t="shared" si="4"/>
        <v>21.8</v>
      </c>
      <c r="P93" s="633">
        <f t="shared" si="5"/>
        <v>0.38113220741983983</v>
      </c>
    </row>
    <row r="94" spans="1:16" s="634" customFormat="1">
      <c r="A94" s="683" t="s">
        <v>90</v>
      </c>
      <c r="B94" s="628"/>
      <c r="C94" s="580"/>
      <c r="D94" s="629"/>
      <c r="E94" s="629"/>
      <c r="F94" s="629"/>
      <c r="G94" s="630"/>
      <c r="H94" s="630"/>
      <c r="I94" s="630">
        <v>3</v>
      </c>
      <c r="J94" s="629">
        <v>0</v>
      </c>
      <c r="K94" s="580">
        <v>4</v>
      </c>
      <c r="L94" s="580">
        <v>3</v>
      </c>
      <c r="M94" s="580">
        <v>14</v>
      </c>
      <c r="N94" s="631">
        <f t="shared" si="3"/>
        <v>24</v>
      </c>
      <c r="O94" s="632">
        <f t="shared" si="4"/>
        <v>4.8</v>
      </c>
      <c r="P94" s="633">
        <f t="shared" si="5"/>
        <v>8.3919018147487673E-2</v>
      </c>
    </row>
    <row r="95" spans="1:16" s="634" customFormat="1">
      <c r="A95" s="682" t="s">
        <v>92</v>
      </c>
      <c r="B95" s="628"/>
      <c r="C95" s="580"/>
      <c r="D95" s="629"/>
      <c r="E95" s="629"/>
      <c r="F95" s="629"/>
      <c r="G95" s="630"/>
      <c r="H95" s="630"/>
      <c r="I95" s="630">
        <v>11</v>
      </c>
      <c r="J95" s="629">
        <v>2</v>
      </c>
      <c r="K95" s="580">
        <v>2</v>
      </c>
      <c r="L95" s="580">
        <v>3</v>
      </c>
      <c r="M95" s="580">
        <v>6</v>
      </c>
      <c r="N95" s="631">
        <f t="shared" si="3"/>
        <v>24</v>
      </c>
      <c r="O95" s="632">
        <f t="shared" si="4"/>
        <v>4.8</v>
      </c>
      <c r="P95" s="633">
        <f t="shared" si="5"/>
        <v>8.3919018147487673E-2</v>
      </c>
    </row>
    <row r="96" spans="1:16" s="634" customFormat="1">
      <c r="A96" s="682" t="s">
        <v>91</v>
      </c>
      <c r="B96" s="628"/>
      <c r="C96" s="580"/>
      <c r="D96" s="629"/>
      <c r="E96" s="629"/>
      <c r="F96" s="629"/>
      <c r="G96" s="630"/>
      <c r="H96" s="630"/>
      <c r="I96" s="630">
        <v>0</v>
      </c>
      <c r="J96" s="629">
        <v>7</v>
      </c>
      <c r="K96" s="580">
        <v>3</v>
      </c>
      <c r="L96" s="580">
        <v>1</v>
      </c>
      <c r="M96" s="580">
        <v>5</v>
      </c>
      <c r="N96" s="631">
        <f t="shared" si="3"/>
        <v>16</v>
      </c>
      <c r="O96" s="632">
        <f t="shared" si="4"/>
        <v>3.2</v>
      </c>
      <c r="P96" s="633">
        <f t="shared" si="5"/>
        <v>5.5946012098325122E-2</v>
      </c>
    </row>
    <row r="97" spans="1:16" s="634" customFormat="1">
      <c r="A97" s="683" t="s">
        <v>93</v>
      </c>
      <c r="B97" s="628"/>
      <c r="C97" s="580"/>
      <c r="D97" s="629"/>
      <c r="E97" s="629"/>
      <c r="F97" s="629"/>
      <c r="G97" s="630"/>
      <c r="H97" s="630"/>
      <c r="I97" s="630">
        <v>60</v>
      </c>
      <c r="J97" s="629">
        <v>100</v>
      </c>
      <c r="K97" s="580">
        <v>114</v>
      </c>
      <c r="L97" s="580">
        <v>126</v>
      </c>
      <c r="M97" s="580">
        <v>105</v>
      </c>
      <c r="N97" s="631">
        <f t="shared" si="3"/>
        <v>505</v>
      </c>
      <c r="O97" s="632">
        <f t="shared" si="4"/>
        <v>101</v>
      </c>
      <c r="P97" s="633">
        <f t="shared" si="5"/>
        <v>1.7657960068533867</v>
      </c>
    </row>
    <row r="98" spans="1:16" s="634" customFormat="1">
      <c r="A98" s="683" t="s">
        <v>431</v>
      </c>
      <c r="B98" s="628"/>
      <c r="C98" s="580"/>
      <c r="D98" s="629"/>
      <c r="E98" s="629"/>
      <c r="F98" s="629"/>
      <c r="G98" s="630"/>
      <c r="H98" s="630"/>
      <c r="I98" s="630">
        <v>2</v>
      </c>
      <c r="J98" s="629">
        <v>7</v>
      </c>
      <c r="K98" s="580">
        <v>4</v>
      </c>
      <c r="L98" s="580">
        <v>2</v>
      </c>
      <c r="M98" s="580">
        <v>8</v>
      </c>
      <c r="N98" s="631">
        <f t="shared" si="3"/>
        <v>23</v>
      </c>
      <c r="O98" s="632">
        <f t="shared" si="4"/>
        <v>4.5999999999999996</v>
      </c>
      <c r="P98" s="633">
        <f t="shared" si="5"/>
        <v>8.0422392391342357E-2</v>
      </c>
    </row>
    <row r="99" spans="1:16" s="634" customFormat="1">
      <c r="A99" s="683" t="s">
        <v>466</v>
      </c>
      <c r="B99" s="628"/>
      <c r="C99" s="580"/>
      <c r="D99" s="629"/>
      <c r="E99" s="629"/>
      <c r="F99" s="629"/>
      <c r="G99" s="630"/>
      <c r="H99" s="630"/>
      <c r="I99" s="630">
        <v>0</v>
      </c>
      <c r="J99" s="629">
        <v>0</v>
      </c>
      <c r="K99" s="580">
        <v>0</v>
      </c>
      <c r="L99" s="580">
        <v>0</v>
      </c>
      <c r="M99" s="580">
        <v>0</v>
      </c>
      <c r="N99" s="631">
        <f t="shared" si="3"/>
        <v>0</v>
      </c>
      <c r="O99" s="632">
        <f t="shared" si="4"/>
        <v>0</v>
      </c>
      <c r="P99" s="633">
        <f t="shared" si="5"/>
        <v>0</v>
      </c>
    </row>
    <row r="100" spans="1:16" s="634" customFormat="1">
      <c r="A100" s="683" t="s">
        <v>94</v>
      </c>
      <c r="B100" s="628"/>
      <c r="C100" s="580"/>
      <c r="D100" s="629"/>
      <c r="E100" s="629"/>
      <c r="F100" s="629"/>
      <c r="G100" s="630"/>
      <c r="H100" s="630"/>
      <c r="I100" s="630">
        <v>0</v>
      </c>
      <c r="J100" s="629">
        <v>0</v>
      </c>
      <c r="K100" s="580">
        <v>0</v>
      </c>
      <c r="L100" s="580">
        <v>0</v>
      </c>
      <c r="M100" s="580">
        <v>0</v>
      </c>
      <c r="N100" s="631">
        <f t="shared" si="3"/>
        <v>0</v>
      </c>
      <c r="O100" s="632">
        <f t="shared" si="4"/>
        <v>0</v>
      </c>
      <c r="P100" s="633">
        <f t="shared" si="5"/>
        <v>0</v>
      </c>
    </row>
    <row r="101" spans="1:16" s="634" customFormat="1">
      <c r="A101" s="683" t="s">
        <v>11</v>
      </c>
      <c r="B101" s="628"/>
      <c r="C101" s="709"/>
      <c r="D101" s="629"/>
      <c r="E101" s="629"/>
      <c r="F101" s="629"/>
      <c r="G101" s="630"/>
      <c r="H101" s="630"/>
      <c r="I101" s="630">
        <v>77</v>
      </c>
      <c r="J101" s="629">
        <v>90</v>
      </c>
      <c r="K101" s="580">
        <v>93</v>
      </c>
      <c r="L101" s="580">
        <v>82</v>
      </c>
      <c r="M101" s="580">
        <v>70</v>
      </c>
      <c r="N101" s="631">
        <f t="shared" si="3"/>
        <v>412</v>
      </c>
      <c r="O101" s="632">
        <f t="shared" si="4"/>
        <v>82.4</v>
      </c>
      <c r="P101" s="633">
        <f t="shared" si="5"/>
        <v>1.4406098115318717</v>
      </c>
    </row>
    <row r="102" spans="1:16" s="634" customFormat="1">
      <c r="A102" s="683" t="s">
        <v>95</v>
      </c>
      <c r="B102" s="628"/>
      <c r="C102" s="709"/>
      <c r="D102" s="629"/>
      <c r="E102" s="629"/>
      <c r="F102" s="629"/>
      <c r="G102" s="630"/>
      <c r="H102" s="630"/>
      <c r="I102" s="630">
        <v>0</v>
      </c>
      <c r="J102" s="629">
        <v>1</v>
      </c>
      <c r="K102" s="580">
        <v>0</v>
      </c>
      <c r="L102" s="580">
        <v>0</v>
      </c>
      <c r="M102" s="580">
        <v>1</v>
      </c>
      <c r="N102" s="631">
        <f t="shared" si="3"/>
        <v>2</v>
      </c>
      <c r="O102" s="632">
        <f t="shared" si="4"/>
        <v>0.4</v>
      </c>
      <c r="P102" s="633">
        <f t="shared" si="5"/>
        <v>6.9932515122906403E-3</v>
      </c>
    </row>
    <row r="103" spans="1:16" s="634" customFormat="1">
      <c r="A103" s="683" t="s">
        <v>96</v>
      </c>
      <c r="B103" s="628"/>
      <c r="C103" s="580"/>
      <c r="D103" s="629"/>
      <c r="E103" s="629"/>
      <c r="F103" s="629"/>
      <c r="G103" s="630"/>
      <c r="H103" s="630"/>
      <c r="I103" s="630">
        <v>2</v>
      </c>
      <c r="J103" s="629">
        <v>1</v>
      </c>
      <c r="K103" s="580">
        <v>1</v>
      </c>
      <c r="L103" s="580">
        <v>3</v>
      </c>
      <c r="M103" s="580">
        <v>1</v>
      </c>
      <c r="N103" s="631">
        <f t="shared" si="3"/>
        <v>8</v>
      </c>
      <c r="O103" s="632">
        <f t="shared" si="4"/>
        <v>1.6</v>
      </c>
      <c r="P103" s="633">
        <f t="shared" si="5"/>
        <v>2.7973006049162561E-2</v>
      </c>
    </row>
    <row r="104" spans="1:16" s="634" customFormat="1">
      <c r="A104" s="683" t="s">
        <v>97</v>
      </c>
      <c r="B104" s="628"/>
      <c r="C104" s="580"/>
      <c r="D104" s="629"/>
      <c r="E104" s="629"/>
      <c r="F104" s="629"/>
      <c r="G104" s="630"/>
      <c r="H104" s="630"/>
      <c r="I104" s="630">
        <v>158</v>
      </c>
      <c r="J104" s="629">
        <v>155</v>
      </c>
      <c r="K104" s="580">
        <v>130</v>
      </c>
      <c r="L104" s="580">
        <v>162</v>
      </c>
      <c r="M104" s="580">
        <v>166</v>
      </c>
      <c r="N104" s="631">
        <f t="shared" si="3"/>
        <v>771</v>
      </c>
      <c r="O104" s="632">
        <f t="shared" si="4"/>
        <v>154.19999999999999</v>
      </c>
      <c r="P104" s="633">
        <f t="shared" si="5"/>
        <v>2.6958984579880418</v>
      </c>
    </row>
    <row r="105" spans="1:16" s="634" customFormat="1">
      <c r="A105" s="683" t="s">
        <v>98</v>
      </c>
      <c r="B105" s="628"/>
      <c r="C105" s="580"/>
      <c r="D105" s="629"/>
      <c r="E105" s="629"/>
      <c r="F105" s="629"/>
      <c r="G105" s="630"/>
      <c r="H105" s="630"/>
      <c r="I105" s="630">
        <v>51</v>
      </c>
      <c r="J105" s="629">
        <v>69</v>
      </c>
      <c r="K105" s="580">
        <v>45</v>
      </c>
      <c r="L105" s="580">
        <v>52</v>
      </c>
      <c r="M105" s="580">
        <v>57</v>
      </c>
      <c r="N105" s="631">
        <f t="shared" si="3"/>
        <v>274</v>
      </c>
      <c r="O105" s="632">
        <f t="shared" si="4"/>
        <v>54.8</v>
      </c>
      <c r="P105" s="633">
        <f t="shared" si="5"/>
        <v>0.95807545718381759</v>
      </c>
    </row>
    <row r="106" spans="1:16" s="634" customFormat="1">
      <c r="A106" s="683" t="s">
        <v>99</v>
      </c>
      <c r="B106" s="628"/>
      <c r="C106" s="580"/>
      <c r="D106" s="629"/>
      <c r="E106" s="629"/>
      <c r="F106" s="629"/>
      <c r="G106" s="630"/>
      <c r="H106" s="630"/>
      <c r="I106" s="630">
        <v>0</v>
      </c>
      <c r="J106" s="629">
        <v>0</v>
      </c>
      <c r="K106" s="580">
        <v>0</v>
      </c>
      <c r="L106" s="580">
        <v>0</v>
      </c>
      <c r="M106" s="580">
        <v>0</v>
      </c>
      <c r="N106" s="631">
        <f t="shared" si="3"/>
        <v>0</v>
      </c>
      <c r="O106" s="632">
        <f t="shared" si="4"/>
        <v>0</v>
      </c>
      <c r="P106" s="633">
        <f t="shared" si="5"/>
        <v>0</v>
      </c>
    </row>
    <row r="107" spans="1:16" s="634" customFormat="1">
      <c r="A107" s="683" t="s">
        <v>100</v>
      </c>
      <c r="B107" s="628"/>
      <c r="C107" s="580"/>
      <c r="D107" s="629"/>
      <c r="E107" s="629"/>
      <c r="F107" s="629"/>
      <c r="G107" s="630"/>
      <c r="H107" s="630"/>
      <c r="I107" s="630">
        <v>7</v>
      </c>
      <c r="J107" s="629">
        <v>2</v>
      </c>
      <c r="K107" s="580">
        <v>10</v>
      </c>
      <c r="L107" s="580">
        <v>12</v>
      </c>
      <c r="M107" s="580">
        <v>9</v>
      </c>
      <c r="N107" s="631">
        <f t="shared" si="3"/>
        <v>40</v>
      </c>
      <c r="O107" s="632">
        <f t="shared" si="4"/>
        <v>8</v>
      </c>
      <c r="P107" s="633">
        <f t="shared" si="5"/>
        <v>0.13986503024581279</v>
      </c>
    </row>
    <row r="108" spans="1:16" s="634" customFormat="1">
      <c r="A108" s="683" t="s">
        <v>435</v>
      </c>
      <c r="B108" s="628"/>
      <c r="C108" s="580"/>
      <c r="D108" s="629"/>
      <c r="E108" s="629"/>
      <c r="F108" s="629"/>
      <c r="G108" s="630"/>
      <c r="H108" s="630"/>
      <c r="I108" s="630">
        <v>4</v>
      </c>
      <c r="J108" s="629">
        <v>37</v>
      </c>
      <c r="K108" s="580">
        <v>8</v>
      </c>
      <c r="L108" s="580">
        <v>16</v>
      </c>
      <c r="M108" s="580">
        <v>22</v>
      </c>
      <c r="N108" s="631">
        <f t="shared" si="3"/>
        <v>87</v>
      </c>
      <c r="O108" s="632">
        <f t="shared" si="4"/>
        <v>17.399999999999999</v>
      </c>
      <c r="P108" s="633">
        <f t="shared" si="5"/>
        <v>0.30420644078464282</v>
      </c>
    </row>
    <row r="109" spans="1:16" s="634" customFormat="1">
      <c r="A109" s="683" t="s">
        <v>101</v>
      </c>
      <c r="B109" s="628"/>
      <c r="C109" s="580"/>
      <c r="D109" s="629"/>
      <c r="E109" s="629"/>
      <c r="F109" s="629"/>
      <c r="G109" s="630"/>
      <c r="H109" s="630"/>
      <c r="I109" s="630">
        <v>13</v>
      </c>
      <c r="J109" s="629">
        <v>6</v>
      </c>
      <c r="K109" s="580">
        <v>9</v>
      </c>
      <c r="L109" s="580">
        <v>11</v>
      </c>
      <c r="M109" s="580">
        <v>16</v>
      </c>
      <c r="N109" s="631">
        <f t="shared" si="3"/>
        <v>55</v>
      </c>
      <c r="O109" s="632">
        <f t="shared" si="4"/>
        <v>11</v>
      </c>
      <c r="P109" s="633">
        <f t="shared" si="5"/>
        <v>0.19231441658799259</v>
      </c>
    </row>
    <row r="110" spans="1:16" s="634" customFormat="1">
      <c r="A110" s="683" t="s">
        <v>102</v>
      </c>
      <c r="B110" s="628"/>
      <c r="C110" s="580"/>
      <c r="D110" s="629"/>
      <c r="E110" s="629"/>
      <c r="F110" s="629"/>
      <c r="G110" s="630"/>
      <c r="H110" s="630"/>
      <c r="I110" s="630">
        <v>2</v>
      </c>
      <c r="J110" s="629">
        <v>5</v>
      </c>
      <c r="K110" s="580">
        <v>0</v>
      </c>
      <c r="L110" s="580">
        <v>0</v>
      </c>
      <c r="M110" s="580">
        <v>0</v>
      </c>
      <c r="N110" s="631">
        <f t="shared" si="3"/>
        <v>7</v>
      </c>
      <c r="O110" s="632">
        <f t="shared" si="4"/>
        <v>1.4</v>
      </c>
      <c r="P110" s="633">
        <f t="shared" si="5"/>
        <v>2.4476380293017238E-2</v>
      </c>
    </row>
    <row r="111" spans="1:16" s="634" customFormat="1">
      <c r="A111" s="683" t="s">
        <v>456</v>
      </c>
      <c r="B111" s="628"/>
      <c r="C111" s="580"/>
      <c r="D111" s="629"/>
      <c r="E111" s="629"/>
      <c r="F111" s="629"/>
      <c r="G111" s="630"/>
      <c r="H111" s="630"/>
      <c r="I111" s="630">
        <v>0</v>
      </c>
      <c r="J111" s="629">
        <v>0</v>
      </c>
      <c r="K111" s="580">
        <v>0</v>
      </c>
      <c r="L111" s="580">
        <v>0</v>
      </c>
      <c r="M111" s="580">
        <v>0</v>
      </c>
      <c r="N111" s="631">
        <f t="shared" si="3"/>
        <v>0</v>
      </c>
      <c r="O111" s="632">
        <f t="shared" si="4"/>
        <v>0</v>
      </c>
      <c r="P111" s="633">
        <f t="shared" si="5"/>
        <v>0</v>
      </c>
    </row>
    <row r="112" spans="1:16" s="634" customFormat="1">
      <c r="A112" s="683" t="s">
        <v>419</v>
      </c>
      <c r="B112" s="628"/>
      <c r="C112" s="580"/>
      <c r="D112" s="629"/>
      <c r="E112" s="629"/>
      <c r="F112" s="629"/>
      <c r="G112" s="630"/>
      <c r="H112" s="630"/>
      <c r="I112" s="630">
        <v>1</v>
      </c>
      <c r="J112" s="629">
        <v>1</v>
      </c>
      <c r="K112" s="580">
        <v>2</v>
      </c>
      <c r="L112" s="580">
        <v>0</v>
      </c>
      <c r="M112" s="580">
        <v>0</v>
      </c>
      <c r="N112" s="631">
        <f t="shared" si="3"/>
        <v>4</v>
      </c>
      <c r="O112" s="632">
        <f t="shared" si="4"/>
        <v>0.8</v>
      </c>
      <c r="P112" s="633">
        <f t="shared" si="5"/>
        <v>1.3986503024581281E-2</v>
      </c>
    </row>
    <row r="113" spans="1:16" s="634" customFormat="1">
      <c r="A113" s="683" t="s">
        <v>103</v>
      </c>
      <c r="B113" s="628"/>
      <c r="C113" s="580"/>
      <c r="D113" s="629"/>
      <c r="E113" s="629"/>
      <c r="F113" s="629"/>
      <c r="G113" s="630"/>
      <c r="H113" s="630"/>
      <c r="I113" s="630">
        <v>18</v>
      </c>
      <c r="J113" s="629">
        <v>12</v>
      </c>
      <c r="K113" s="580">
        <v>15</v>
      </c>
      <c r="L113" s="580">
        <v>7</v>
      </c>
      <c r="M113" s="580">
        <v>13</v>
      </c>
      <c r="N113" s="631">
        <f t="shared" si="3"/>
        <v>65</v>
      </c>
      <c r="O113" s="632">
        <f t="shared" si="4"/>
        <v>13</v>
      </c>
      <c r="P113" s="633">
        <f t="shared" si="5"/>
        <v>0.22728067414944578</v>
      </c>
    </row>
    <row r="114" spans="1:16" s="634" customFormat="1">
      <c r="A114" s="683" t="s">
        <v>104</v>
      </c>
      <c r="B114" s="628"/>
      <c r="C114" s="580"/>
      <c r="D114" s="629"/>
      <c r="E114" s="629"/>
      <c r="F114" s="629"/>
      <c r="G114" s="630"/>
      <c r="H114" s="630"/>
      <c r="I114" s="630">
        <v>0</v>
      </c>
      <c r="J114" s="629">
        <v>0</v>
      </c>
      <c r="K114" s="580">
        <v>0</v>
      </c>
      <c r="L114" s="580">
        <v>0</v>
      </c>
      <c r="M114" s="580">
        <v>0</v>
      </c>
      <c r="N114" s="631">
        <f t="shared" si="3"/>
        <v>0</v>
      </c>
      <c r="O114" s="632">
        <f t="shared" si="4"/>
        <v>0</v>
      </c>
      <c r="P114" s="633">
        <f t="shared" si="5"/>
        <v>0</v>
      </c>
    </row>
    <row r="115" spans="1:16" s="634" customFormat="1">
      <c r="A115" s="683" t="s">
        <v>105</v>
      </c>
      <c r="B115" s="628"/>
      <c r="C115" s="580"/>
      <c r="D115" s="629"/>
      <c r="E115" s="629"/>
      <c r="F115" s="629"/>
      <c r="G115" s="630"/>
      <c r="H115" s="630"/>
      <c r="I115" s="630">
        <v>90</v>
      </c>
      <c r="J115" s="629">
        <v>100</v>
      </c>
      <c r="K115" s="580">
        <v>70</v>
      </c>
      <c r="L115" s="580">
        <v>87</v>
      </c>
      <c r="M115" s="580">
        <v>88</v>
      </c>
      <c r="N115" s="631">
        <f t="shared" si="3"/>
        <v>435</v>
      </c>
      <c r="O115" s="632">
        <f t="shared" si="4"/>
        <v>87</v>
      </c>
      <c r="P115" s="633">
        <f t="shared" si="5"/>
        <v>1.521032203923214</v>
      </c>
    </row>
    <row r="116" spans="1:16" s="634" customFormat="1">
      <c r="A116" s="683" t="s">
        <v>475</v>
      </c>
      <c r="B116" s="628"/>
      <c r="C116" s="580"/>
      <c r="D116" s="629"/>
      <c r="E116" s="629"/>
      <c r="F116" s="629"/>
      <c r="G116" s="630"/>
      <c r="H116" s="630"/>
      <c r="I116" s="630">
        <v>0</v>
      </c>
      <c r="J116" s="629">
        <v>0</v>
      </c>
      <c r="K116" s="580">
        <v>1</v>
      </c>
      <c r="L116" s="580">
        <v>0</v>
      </c>
      <c r="M116" s="580">
        <v>1</v>
      </c>
      <c r="N116" s="631">
        <f t="shared" si="3"/>
        <v>2</v>
      </c>
      <c r="O116" s="632">
        <f t="shared" si="4"/>
        <v>0.4</v>
      </c>
      <c r="P116" s="633">
        <f t="shared" si="5"/>
        <v>6.9932515122906403E-3</v>
      </c>
    </row>
    <row r="117" spans="1:16" s="634" customFormat="1">
      <c r="A117" s="683" t="s">
        <v>486</v>
      </c>
      <c r="B117" s="628"/>
      <c r="C117" s="580"/>
      <c r="D117" s="629"/>
      <c r="E117" s="629"/>
      <c r="F117" s="629"/>
      <c r="G117" s="630"/>
      <c r="H117" s="630"/>
      <c r="I117" s="630">
        <v>0</v>
      </c>
      <c r="J117" s="629">
        <v>0</v>
      </c>
      <c r="K117" s="580">
        <v>1</v>
      </c>
      <c r="L117" s="580">
        <v>2</v>
      </c>
      <c r="M117" s="580">
        <v>0</v>
      </c>
      <c r="N117" s="631">
        <f t="shared" si="3"/>
        <v>3</v>
      </c>
      <c r="O117" s="632">
        <f t="shared" si="4"/>
        <v>0.6</v>
      </c>
      <c r="P117" s="633">
        <f t="shared" si="5"/>
        <v>1.0489877268435959E-2</v>
      </c>
    </row>
    <row r="118" spans="1:16" s="634" customFormat="1">
      <c r="A118" s="683" t="s">
        <v>507</v>
      </c>
      <c r="B118" s="628"/>
      <c r="C118" s="580"/>
      <c r="D118" s="629"/>
      <c r="E118" s="629"/>
      <c r="F118" s="629"/>
      <c r="G118" s="630"/>
      <c r="H118" s="630"/>
      <c r="I118" s="630">
        <v>1</v>
      </c>
      <c r="J118" s="629">
        <v>2</v>
      </c>
      <c r="K118" s="580">
        <v>0</v>
      </c>
      <c r="L118" s="580">
        <v>0</v>
      </c>
      <c r="M118" s="580">
        <v>0</v>
      </c>
      <c r="N118" s="631">
        <f t="shared" si="3"/>
        <v>3</v>
      </c>
      <c r="O118" s="632">
        <f t="shared" si="4"/>
        <v>0.6</v>
      </c>
      <c r="P118" s="633">
        <f t="shared" si="5"/>
        <v>1.0489877268435959E-2</v>
      </c>
    </row>
    <row r="119" spans="1:16" s="634" customFormat="1">
      <c r="A119" s="683" t="s">
        <v>106</v>
      </c>
      <c r="B119" s="628"/>
      <c r="C119" s="580"/>
      <c r="D119" s="629"/>
      <c r="E119" s="629"/>
      <c r="F119" s="629"/>
      <c r="G119" s="630"/>
      <c r="H119" s="630"/>
      <c r="I119" s="630">
        <v>4</v>
      </c>
      <c r="J119" s="629">
        <v>4</v>
      </c>
      <c r="K119" s="580">
        <v>3</v>
      </c>
      <c r="L119" s="580">
        <v>8</v>
      </c>
      <c r="M119" s="580">
        <v>1</v>
      </c>
      <c r="N119" s="631">
        <f t="shared" si="3"/>
        <v>20</v>
      </c>
      <c r="O119" s="632">
        <f t="shared" si="4"/>
        <v>4</v>
      </c>
      <c r="P119" s="633">
        <f t="shared" si="5"/>
        <v>6.9932515122906394E-2</v>
      </c>
    </row>
    <row r="120" spans="1:16" s="634" customFormat="1">
      <c r="A120" s="710" t="s">
        <v>457</v>
      </c>
      <c r="B120" s="628"/>
      <c r="C120" s="580"/>
      <c r="D120" s="629"/>
      <c r="E120" s="629"/>
      <c r="F120" s="629"/>
      <c r="G120" s="630"/>
      <c r="H120" s="630"/>
      <c r="I120" s="630">
        <v>2</v>
      </c>
      <c r="J120" s="629">
        <v>1</v>
      </c>
      <c r="K120" s="580">
        <v>2</v>
      </c>
      <c r="L120" s="580">
        <v>3</v>
      </c>
      <c r="M120" s="580">
        <v>4</v>
      </c>
      <c r="N120" s="631">
        <f t="shared" si="3"/>
        <v>12</v>
      </c>
      <c r="O120" s="632">
        <f t="shared" si="4"/>
        <v>2.4</v>
      </c>
      <c r="P120" s="633">
        <f t="shared" si="5"/>
        <v>4.1959509073743836E-2</v>
      </c>
    </row>
    <row r="121" spans="1:16" s="634" customFormat="1">
      <c r="A121" s="682" t="s">
        <v>107</v>
      </c>
      <c r="B121" s="628"/>
      <c r="C121" s="580"/>
      <c r="D121" s="629"/>
      <c r="E121" s="629"/>
      <c r="F121" s="629"/>
      <c r="G121" s="630"/>
      <c r="H121" s="630"/>
      <c r="I121" s="630">
        <v>7</v>
      </c>
      <c r="J121" s="629">
        <v>21</v>
      </c>
      <c r="K121" s="580">
        <v>8</v>
      </c>
      <c r="L121" s="580">
        <v>10</v>
      </c>
      <c r="M121" s="580">
        <v>19</v>
      </c>
      <c r="N121" s="631">
        <f t="shared" si="3"/>
        <v>65</v>
      </c>
      <c r="O121" s="632">
        <f t="shared" si="4"/>
        <v>13</v>
      </c>
      <c r="P121" s="633">
        <f t="shared" si="5"/>
        <v>0.22728067414944578</v>
      </c>
    </row>
    <row r="122" spans="1:16" s="634" customFormat="1">
      <c r="A122" s="683" t="s">
        <v>108</v>
      </c>
      <c r="B122" s="628"/>
      <c r="C122" s="580"/>
      <c r="D122" s="629"/>
      <c r="E122" s="629"/>
      <c r="F122" s="629"/>
      <c r="G122" s="630"/>
      <c r="H122" s="630"/>
      <c r="I122" s="630">
        <v>5</v>
      </c>
      <c r="J122" s="629">
        <v>7</v>
      </c>
      <c r="K122" s="580">
        <v>5</v>
      </c>
      <c r="L122" s="580">
        <v>5</v>
      </c>
      <c r="M122" s="580">
        <v>9</v>
      </c>
      <c r="N122" s="631">
        <f t="shared" si="3"/>
        <v>31</v>
      </c>
      <c r="O122" s="632">
        <f t="shared" si="4"/>
        <v>6.2</v>
      </c>
      <c r="P122" s="633">
        <f t="shared" si="5"/>
        <v>0.10839539844050491</v>
      </c>
    </row>
    <row r="123" spans="1:16" s="634" customFormat="1">
      <c r="A123" s="683" t="s">
        <v>109</v>
      </c>
      <c r="B123" s="628"/>
      <c r="C123" s="580"/>
      <c r="D123" s="629"/>
      <c r="E123" s="629"/>
      <c r="F123" s="629"/>
      <c r="G123" s="630"/>
      <c r="H123" s="630"/>
      <c r="I123" s="630">
        <v>0</v>
      </c>
      <c r="J123" s="629">
        <v>0</v>
      </c>
      <c r="K123" s="580">
        <v>0</v>
      </c>
      <c r="L123" s="580">
        <v>0</v>
      </c>
      <c r="M123" s="580">
        <v>0</v>
      </c>
      <c r="N123" s="631">
        <f t="shared" si="3"/>
        <v>0</v>
      </c>
      <c r="O123" s="632">
        <f t="shared" si="4"/>
        <v>0</v>
      </c>
      <c r="P123" s="633">
        <f t="shared" si="5"/>
        <v>0</v>
      </c>
    </row>
    <row r="124" spans="1:16" s="634" customFormat="1">
      <c r="A124" s="683" t="s">
        <v>110</v>
      </c>
      <c r="B124" s="628"/>
      <c r="C124" s="580"/>
      <c r="D124" s="629"/>
      <c r="E124" s="629"/>
      <c r="F124" s="629"/>
      <c r="G124" s="630"/>
      <c r="H124" s="630"/>
      <c r="I124" s="630">
        <v>0</v>
      </c>
      <c r="J124" s="629">
        <v>0</v>
      </c>
      <c r="K124" s="580">
        <v>0</v>
      </c>
      <c r="L124" s="580">
        <v>0</v>
      </c>
      <c r="M124" s="580">
        <v>0</v>
      </c>
      <c r="N124" s="631">
        <f t="shared" si="3"/>
        <v>0</v>
      </c>
      <c r="O124" s="632">
        <f t="shared" si="4"/>
        <v>0</v>
      </c>
      <c r="P124" s="633">
        <f t="shared" si="5"/>
        <v>0</v>
      </c>
    </row>
    <row r="125" spans="1:16" s="634" customFormat="1">
      <c r="A125" s="683" t="s">
        <v>111</v>
      </c>
      <c r="B125" s="628"/>
      <c r="C125" s="580"/>
      <c r="D125" s="629"/>
      <c r="E125" s="629"/>
      <c r="F125" s="629"/>
      <c r="G125" s="630"/>
      <c r="H125" s="630"/>
      <c r="I125" s="630">
        <v>0</v>
      </c>
      <c r="J125" s="629">
        <v>0</v>
      </c>
      <c r="K125" s="580">
        <v>0</v>
      </c>
      <c r="L125" s="580">
        <v>0</v>
      </c>
      <c r="M125" s="580">
        <v>0</v>
      </c>
      <c r="N125" s="631">
        <f t="shared" si="3"/>
        <v>0</v>
      </c>
      <c r="O125" s="632">
        <f t="shared" si="4"/>
        <v>0</v>
      </c>
      <c r="P125" s="633">
        <f t="shared" si="5"/>
        <v>0</v>
      </c>
    </row>
    <row r="126" spans="1:16" s="634" customFormat="1">
      <c r="A126" s="683" t="s">
        <v>112</v>
      </c>
      <c r="B126" s="628"/>
      <c r="C126" s="580"/>
      <c r="D126" s="629"/>
      <c r="E126" s="629"/>
      <c r="F126" s="629"/>
      <c r="G126" s="630"/>
      <c r="H126" s="630"/>
      <c r="I126" s="630">
        <v>2</v>
      </c>
      <c r="J126" s="629">
        <v>4</v>
      </c>
      <c r="K126" s="580">
        <v>1</v>
      </c>
      <c r="L126" s="580">
        <v>8</v>
      </c>
      <c r="M126" s="580">
        <v>2</v>
      </c>
      <c r="N126" s="631">
        <f t="shared" si="3"/>
        <v>17</v>
      </c>
      <c r="O126" s="632">
        <f t="shared" si="4"/>
        <v>3.4</v>
      </c>
      <c r="P126" s="633">
        <f t="shared" si="5"/>
        <v>5.9442637854470438E-2</v>
      </c>
    </row>
    <row r="127" spans="1:16" s="634" customFormat="1">
      <c r="A127" s="682" t="s">
        <v>113</v>
      </c>
      <c r="B127" s="628"/>
      <c r="C127" s="580"/>
      <c r="D127" s="629"/>
      <c r="E127" s="629"/>
      <c r="F127" s="629"/>
      <c r="G127" s="630"/>
      <c r="H127" s="630"/>
      <c r="I127" s="630">
        <v>75</v>
      </c>
      <c r="J127" s="629">
        <v>79</v>
      </c>
      <c r="K127" s="580">
        <v>87</v>
      </c>
      <c r="L127" s="580">
        <v>67</v>
      </c>
      <c r="M127" s="580">
        <v>64</v>
      </c>
      <c r="N127" s="631">
        <f t="shared" si="3"/>
        <v>372</v>
      </c>
      <c r="O127" s="632">
        <f t="shared" si="4"/>
        <v>74.400000000000006</v>
      </c>
      <c r="P127" s="633">
        <f t="shared" si="5"/>
        <v>1.3007447812860589</v>
      </c>
    </row>
    <row r="128" spans="1:16" s="634" customFormat="1">
      <c r="A128" s="682" t="s">
        <v>114</v>
      </c>
      <c r="B128" s="628"/>
      <c r="C128" s="580"/>
      <c r="D128" s="629"/>
      <c r="E128" s="629"/>
      <c r="F128" s="629"/>
      <c r="G128" s="630"/>
      <c r="H128" s="630"/>
      <c r="I128" s="630">
        <v>0</v>
      </c>
      <c r="J128" s="629">
        <v>0</v>
      </c>
      <c r="K128" s="580">
        <v>1</v>
      </c>
      <c r="L128" s="580">
        <v>1</v>
      </c>
      <c r="M128" s="580">
        <v>0</v>
      </c>
      <c r="N128" s="631">
        <f t="shared" si="3"/>
        <v>2</v>
      </c>
      <c r="O128" s="632">
        <f t="shared" si="4"/>
        <v>0.4</v>
      </c>
      <c r="P128" s="633">
        <f t="shared" si="5"/>
        <v>6.9932515122906403E-3</v>
      </c>
    </row>
    <row r="129" spans="1:16" s="634" customFormat="1">
      <c r="A129" s="682" t="s">
        <v>115</v>
      </c>
      <c r="B129" s="628"/>
      <c r="C129" s="580"/>
      <c r="D129" s="629"/>
      <c r="E129" s="629"/>
      <c r="F129" s="629"/>
      <c r="G129" s="630"/>
      <c r="H129" s="630"/>
      <c r="I129" s="630">
        <v>1</v>
      </c>
      <c r="J129" s="629">
        <v>1</v>
      </c>
      <c r="K129" s="580">
        <v>4</v>
      </c>
      <c r="L129" s="580">
        <v>2</v>
      </c>
      <c r="M129" s="580">
        <v>1</v>
      </c>
      <c r="N129" s="631">
        <f t="shared" si="3"/>
        <v>9</v>
      </c>
      <c r="O129" s="632">
        <f t="shared" si="4"/>
        <v>1.8</v>
      </c>
      <c r="P129" s="633">
        <f t="shared" si="5"/>
        <v>3.1469631805307874E-2</v>
      </c>
    </row>
    <row r="130" spans="1:16" s="634" customFormat="1">
      <c r="A130" s="682" t="s">
        <v>476</v>
      </c>
      <c r="B130" s="628"/>
      <c r="C130" s="580"/>
      <c r="D130" s="629"/>
      <c r="E130" s="629"/>
      <c r="F130" s="629"/>
      <c r="G130" s="630"/>
      <c r="H130" s="630"/>
      <c r="I130" s="630">
        <v>1</v>
      </c>
      <c r="J130" s="629">
        <v>3</v>
      </c>
      <c r="K130" s="580">
        <v>6</v>
      </c>
      <c r="L130" s="580">
        <v>7</v>
      </c>
      <c r="M130" s="580">
        <v>2</v>
      </c>
      <c r="N130" s="631">
        <f t="shared" si="3"/>
        <v>19</v>
      </c>
      <c r="O130" s="632">
        <f t="shared" si="4"/>
        <v>3.8</v>
      </c>
      <c r="P130" s="633">
        <f t="shared" si="5"/>
        <v>6.6435889366761064E-2</v>
      </c>
    </row>
    <row r="131" spans="1:16" s="634" customFormat="1">
      <c r="A131" s="682" t="s">
        <v>477</v>
      </c>
      <c r="B131" s="628"/>
      <c r="C131" s="580"/>
      <c r="D131" s="629"/>
      <c r="E131" s="629"/>
      <c r="F131" s="629"/>
      <c r="G131" s="630"/>
      <c r="H131" s="630"/>
      <c r="I131" s="630">
        <v>0</v>
      </c>
      <c r="J131" s="629">
        <v>0</v>
      </c>
      <c r="K131" s="580">
        <v>0</v>
      </c>
      <c r="L131" s="580">
        <v>1</v>
      </c>
      <c r="M131" s="580">
        <v>1</v>
      </c>
      <c r="N131" s="631">
        <f t="shared" si="3"/>
        <v>2</v>
      </c>
      <c r="O131" s="632">
        <f t="shared" si="4"/>
        <v>0.4</v>
      </c>
      <c r="P131" s="633">
        <f t="shared" si="5"/>
        <v>6.9932515122906403E-3</v>
      </c>
    </row>
    <row r="132" spans="1:16" s="634" customFormat="1">
      <c r="A132" s="683" t="s">
        <v>116</v>
      </c>
      <c r="B132" s="628"/>
      <c r="C132" s="580"/>
      <c r="D132" s="629"/>
      <c r="E132" s="629"/>
      <c r="F132" s="629"/>
      <c r="G132" s="630"/>
      <c r="H132" s="630"/>
      <c r="I132" s="630">
        <v>0</v>
      </c>
      <c r="J132" s="629">
        <v>0</v>
      </c>
      <c r="K132" s="580">
        <v>0</v>
      </c>
      <c r="L132" s="580">
        <v>0</v>
      </c>
      <c r="M132" s="580">
        <v>0</v>
      </c>
      <c r="N132" s="631">
        <f t="shared" si="3"/>
        <v>0</v>
      </c>
      <c r="O132" s="632">
        <f t="shared" si="4"/>
        <v>0</v>
      </c>
      <c r="P132" s="633">
        <f t="shared" si="5"/>
        <v>0</v>
      </c>
    </row>
    <row r="133" spans="1:16" s="634" customFormat="1">
      <c r="A133" s="683" t="s">
        <v>117</v>
      </c>
      <c r="B133" s="628"/>
      <c r="C133" s="580"/>
      <c r="D133" s="629"/>
      <c r="E133" s="629"/>
      <c r="F133" s="629"/>
      <c r="G133" s="630"/>
      <c r="H133" s="630"/>
      <c r="I133" s="630">
        <v>51</v>
      </c>
      <c r="J133" s="629">
        <v>81</v>
      </c>
      <c r="K133" s="580">
        <v>76</v>
      </c>
      <c r="L133" s="580">
        <v>106</v>
      </c>
      <c r="M133" s="580">
        <v>81</v>
      </c>
      <c r="N133" s="631">
        <f t="shared" si="3"/>
        <v>395</v>
      </c>
      <c r="O133" s="632">
        <f t="shared" si="4"/>
        <v>79</v>
      </c>
      <c r="P133" s="633">
        <f t="shared" si="5"/>
        <v>1.3811671736774012</v>
      </c>
    </row>
    <row r="134" spans="1:16" s="711" customFormat="1">
      <c r="A134" s="683" t="s">
        <v>426</v>
      </c>
      <c r="B134" s="628"/>
      <c r="C134" s="580"/>
      <c r="D134" s="629"/>
      <c r="E134" s="629"/>
      <c r="F134" s="629"/>
      <c r="G134" s="630"/>
      <c r="H134" s="630"/>
      <c r="I134" s="630">
        <v>0</v>
      </c>
      <c r="J134" s="629">
        <v>0</v>
      </c>
      <c r="K134" s="580">
        <v>0</v>
      </c>
      <c r="L134" s="580">
        <v>0</v>
      </c>
      <c r="M134" s="580">
        <v>0</v>
      </c>
      <c r="N134" s="631">
        <f t="shared" si="3"/>
        <v>0</v>
      </c>
      <c r="O134" s="632">
        <f t="shared" si="4"/>
        <v>0</v>
      </c>
      <c r="P134" s="633">
        <f t="shared" si="5"/>
        <v>0</v>
      </c>
    </row>
    <row r="135" spans="1:16" s="634" customFormat="1">
      <c r="A135" s="684" t="s">
        <v>118</v>
      </c>
      <c r="B135" s="712"/>
      <c r="C135" s="713"/>
      <c r="D135" s="714"/>
      <c r="E135" s="714"/>
      <c r="F135" s="714"/>
      <c r="G135" s="714"/>
      <c r="H135" s="714"/>
      <c r="I135" s="714">
        <v>9</v>
      </c>
      <c r="J135" s="714">
        <v>12</v>
      </c>
      <c r="K135" s="713">
        <v>11</v>
      </c>
      <c r="L135" s="713">
        <v>5</v>
      </c>
      <c r="M135" s="713">
        <v>15</v>
      </c>
      <c r="N135" s="715">
        <f t="shared" si="3"/>
        <v>52</v>
      </c>
      <c r="O135" s="716">
        <f t="shared" si="4"/>
        <v>10.4</v>
      </c>
      <c r="P135" s="717">
        <f t="shared" si="5"/>
        <v>0.18182453931955661</v>
      </c>
    </row>
    <row r="136" spans="1:16" s="634" customFormat="1">
      <c r="A136" s="682" t="s">
        <v>119</v>
      </c>
      <c r="B136" s="628"/>
      <c r="C136" s="580"/>
      <c r="D136" s="629"/>
      <c r="E136" s="629"/>
      <c r="F136" s="629"/>
      <c r="G136" s="630"/>
      <c r="H136" s="630"/>
      <c r="I136" s="630">
        <v>10</v>
      </c>
      <c r="J136" s="629">
        <v>11</v>
      </c>
      <c r="K136" s="580">
        <v>4</v>
      </c>
      <c r="L136" s="580">
        <v>9</v>
      </c>
      <c r="M136" s="580">
        <v>7</v>
      </c>
      <c r="N136" s="631">
        <f t="shared" si="3"/>
        <v>41</v>
      </c>
      <c r="O136" s="632">
        <f t="shared" si="4"/>
        <v>8.1999999999999993</v>
      </c>
      <c r="P136" s="633">
        <f t="shared" si="5"/>
        <v>0.1433616560019581</v>
      </c>
    </row>
    <row r="137" spans="1:16" s="634" customFormat="1">
      <c r="A137" s="683" t="s">
        <v>120</v>
      </c>
      <c r="B137" s="628"/>
      <c r="C137" s="580"/>
      <c r="D137" s="629"/>
      <c r="E137" s="629"/>
      <c r="F137" s="629"/>
      <c r="G137" s="630"/>
      <c r="H137" s="630"/>
      <c r="I137" s="630">
        <v>0</v>
      </c>
      <c r="J137" s="629">
        <v>0</v>
      </c>
      <c r="K137" s="580">
        <v>0</v>
      </c>
      <c r="L137" s="580">
        <v>0</v>
      </c>
      <c r="M137" s="580">
        <v>0</v>
      </c>
      <c r="N137" s="631">
        <f t="shared" si="3"/>
        <v>0</v>
      </c>
      <c r="O137" s="632">
        <f t="shared" si="4"/>
        <v>0</v>
      </c>
      <c r="P137" s="633">
        <f t="shared" si="5"/>
        <v>0</v>
      </c>
    </row>
    <row r="138" spans="1:16" s="634" customFormat="1">
      <c r="A138" s="683" t="s">
        <v>121</v>
      </c>
      <c r="B138" s="628"/>
      <c r="C138" s="580"/>
      <c r="D138" s="629"/>
      <c r="E138" s="629"/>
      <c r="F138" s="629"/>
      <c r="G138" s="630"/>
      <c r="H138" s="630"/>
      <c r="I138" s="630">
        <v>32</v>
      </c>
      <c r="J138" s="629">
        <v>39</v>
      </c>
      <c r="K138" s="580">
        <v>38</v>
      </c>
      <c r="L138" s="580">
        <v>46</v>
      </c>
      <c r="M138" s="580">
        <v>35</v>
      </c>
      <c r="N138" s="631">
        <f t="shared" ref="N138:N201" si="6">SUM(B138:M138)</f>
        <v>190</v>
      </c>
      <c r="O138" s="632">
        <f t="shared" ref="O138:O201" si="7">AVERAGE(B138:M138)</f>
        <v>38</v>
      </c>
      <c r="P138" s="633">
        <f t="shared" ref="P138:P201" si="8">(N138/$N$241)*100</f>
        <v>0.66435889366761081</v>
      </c>
    </row>
    <row r="139" spans="1:16" s="634" customFormat="1">
      <c r="A139" s="683" t="s">
        <v>458</v>
      </c>
      <c r="B139" s="628"/>
      <c r="C139" s="580"/>
      <c r="D139" s="629"/>
      <c r="E139" s="629"/>
      <c r="F139" s="629"/>
      <c r="G139" s="630"/>
      <c r="H139" s="630"/>
      <c r="I139" s="630">
        <v>0</v>
      </c>
      <c r="J139" s="629">
        <v>1</v>
      </c>
      <c r="K139" s="580">
        <v>0</v>
      </c>
      <c r="L139" s="580">
        <v>0</v>
      </c>
      <c r="M139" s="580">
        <v>2</v>
      </c>
      <c r="N139" s="631">
        <f t="shared" si="6"/>
        <v>3</v>
      </c>
      <c r="O139" s="632">
        <f t="shared" si="7"/>
        <v>0.6</v>
      </c>
      <c r="P139" s="633">
        <f t="shared" si="8"/>
        <v>1.0489877268435959E-2</v>
      </c>
    </row>
    <row r="140" spans="1:16" s="634" customFormat="1">
      <c r="A140" s="683" t="s">
        <v>122</v>
      </c>
      <c r="B140" s="628"/>
      <c r="C140" s="580"/>
      <c r="D140" s="629"/>
      <c r="E140" s="629"/>
      <c r="F140" s="629"/>
      <c r="G140" s="630"/>
      <c r="H140" s="630"/>
      <c r="I140" s="630">
        <v>0</v>
      </c>
      <c r="J140" s="629">
        <v>1</v>
      </c>
      <c r="K140" s="580">
        <v>0</v>
      </c>
      <c r="L140" s="580">
        <v>0</v>
      </c>
      <c r="M140" s="580">
        <v>0</v>
      </c>
      <c r="N140" s="631">
        <f t="shared" si="6"/>
        <v>1</v>
      </c>
      <c r="O140" s="632">
        <f t="shared" si="7"/>
        <v>0.2</v>
      </c>
      <c r="P140" s="633">
        <f t="shared" si="8"/>
        <v>3.4966257561453201E-3</v>
      </c>
    </row>
    <row r="141" spans="1:16" s="634" customFormat="1">
      <c r="A141" s="683" t="s">
        <v>123</v>
      </c>
      <c r="B141" s="628"/>
      <c r="C141" s="580"/>
      <c r="D141" s="629"/>
      <c r="E141" s="629"/>
      <c r="F141" s="629"/>
      <c r="G141" s="630"/>
      <c r="H141" s="630"/>
      <c r="I141" s="630">
        <v>29</v>
      </c>
      <c r="J141" s="629">
        <v>15</v>
      </c>
      <c r="K141" s="580">
        <v>25</v>
      </c>
      <c r="L141" s="580">
        <v>15</v>
      </c>
      <c r="M141" s="580">
        <v>24</v>
      </c>
      <c r="N141" s="631">
        <f t="shared" si="6"/>
        <v>108</v>
      </c>
      <c r="O141" s="632">
        <f t="shared" si="7"/>
        <v>21.6</v>
      </c>
      <c r="P141" s="633">
        <f t="shared" si="8"/>
        <v>0.37763558166369454</v>
      </c>
    </row>
    <row r="142" spans="1:16" s="634" customFormat="1">
      <c r="A142" s="683" t="s">
        <v>124</v>
      </c>
      <c r="B142" s="628"/>
      <c r="C142" s="580"/>
      <c r="D142" s="629"/>
      <c r="E142" s="629"/>
      <c r="F142" s="629"/>
      <c r="G142" s="630"/>
      <c r="H142" s="630"/>
      <c r="I142" s="630">
        <v>0</v>
      </c>
      <c r="J142" s="629">
        <v>0</v>
      </c>
      <c r="K142" s="580">
        <v>0</v>
      </c>
      <c r="L142" s="580">
        <v>0</v>
      </c>
      <c r="M142" s="709">
        <v>0</v>
      </c>
      <c r="N142" s="631">
        <f t="shared" si="6"/>
        <v>0</v>
      </c>
      <c r="O142" s="632">
        <f t="shared" si="7"/>
        <v>0</v>
      </c>
      <c r="P142" s="633">
        <f t="shared" si="8"/>
        <v>0</v>
      </c>
    </row>
    <row r="143" spans="1:16" s="634" customFormat="1">
      <c r="A143" s="683" t="s">
        <v>427</v>
      </c>
      <c r="B143" s="628"/>
      <c r="C143" s="580"/>
      <c r="D143" s="629"/>
      <c r="E143" s="629"/>
      <c r="F143" s="629"/>
      <c r="G143" s="630"/>
      <c r="H143" s="630"/>
      <c r="I143" s="630">
        <v>0</v>
      </c>
      <c r="J143" s="629">
        <v>0</v>
      </c>
      <c r="K143" s="580">
        <v>0</v>
      </c>
      <c r="L143" s="580">
        <v>0</v>
      </c>
      <c r="M143" s="580">
        <v>0</v>
      </c>
      <c r="N143" s="631">
        <f t="shared" si="6"/>
        <v>0</v>
      </c>
      <c r="O143" s="632">
        <f t="shared" si="7"/>
        <v>0</v>
      </c>
      <c r="P143" s="633">
        <f t="shared" si="8"/>
        <v>0</v>
      </c>
    </row>
    <row r="144" spans="1:16" s="634" customFormat="1">
      <c r="A144" s="683" t="s">
        <v>125</v>
      </c>
      <c r="B144" s="628"/>
      <c r="C144" s="580"/>
      <c r="D144" s="629"/>
      <c r="E144" s="629"/>
      <c r="F144" s="629"/>
      <c r="G144" s="630"/>
      <c r="H144" s="630"/>
      <c r="I144" s="630">
        <v>3</v>
      </c>
      <c r="J144" s="629">
        <v>9</v>
      </c>
      <c r="K144" s="580">
        <v>9</v>
      </c>
      <c r="L144" s="580">
        <v>13</v>
      </c>
      <c r="M144" s="580">
        <v>18</v>
      </c>
      <c r="N144" s="631">
        <f t="shared" si="6"/>
        <v>52</v>
      </c>
      <c r="O144" s="632">
        <f t="shared" si="7"/>
        <v>10.4</v>
      </c>
      <c r="P144" s="633">
        <f t="shared" si="8"/>
        <v>0.18182453931955661</v>
      </c>
    </row>
    <row r="145" spans="1:16" s="634" customFormat="1">
      <c r="A145" s="683" t="s">
        <v>126</v>
      </c>
      <c r="B145" s="628"/>
      <c r="C145" s="580"/>
      <c r="D145" s="629"/>
      <c r="E145" s="629"/>
      <c r="F145" s="629"/>
      <c r="G145" s="630"/>
      <c r="H145" s="630"/>
      <c r="I145" s="630">
        <v>41</v>
      </c>
      <c r="J145" s="629">
        <v>63</v>
      </c>
      <c r="K145" s="580">
        <v>140</v>
      </c>
      <c r="L145" s="580">
        <v>189</v>
      </c>
      <c r="M145" s="580">
        <v>91</v>
      </c>
      <c r="N145" s="631">
        <f t="shared" si="6"/>
        <v>524</v>
      </c>
      <c r="O145" s="632">
        <f t="shared" si="7"/>
        <v>104.8</v>
      </c>
      <c r="P145" s="633">
        <f t="shared" si="8"/>
        <v>1.8322318962201476</v>
      </c>
    </row>
    <row r="146" spans="1:16" s="634" customFormat="1">
      <c r="A146" s="683" t="s">
        <v>127</v>
      </c>
      <c r="B146" s="628"/>
      <c r="C146" s="580"/>
      <c r="D146" s="629"/>
      <c r="E146" s="629"/>
      <c r="F146" s="629"/>
      <c r="G146" s="630"/>
      <c r="H146" s="630"/>
      <c r="I146" s="630">
        <v>7</v>
      </c>
      <c r="J146" s="629">
        <v>0</v>
      </c>
      <c r="K146" s="580">
        <v>1</v>
      </c>
      <c r="L146" s="580">
        <v>1</v>
      </c>
      <c r="M146" s="580">
        <v>0</v>
      </c>
      <c r="N146" s="631">
        <f t="shared" si="6"/>
        <v>9</v>
      </c>
      <c r="O146" s="632">
        <f t="shared" si="7"/>
        <v>1.8</v>
      </c>
      <c r="P146" s="633">
        <f t="shared" si="8"/>
        <v>3.1469631805307874E-2</v>
      </c>
    </row>
    <row r="147" spans="1:16" s="634" customFormat="1">
      <c r="A147" s="683" t="s">
        <v>128</v>
      </c>
      <c r="B147" s="628"/>
      <c r="C147" s="580"/>
      <c r="D147" s="629"/>
      <c r="E147" s="629"/>
      <c r="F147" s="629"/>
      <c r="G147" s="630"/>
      <c r="H147" s="630"/>
      <c r="I147" s="630">
        <v>2</v>
      </c>
      <c r="J147" s="629">
        <v>5</v>
      </c>
      <c r="K147" s="580">
        <v>4</v>
      </c>
      <c r="L147" s="580">
        <v>2</v>
      </c>
      <c r="M147" s="580">
        <v>1</v>
      </c>
      <c r="N147" s="631">
        <f t="shared" si="6"/>
        <v>14</v>
      </c>
      <c r="O147" s="632">
        <f t="shared" si="7"/>
        <v>2.8</v>
      </c>
      <c r="P147" s="633">
        <f t="shared" si="8"/>
        <v>4.8952760586034476E-2</v>
      </c>
    </row>
    <row r="148" spans="1:16" s="634" customFormat="1">
      <c r="A148" s="683" t="s">
        <v>129</v>
      </c>
      <c r="B148" s="628"/>
      <c r="C148" s="580"/>
      <c r="D148" s="629"/>
      <c r="E148" s="629"/>
      <c r="F148" s="629"/>
      <c r="G148" s="630"/>
      <c r="H148" s="630"/>
      <c r="I148" s="630">
        <v>0</v>
      </c>
      <c r="J148" s="629">
        <v>0</v>
      </c>
      <c r="K148" s="580">
        <v>0</v>
      </c>
      <c r="L148" s="580">
        <v>0</v>
      </c>
      <c r="M148" s="580">
        <v>0</v>
      </c>
      <c r="N148" s="631">
        <f t="shared" si="6"/>
        <v>0</v>
      </c>
      <c r="O148" s="632">
        <f t="shared" si="7"/>
        <v>0</v>
      </c>
      <c r="P148" s="633">
        <f t="shared" si="8"/>
        <v>0</v>
      </c>
    </row>
    <row r="149" spans="1:16" s="634" customFormat="1">
      <c r="A149" s="683" t="s">
        <v>130</v>
      </c>
      <c r="B149" s="628"/>
      <c r="C149" s="580"/>
      <c r="D149" s="629"/>
      <c r="E149" s="629"/>
      <c r="F149" s="629"/>
      <c r="G149" s="630"/>
      <c r="H149" s="630"/>
      <c r="I149" s="630">
        <v>0</v>
      </c>
      <c r="J149" s="629">
        <v>1</v>
      </c>
      <c r="K149" s="580">
        <v>0</v>
      </c>
      <c r="L149" s="580">
        <v>2</v>
      </c>
      <c r="M149" s="580">
        <v>2</v>
      </c>
      <c r="N149" s="631">
        <f t="shared" si="6"/>
        <v>5</v>
      </c>
      <c r="O149" s="632">
        <f t="shared" si="7"/>
        <v>1</v>
      </c>
      <c r="P149" s="633">
        <f t="shared" si="8"/>
        <v>1.7483128780726599E-2</v>
      </c>
    </row>
    <row r="150" spans="1:16" s="634" customFormat="1">
      <c r="A150" s="682" t="s">
        <v>131</v>
      </c>
      <c r="B150" s="628"/>
      <c r="C150" s="580"/>
      <c r="D150" s="629"/>
      <c r="E150" s="629"/>
      <c r="F150" s="629"/>
      <c r="G150" s="630"/>
      <c r="H150" s="630"/>
      <c r="I150" s="630">
        <v>2</v>
      </c>
      <c r="J150" s="629">
        <v>6</v>
      </c>
      <c r="K150" s="580">
        <v>0</v>
      </c>
      <c r="L150" s="580">
        <v>1</v>
      </c>
      <c r="M150" s="580">
        <v>1</v>
      </c>
      <c r="N150" s="631">
        <f t="shared" si="6"/>
        <v>10</v>
      </c>
      <c r="O150" s="632">
        <f t="shared" si="7"/>
        <v>2</v>
      </c>
      <c r="P150" s="633">
        <f t="shared" si="8"/>
        <v>3.4966257561453197E-2</v>
      </c>
    </row>
    <row r="151" spans="1:16" s="634" customFormat="1">
      <c r="A151" s="683" t="s">
        <v>132</v>
      </c>
      <c r="B151" s="628"/>
      <c r="C151" s="580"/>
      <c r="D151" s="629"/>
      <c r="E151" s="629"/>
      <c r="F151" s="629"/>
      <c r="G151" s="630"/>
      <c r="H151" s="630"/>
      <c r="I151" s="630">
        <v>1</v>
      </c>
      <c r="J151" s="629">
        <v>0</v>
      </c>
      <c r="K151" s="580">
        <v>0</v>
      </c>
      <c r="L151" s="580">
        <v>0</v>
      </c>
      <c r="M151" s="580">
        <v>0</v>
      </c>
      <c r="N151" s="631">
        <f t="shared" si="6"/>
        <v>1</v>
      </c>
      <c r="O151" s="632">
        <f t="shared" si="7"/>
        <v>0.2</v>
      </c>
      <c r="P151" s="633">
        <f t="shared" si="8"/>
        <v>3.4966257561453201E-3</v>
      </c>
    </row>
    <row r="152" spans="1:16" s="634" customFormat="1">
      <c r="A152" s="683" t="s">
        <v>499</v>
      </c>
      <c r="B152" s="628"/>
      <c r="C152" s="580"/>
      <c r="D152" s="629"/>
      <c r="E152" s="629"/>
      <c r="F152" s="629"/>
      <c r="G152" s="630"/>
      <c r="H152" s="630"/>
      <c r="I152" s="630">
        <v>0</v>
      </c>
      <c r="J152" s="629">
        <v>0</v>
      </c>
      <c r="K152" s="580">
        <v>1</v>
      </c>
      <c r="L152" s="580">
        <v>0</v>
      </c>
      <c r="M152" s="580">
        <v>0</v>
      </c>
      <c r="N152" s="631">
        <f t="shared" si="6"/>
        <v>1</v>
      </c>
      <c r="O152" s="632">
        <f t="shared" si="7"/>
        <v>0.2</v>
      </c>
      <c r="P152" s="633">
        <f t="shared" si="8"/>
        <v>3.4966257561453201E-3</v>
      </c>
    </row>
    <row r="153" spans="1:16" s="634" customFormat="1">
      <c r="A153" s="683" t="s">
        <v>133</v>
      </c>
      <c r="B153" s="628"/>
      <c r="C153" s="580"/>
      <c r="D153" s="629"/>
      <c r="E153" s="629"/>
      <c r="F153" s="629"/>
      <c r="G153" s="630"/>
      <c r="H153" s="630"/>
      <c r="I153" s="630">
        <v>45</v>
      </c>
      <c r="J153" s="629">
        <v>62</v>
      </c>
      <c r="K153" s="580">
        <v>50</v>
      </c>
      <c r="L153" s="580">
        <v>68</v>
      </c>
      <c r="M153" s="580">
        <v>115</v>
      </c>
      <c r="N153" s="631">
        <f t="shared" si="6"/>
        <v>340</v>
      </c>
      <c r="O153" s="632">
        <f t="shared" si="7"/>
        <v>68</v>
      </c>
      <c r="P153" s="633">
        <f t="shared" si="8"/>
        <v>1.1888527570894087</v>
      </c>
    </row>
    <row r="154" spans="1:16" s="634" customFormat="1">
      <c r="A154" s="683" t="s">
        <v>134</v>
      </c>
      <c r="B154" s="628"/>
      <c r="C154" s="580"/>
      <c r="D154" s="629"/>
      <c r="E154" s="629"/>
      <c r="F154" s="629"/>
      <c r="G154" s="630"/>
      <c r="H154" s="630"/>
      <c r="I154" s="630">
        <v>1</v>
      </c>
      <c r="J154" s="629">
        <v>1</v>
      </c>
      <c r="K154" s="580">
        <v>1</v>
      </c>
      <c r="L154" s="580">
        <v>0</v>
      </c>
      <c r="M154" s="580">
        <v>1</v>
      </c>
      <c r="N154" s="631">
        <f t="shared" si="6"/>
        <v>4</v>
      </c>
      <c r="O154" s="632">
        <f t="shared" si="7"/>
        <v>0.8</v>
      </c>
      <c r="P154" s="633">
        <f t="shared" si="8"/>
        <v>1.3986503024581281E-2</v>
      </c>
    </row>
    <row r="155" spans="1:16" s="634" customFormat="1">
      <c r="A155" s="683" t="s">
        <v>135</v>
      </c>
      <c r="B155" s="628"/>
      <c r="C155" s="580"/>
      <c r="D155" s="629"/>
      <c r="E155" s="629"/>
      <c r="F155" s="629"/>
      <c r="G155" s="630"/>
      <c r="H155" s="630"/>
      <c r="I155" s="630">
        <v>168</v>
      </c>
      <c r="J155" s="629">
        <v>153</v>
      </c>
      <c r="K155" s="580">
        <v>113</v>
      </c>
      <c r="L155" s="580">
        <v>47</v>
      </c>
      <c r="M155" s="580">
        <v>86</v>
      </c>
      <c r="N155" s="631">
        <f t="shared" si="6"/>
        <v>567</v>
      </c>
      <c r="O155" s="632">
        <f t="shared" si="7"/>
        <v>113.4</v>
      </c>
      <c r="P155" s="633">
        <f t="shared" si="8"/>
        <v>1.9825868037343966</v>
      </c>
    </row>
    <row r="156" spans="1:16" s="634" customFormat="1">
      <c r="A156" s="682" t="s">
        <v>136</v>
      </c>
      <c r="B156" s="628"/>
      <c r="C156" s="580"/>
      <c r="D156" s="629"/>
      <c r="E156" s="629"/>
      <c r="F156" s="629"/>
      <c r="G156" s="630"/>
      <c r="H156" s="630"/>
      <c r="I156" s="630">
        <v>14</v>
      </c>
      <c r="J156" s="629">
        <v>11</v>
      </c>
      <c r="K156" s="580">
        <v>16</v>
      </c>
      <c r="L156" s="580">
        <v>10</v>
      </c>
      <c r="M156" s="580">
        <v>17</v>
      </c>
      <c r="N156" s="631">
        <f t="shared" si="6"/>
        <v>68</v>
      </c>
      <c r="O156" s="632">
        <f t="shared" si="7"/>
        <v>13.6</v>
      </c>
      <c r="P156" s="633">
        <f t="shared" si="8"/>
        <v>0.23777055141788175</v>
      </c>
    </row>
    <row r="157" spans="1:16" s="634" customFormat="1">
      <c r="A157" s="683" t="s">
        <v>137</v>
      </c>
      <c r="B157" s="628"/>
      <c r="C157" s="580"/>
      <c r="D157" s="629"/>
      <c r="E157" s="629"/>
      <c r="F157" s="629"/>
      <c r="G157" s="630"/>
      <c r="H157" s="630"/>
      <c r="I157" s="630">
        <v>0</v>
      </c>
      <c r="J157" s="629">
        <v>0</v>
      </c>
      <c r="K157" s="580">
        <v>1</v>
      </c>
      <c r="L157" s="580">
        <v>0</v>
      </c>
      <c r="M157" s="580">
        <v>0</v>
      </c>
      <c r="N157" s="631">
        <f t="shared" si="6"/>
        <v>1</v>
      </c>
      <c r="O157" s="632">
        <f t="shared" si="7"/>
        <v>0.2</v>
      </c>
      <c r="P157" s="633">
        <f t="shared" si="8"/>
        <v>3.4966257561453201E-3</v>
      </c>
    </row>
    <row r="158" spans="1:16" s="634" customFormat="1">
      <c r="A158" s="683" t="s">
        <v>138</v>
      </c>
      <c r="B158" s="628"/>
      <c r="C158" s="580"/>
      <c r="D158" s="629"/>
      <c r="E158" s="629"/>
      <c r="F158" s="629"/>
      <c r="G158" s="630"/>
      <c r="H158" s="630"/>
      <c r="I158" s="630">
        <v>0</v>
      </c>
      <c r="J158" s="629">
        <v>0</v>
      </c>
      <c r="K158" s="580">
        <v>0</v>
      </c>
      <c r="L158" s="580">
        <v>0</v>
      </c>
      <c r="M158" s="580">
        <v>0</v>
      </c>
      <c r="N158" s="631">
        <f t="shared" si="6"/>
        <v>0</v>
      </c>
      <c r="O158" s="632">
        <f t="shared" si="7"/>
        <v>0</v>
      </c>
      <c r="P158" s="633">
        <f t="shared" si="8"/>
        <v>0</v>
      </c>
    </row>
    <row r="159" spans="1:16" s="634" customFormat="1">
      <c r="A159" s="683" t="s">
        <v>139</v>
      </c>
      <c r="B159" s="628"/>
      <c r="C159" s="580"/>
      <c r="D159" s="629"/>
      <c r="E159" s="629"/>
      <c r="F159" s="629"/>
      <c r="G159" s="630"/>
      <c r="H159" s="630"/>
      <c r="I159" s="630">
        <v>6</v>
      </c>
      <c r="J159" s="629">
        <v>0</v>
      </c>
      <c r="K159" s="580">
        <v>2</v>
      </c>
      <c r="L159" s="580">
        <v>7</v>
      </c>
      <c r="M159" s="580">
        <v>4</v>
      </c>
      <c r="N159" s="631">
        <f t="shared" si="6"/>
        <v>19</v>
      </c>
      <c r="O159" s="632">
        <f t="shared" si="7"/>
        <v>3.8</v>
      </c>
      <c r="P159" s="633">
        <f t="shared" si="8"/>
        <v>6.6435889366761064E-2</v>
      </c>
    </row>
    <row r="160" spans="1:16" s="634" customFormat="1">
      <c r="A160" s="683" t="s">
        <v>140</v>
      </c>
      <c r="B160" s="628"/>
      <c r="C160" s="580"/>
      <c r="D160" s="629"/>
      <c r="E160" s="629"/>
      <c r="F160" s="629"/>
      <c r="G160" s="630"/>
      <c r="H160" s="630"/>
      <c r="I160" s="630">
        <v>141</v>
      </c>
      <c r="J160" s="629">
        <v>195</v>
      </c>
      <c r="K160" s="580">
        <v>158</v>
      </c>
      <c r="L160" s="580">
        <v>108</v>
      </c>
      <c r="M160" s="580">
        <v>102</v>
      </c>
      <c r="N160" s="631">
        <f t="shared" si="6"/>
        <v>704</v>
      </c>
      <c r="O160" s="632">
        <f t="shared" si="7"/>
        <v>140.80000000000001</v>
      </c>
      <c r="P160" s="633">
        <f t="shared" si="8"/>
        <v>2.4616245323263048</v>
      </c>
    </row>
    <row r="161" spans="1:16" s="634" customFormat="1">
      <c r="A161" s="683" t="s">
        <v>436</v>
      </c>
      <c r="B161" s="628"/>
      <c r="C161" s="580"/>
      <c r="D161" s="629"/>
      <c r="E161" s="629"/>
      <c r="F161" s="629"/>
      <c r="G161" s="630"/>
      <c r="H161" s="630"/>
      <c r="I161" s="630">
        <v>9</v>
      </c>
      <c r="J161" s="629">
        <v>15</v>
      </c>
      <c r="K161" s="580">
        <v>22</v>
      </c>
      <c r="L161" s="580">
        <v>18</v>
      </c>
      <c r="M161" s="580">
        <v>21</v>
      </c>
      <c r="N161" s="631">
        <f t="shared" si="6"/>
        <v>85</v>
      </c>
      <c r="O161" s="632">
        <f t="shared" si="7"/>
        <v>17</v>
      </c>
      <c r="P161" s="633">
        <f t="shared" si="8"/>
        <v>0.29721318927235219</v>
      </c>
    </row>
    <row r="162" spans="1:16" s="634" customFormat="1">
      <c r="A162" s="683" t="s">
        <v>142</v>
      </c>
      <c r="B162" s="628"/>
      <c r="C162" s="580"/>
      <c r="D162" s="629"/>
      <c r="E162" s="629"/>
      <c r="F162" s="629"/>
      <c r="G162" s="630"/>
      <c r="H162" s="630"/>
      <c r="I162" s="630">
        <v>1</v>
      </c>
      <c r="J162" s="629">
        <v>1</v>
      </c>
      <c r="K162" s="580">
        <v>0</v>
      </c>
      <c r="L162" s="580">
        <v>0</v>
      </c>
      <c r="M162" s="580">
        <v>0</v>
      </c>
      <c r="N162" s="631">
        <f t="shared" si="6"/>
        <v>2</v>
      </c>
      <c r="O162" s="632">
        <f t="shared" si="7"/>
        <v>0.4</v>
      </c>
      <c r="P162" s="633">
        <f t="shared" si="8"/>
        <v>6.9932515122906403E-3</v>
      </c>
    </row>
    <row r="163" spans="1:16" s="634" customFormat="1">
      <c r="A163" s="683" t="s">
        <v>141</v>
      </c>
      <c r="B163" s="628"/>
      <c r="C163" s="580"/>
      <c r="D163" s="629"/>
      <c r="E163" s="629"/>
      <c r="F163" s="629"/>
      <c r="G163" s="630"/>
      <c r="H163" s="630"/>
      <c r="I163" s="630">
        <v>2</v>
      </c>
      <c r="J163" s="629">
        <v>9</v>
      </c>
      <c r="K163" s="580">
        <v>4</v>
      </c>
      <c r="L163" s="580">
        <v>1</v>
      </c>
      <c r="M163" s="580">
        <v>11</v>
      </c>
      <c r="N163" s="631">
        <f t="shared" si="6"/>
        <v>27</v>
      </c>
      <c r="O163" s="632">
        <f t="shared" si="7"/>
        <v>5.4</v>
      </c>
      <c r="P163" s="633">
        <f t="shared" si="8"/>
        <v>9.4408895415923635E-2</v>
      </c>
    </row>
    <row r="164" spans="1:16" s="634" customFormat="1">
      <c r="A164" s="682" t="s">
        <v>143</v>
      </c>
      <c r="B164" s="628"/>
      <c r="C164" s="580"/>
      <c r="D164" s="629"/>
      <c r="E164" s="629"/>
      <c r="F164" s="629"/>
      <c r="G164" s="630"/>
      <c r="H164" s="630"/>
      <c r="I164" s="630">
        <v>423</v>
      </c>
      <c r="J164" s="629">
        <v>314</v>
      </c>
      <c r="K164" s="580">
        <v>148</v>
      </c>
      <c r="L164" s="580">
        <v>252</v>
      </c>
      <c r="M164" s="580">
        <v>175</v>
      </c>
      <c r="N164" s="631">
        <f t="shared" si="6"/>
        <v>1312</v>
      </c>
      <c r="O164" s="632">
        <f t="shared" si="7"/>
        <v>262.39999999999998</v>
      </c>
      <c r="P164" s="633">
        <f t="shared" si="8"/>
        <v>4.5875729920626593</v>
      </c>
    </row>
    <row r="165" spans="1:16" s="634" customFormat="1">
      <c r="A165" s="682" t="s">
        <v>459</v>
      </c>
      <c r="B165" s="628"/>
      <c r="C165" s="580"/>
      <c r="D165" s="629"/>
      <c r="E165" s="629"/>
      <c r="F165" s="629"/>
      <c r="G165" s="630"/>
      <c r="H165" s="630"/>
      <c r="I165" s="630">
        <v>87</v>
      </c>
      <c r="J165" s="629">
        <v>33</v>
      </c>
      <c r="K165" s="580">
        <v>192</v>
      </c>
      <c r="L165" s="580">
        <v>35</v>
      </c>
      <c r="M165" s="580">
        <v>45</v>
      </c>
      <c r="N165" s="631">
        <f t="shared" si="6"/>
        <v>392</v>
      </c>
      <c r="O165" s="632">
        <f t="shared" si="7"/>
        <v>78.400000000000006</v>
      </c>
      <c r="P165" s="633">
        <f t="shared" si="8"/>
        <v>1.3706772964089655</v>
      </c>
    </row>
    <row r="166" spans="1:16" s="634" customFormat="1">
      <c r="A166" s="682" t="s">
        <v>144</v>
      </c>
      <c r="B166" s="628"/>
      <c r="C166" s="580"/>
      <c r="D166" s="629"/>
      <c r="E166" s="629"/>
      <c r="F166" s="629"/>
      <c r="G166" s="630"/>
      <c r="H166" s="630"/>
      <c r="I166" s="630">
        <v>0</v>
      </c>
      <c r="J166" s="629">
        <v>0</v>
      </c>
      <c r="K166" s="580">
        <v>0</v>
      </c>
      <c r="L166" s="580">
        <v>0</v>
      </c>
      <c r="M166" s="580">
        <v>0</v>
      </c>
      <c r="N166" s="631">
        <f t="shared" si="6"/>
        <v>0</v>
      </c>
      <c r="O166" s="632">
        <f t="shared" si="7"/>
        <v>0</v>
      </c>
      <c r="P166" s="633">
        <f t="shared" si="8"/>
        <v>0</v>
      </c>
    </row>
    <row r="167" spans="1:16" s="634" customFormat="1">
      <c r="A167" s="683" t="s">
        <v>432</v>
      </c>
      <c r="B167" s="628"/>
      <c r="C167" s="580"/>
      <c r="D167" s="629"/>
      <c r="E167" s="629"/>
      <c r="F167" s="629"/>
      <c r="G167" s="630"/>
      <c r="H167" s="630"/>
      <c r="I167" s="630">
        <v>11</v>
      </c>
      <c r="J167" s="629">
        <v>11</v>
      </c>
      <c r="K167" s="580">
        <v>5</v>
      </c>
      <c r="L167" s="580">
        <v>3</v>
      </c>
      <c r="M167" s="580">
        <v>3</v>
      </c>
      <c r="N167" s="631">
        <f t="shared" si="6"/>
        <v>33</v>
      </c>
      <c r="O167" s="632">
        <f t="shared" si="7"/>
        <v>6.6</v>
      </c>
      <c r="P167" s="633">
        <f t="shared" si="8"/>
        <v>0.11538864995279555</v>
      </c>
    </row>
    <row r="168" spans="1:16" s="634" customFormat="1">
      <c r="A168" s="683" t="s">
        <v>145</v>
      </c>
      <c r="B168" s="628"/>
      <c r="C168" s="580"/>
      <c r="D168" s="629"/>
      <c r="E168" s="629"/>
      <c r="F168" s="629"/>
      <c r="G168" s="630"/>
      <c r="H168" s="630"/>
      <c r="I168" s="630">
        <v>11</v>
      </c>
      <c r="J168" s="629">
        <v>18</v>
      </c>
      <c r="K168" s="580">
        <v>5</v>
      </c>
      <c r="L168" s="580">
        <v>17</v>
      </c>
      <c r="M168" s="580">
        <v>12</v>
      </c>
      <c r="N168" s="631">
        <f t="shared" si="6"/>
        <v>63</v>
      </c>
      <c r="O168" s="632">
        <f t="shared" si="7"/>
        <v>12.6</v>
      </c>
      <c r="P168" s="633">
        <f t="shared" si="8"/>
        <v>0.22028742263715514</v>
      </c>
    </row>
    <row r="169" spans="1:16" s="634" customFormat="1">
      <c r="A169" s="683" t="s">
        <v>146</v>
      </c>
      <c r="B169" s="628"/>
      <c r="C169" s="580"/>
      <c r="D169" s="629"/>
      <c r="E169" s="629"/>
      <c r="F169" s="629"/>
      <c r="G169" s="630"/>
      <c r="H169" s="630"/>
      <c r="I169" s="630">
        <v>0</v>
      </c>
      <c r="J169" s="629">
        <v>0</v>
      </c>
      <c r="K169" s="580">
        <v>0</v>
      </c>
      <c r="L169" s="580">
        <v>0</v>
      </c>
      <c r="M169" s="580">
        <v>2</v>
      </c>
      <c r="N169" s="631">
        <f t="shared" si="6"/>
        <v>2</v>
      </c>
      <c r="O169" s="632">
        <f t="shared" si="7"/>
        <v>0.4</v>
      </c>
      <c r="P169" s="633">
        <f t="shared" si="8"/>
        <v>6.9932515122906403E-3</v>
      </c>
    </row>
    <row r="170" spans="1:16" s="669" customFormat="1">
      <c r="A170" s="682" t="s">
        <v>147</v>
      </c>
      <c r="B170" s="668"/>
      <c r="C170" s="580"/>
      <c r="D170" s="630"/>
      <c r="E170" s="630"/>
      <c r="F170" s="630"/>
      <c r="G170" s="630"/>
      <c r="H170" s="630"/>
      <c r="I170" s="630">
        <v>0</v>
      </c>
      <c r="J170" s="630">
        <v>0</v>
      </c>
      <c r="K170" s="580">
        <v>4</v>
      </c>
      <c r="L170" s="580">
        <v>1</v>
      </c>
      <c r="M170" s="580">
        <v>4</v>
      </c>
      <c r="N170" s="631">
        <f t="shared" si="6"/>
        <v>9</v>
      </c>
      <c r="O170" s="632">
        <f t="shared" si="7"/>
        <v>1.8</v>
      </c>
      <c r="P170" s="633">
        <f t="shared" si="8"/>
        <v>3.1469631805307874E-2</v>
      </c>
    </row>
    <row r="171" spans="1:16" s="669" customFormat="1">
      <c r="A171" s="682" t="s">
        <v>452</v>
      </c>
      <c r="B171" s="668"/>
      <c r="C171" s="580"/>
      <c r="D171" s="630"/>
      <c r="E171" s="630"/>
      <c r="F171" s="630"/>
      <c r="G171" s="630"/>
      <c r="H171" s="630"/>
      <c r="I171" s="630">
        <v>1</v>
      </c>
      <c r="J171" s="630">
        <v>1</v>
      </c>
      <c r="K171" s="580">
        <v>1</v>
      </c>
      <c r="L171" s="580">
        <v>1</v>
      </c>
      <c r="M171" s="580">
        <v>3</v>
      </c>
      <c r="N171" s="631">
        <f t="shared" si="6"/>
        <v>7</v>
      </c>
      <c r="O171" s="632">
        <f t="shared" si="7"/>
        <v>1.4</v>
      </c>
      <c r="P171" s="633">
        <f t="shared" si="8"/>
        <v>2.4476380293017238E-2</v>
      </c>
    </row>
    <row r="172" spans="1:16" s="634" customFormat="1">
      <c r="A172" s="682" t="s">
        <v>428</v>
      </c>
      <c r="B172" s="668"/>
      <c r="C172" s="580"/>
      <c r="D172" s="630"/>
      <c r="E172" s="630"/>
      <c r="F172" s="630"/>
      <c r="G172" s="630"/>
      <c r="H172" s="630"/>
      <c r="I172" s="630">
        <v>0</v>
      </c>
      <c r="J172" s="630">
        <v>2</v>
      </c>
      <c r="K172" s="580">
        <v>0</v>
      </c>
      <c r="L172" s="580">
        <v>0</v>
      </c>
      <c r="M172" s="580">
        <v>2</v>
      </c>
      <c r="N172" s="631">
        <f t="shared" si="6"/>
        <v>4</v>
      </c>
      <c r="O172" s="632">
        <f t="shared" si="7"/>
        <v>0.8</v>
      </c>
      <c r="P172" s="633">
        <f t="shared" si="8"/>
        <v>1.3986503024581281E-2</v>
      </c>
    </row>
    <row r="173" spans="1:16" s="634" customFormat="1">
      <c r="A173" s="683" t="s">
        <v>148</v>
      </c>
      <c r="B173" s="628"/>
      <c r="C173" s="580"/>
      <c r="D173" s="629"/>
      <c r="E173" s="629"/>
      <c r="F173" s="629"/>
      <c r="G173" s="630"/>
      <c r="H173" s="630"/>
      <c r="I173" s="630">
        <v>19</v>
      </c>
      <c r="J173" s="629">
        <v>24</v>
      </c>
      <c r="K173" s="580">
        <v>12</v>
      </c>
      <c r="L173" s="580">
        <v>13</v>
      </c>
      <c r="M173" s="580">
        <v>21</v>
      </c>
      <c r="N173" s="631">
        <f t="shared" si="6"/>
        <v>89</v>
      </c>
      <c r="O173" s="632">
        <f t="shared" si="7"/>
        <v>17.8</v>
      </c>
      <c r="P173" s="633">
        <f t="shared" si="8"/>
        <v>0.31119969229693345</v>
      </c>
    </row>
    <row r="174" spans="1:16" s="634" customFormat="1">
      <c r="A174" s="683" t="s">
        <v>149</v>
      </c>
      <c r="B174" s="628"/>
      <c r="C174" s="580"/>
      <c r="D174" s="629"/>
      <c r="E174" s="629"/>
      <c r="F174" s="629"/>
      <c r="G174" s="630"/>
      <c r="H174" s="630"/>
      <c r="I174" s="630">
        <v>0</v>
      </c>
      <c r="J174" s="629">
        <v>0</v>
      </c>
      <c r="K174" s="580">
        <v>0</v>
      </c>
      <c r="L174" s="580">
        <v>0</v>
      </c>
      <c r="M174" s="580">
        <v>0</v>
      </c>
      <c r="N174" s="631">
        <f t="shared" si="6"/>
        <v>0</v>
      </c>
      <c r="O174" s="632">
        <f t="shared" si="7"/>
        <v>0</v>
      </c>
      <c r="P174" s="633">
        <f t="shared" si="8"/>
        <v>0</v>
      </c>
    </row>
    <row r="175" spans="1:16" s="634" customFormat="1">
      <c r="A175" s="683" t="s">
        <v>150</v>
      </c>
      <c r="B175" s="628"/>
      <c r="C175" s="580"/>
      <c r="D175" s="629"/>
      <c r="E175" s="629"/>
      <c r="F175" s="629"/>
      <c r="G175" s="630"/>
      <c r="H175" s="630"/>
      <c r="I175" s="630">
        <v>0</v>
      </c>
      <c r="J175" s="629">
        <v>0</v>
      </c>
      <c r="K175" s="580">
        <v>0</v>
      </c>
      <c r="L175" s="580">
        <v>0</v>
      </c>
      <c r="M175" s="580">
        <v>0</v>
      </c>
      <c r="N175" s="631">
        <f t="shared" si="6"/>
        <v>0</v>
      </c>
      <c r="O175" s="632">
        <f t="shared" si="7"/>
        <v>0</v>
      </c>
      <c r="P175" s="633">
        <f t="shared" si="8"/>
        <v>0</v>
      </c>
    </row>
    <row r="176" spans="1:16" s="634" customFormat="1">
      <c r="A176" s="683" t="s">
        <v>151</v>
      </c>
      <c r="B176" s="628"/>
      <c r="C176" s="580"/>
      <c r="D176" s="629"/>
      <c r="E176" s="629"/>
      <c r="F176" s="629"/>
      <c r="G176" s="630"/>
      <c r="H176" s="630"/>
      <c r="I176" s="630">
        <v>18</v>
      </c>
      <c r="J176" s="629">
        <v>13</v>
      </c>
      <c r="K176" s="580">
        <v>4</v>
      </c>
      <c r="L176" s="580">
        <v>4</v>
      </c>
      <c r="M176" s="580">
        <v>5</v>
      </c>
      <c r="N176" s="631">
        <f t="shared" si="6"/>
        <v>44</v>
      </c>
      <c r="O176" s="632">
        <f t="shared" si="7"/>
        <v>8.8000000000000007</v>
      </c>
      <c r="P176" s="633">
        <f t="shared" si="8"/>
        <v>0.15385153327039405</v>
      </c>
    </row>
    <row r="177" spans="1:16" s="634" customFormat="1">
      <c r="A177" s="683" t="s">
        <v>152</v>
      </c>
      <c r="B177" s="628"/>
      <c r="C177" s="580"/>
      <c r="D177" s="629"/>
      <c r="E177" s="629"/>
      <c r="F177" s="629"/>
      <c r="G177" s="630"/>
      <c r="H177" s="630"/>
      <c r="I177" s="630">
        <v>184</v>
      </c>
      <c r="J177" s="629">
        <v>236</v>
      </c>
      <c r="K177" s="580">
        <v>184</v>
      </c>
      <c r="L177" s="580">
        <v>180</v>
      </c>
      <c r="M177" s="580">
        <v>174</v>
      </c>
      <c r="N177" s="631">
        <f t="shared" si="6"/>
        <v>958</v>
      </c>
      <c r="O177" s="632">
        <f t="shared" si="7"/>
        <v>191.6</v>
      </c>
      <c r="P177" s="633">
        <f t="shared" si="8"/>
        <v>3.3497674743872166</v>
      </c>
    </row>
    <row r="178" spans="1:16" s="634" customFormat="1">
      <c r="A178" s="683" t="s">
        <v>153</v>
      </c>
      <c r="B178" s="628"/>
      <c r="C178" s="580"/>
      <c r="D178" s="629"/>
      <c r="E178" s="629"/>
      <c r="F178" s="629"/>
      <c r="G178" s="630"/>
      <c r="H178" s="630"/>
      <c r="I178" s="630">
        <v>125</v>
      </c>
      <c r="J178" s="629">
        <v>139</v>
      </c>
      <c r="K178" s="580">
        <v>138</v>
      </c>
      <c r="L178" s="580">
        <v>97</v>
      </c>
      <c r="M178" s="580">
        <v>124</v>
      </c>
      <c r="N178" s="631">
        <f t="shared" si="6"/>
        <v>623</v>
      </c>
      <c r="O178" s="632">
        <f t="shared" si="7"/>
        <v>124.6</v>
      </c>
      <c r="P178" s="633">
        <f t="shared" si="8"/>
        <v>2.1783978460785343</v>
      </c>
    </row>
    <row r="179" spans="1:16" s="634" customFormat="1">
      <c r="A179" s="682" t="s">
        <v>154</v>
      </c>
      <c r="B179" s="628"/>
      <c r="C179" s="580"/>
      <c r="D179" s="629"/>
      <c r="E179" s="629"/>
      <c r="F179" s="629"/>
      <c r="G179" s="630"/>
      <c r="H179" s="630"/>
      <c r="I179" s="630">
        <v>31</v>
      </c>
      <c r="J179" s="629">
        <v>36</v>
      </c>
      <c r="K179" s="580">
        <v>32</v>
      </c>
      <c r="L179" s="580">
        <v>18</v>
      </c>
      <c r="M179" s="580">
        <v>28</v>
      </c>
      <c r="N179" s="631">
        <f t="shared" si="6"/>
        <v>145</v>
      </c>
      <c r="O179" s="632">
        <f t="shared" si="7"/>
        <v>29</v>
      </c>
      <c r="P179" s="633">
        <f t="shared" si="8"/>
        <v>0.50701073464107138</v>
      </c>
    </row>
    <row r="180" spans="1:16" s="634" customFormat="1">
      <c r="A180" s="683" t="s">
        <v>155</v>
      </c>
      <c r="B180" s="628"/>
      <c r="C180" s="580"/>
      <c r="D180" s="629"/>
      <c r="E180" s="629"/>
      <c r="F180" s="629"/>
      <c r="G180" s="630"/>
      <c r="H180" s="630"/>
      <c r="I180" s="630">
        <v>17</v>
      </c>
      <c r="J180" s="629">
        <v>11</v>
      </c>
      <c r="K180" s="580">
        <v>7</v>
      </c>
      <c r="L180" s="580">
        <v>11</v>
      </c>
      <c r="M180" s="580">
        <v>13</v>
      </c>
      <c r="N180" s="631">
        <f t="shared" si="6"/>
        <v>59</v>
      </c>
      <c r="O180" s="632">
        <f t="shared" si="7"/>
        <v>11.8</v>
      </c>
      <c r="P180" s="633">
        <f t="shared" si="8"/>
        <v>0.20630091961257388</v>
      </c>
    </row>
    <row r="181" spans="1:16" s="634" customFormat="1">
      <c r="A181" s="683" t="s">
        <v>156</v>
      </c>
      <c r="B181" s="628"/>
      <c r="C181" s="580"/>
      <c r="D181" s="629"/>
      <c r="E181" s="629"/>
      <c r="F181" s="629"/>
      <c r="G181" s="630"/>
      <c r="H181" s="630"/>
      <c r="I181" s="630">
        <v>29</v>
      </c>
      <c r="J181" s="629">
        <v>23</v>
      </c>
      <c r="K181" s="580">
        <v>34</v>
      </c>
      <c r="L181" s="580">
        <v>24</v>
      </c>
      <c r="M181" s="580">
        <v>26</v>
      </c>
      <c r="N181" s="631">
        <f t="shared" si="6"/>
        <v>136</v>
      </c>
      <c r="O181" s="632">
        <f t="shared" si="7"/>
        <v>27.2</v>
      </c>
      <c r="P181" s="633">
        <f t="shared" si="8"/>
        <v>0.47554110283576351</v>
      </c>
    </row>
    <row r="182" spans="1:16" s="634" customFormat="1">
      <c r="A182" s="683" t="s">
        <v>157</v>
      </c>
      <c r="B182" s="628"/>
      <c r="C182" s="580"/>
      <c r="D182" s="629"/>
      <c r="E182" s="629"/>
      <c r="F182" s="629"/>
      <c r="G182" s="630"/>
      <c r="H182" s="630"/>
      <c r="I182" s="630">
        <v>7</v>
      </c>
      <c r="J182" s="629">
        <v>1</v>
      </c>
      <c r="K182" s="580">
        <v>3</v>
      </c>
      <c r="L182" s="580">
        <v>3</v>
      </c>
      <c r="M182" s="580">
        <v>0</v>
      </c>
      <c r="N182" s="631">
        <f t="shared" si="6"/>
        <v>14</v>
      </c>
      <c r="O182" s="632">
        <f t="shared" si="7"/>
        <v>2.8</v>
      </c>
      <c r="P182" s="633">
        <f t="shared" si="8"/>
        <v>4.8952760586034476E-2</v>
      </c>
    </row>
    <row r="183" spans="1:16" s="634" customFormat="1">
      <c r="A183" s="682" t="s">
        <v>158</v>
      </c>
      <c r="B183" s="628"/>
      <c r="C183" s="580"/>
      <c r="D183" s="629"/>
      <c r="E183" s="629"/>
      <c r="F183" s="629"/>
      <c r="G183" s="630"/>
      <c r="H183" s="630"/>
      <c r="I183" s="630">
        <v>155</v>
      </c>
      <c r="J183" s="629">
        <v>167</v>
      </c>
      <c r="K183" s="580">
        <v>182</v>
      </c>
      <c r="L183" s="580">
        <v>198</v>
      </c>
      <c r="M183" s="580">
        <v>212</v>
      </c>
      <c r="N183" s="631">
        <f t="shared" si="6"/>
        <v>914</v>
      </c>
      <c r="O183" s="632">
        <f t="shared" si="7"/>
        <v>182.8</v>
      </c>
      <c r="P183" s="633">
        <f t="shared" si="8"/>
        <v>3.1959159411168225</v>
      </c>
    </row>
    <row r="184" spans="1:16" s="634" customFormat="1">
      <c r="A184" s="683" t="s">
        <v>434</v>
      </c>
      <c r="B184" s="628"/>
      <c r="C184" s="580"/>
      <c r="D184" s="629"/>
      <c r="E184" s="629"/>
      <c r="F184" s="629"/>
      <c r="G184" s="630"/>
      <c r="H184" s="630"/>
      <c r="I184" s="630">
        <v>0</v>
      </c>
      <c r="J184" s="629">
        <v>1</v>
      </c>
      <c r="K184" s="580">
        <v>0</v>
      </c>
      <c r="L184" s="580">
        <v>0</v>
      </c>
      <c r="M184" s="580">
        <v>0</v>
      </c>
      <c r="N184" s="631">
        <f t="shared" si="6"/>
        <v>1</v>
      </c>
      <c r="O184" s="632">
        <f t="shared" si="7"/>
        <v>0.2</v>
      </c>
      <c r="P184" s="633">
        <f t="shared" si="8"/>
        <v>3.4966257561453201E-3</v>
      </c>
    </row>
    <row r="185" spans="1:16" s="634" customFormat="1">
      <c r="A185" s="683" t="s">
        <v>159</v>
      </c>
      <c r="B185" s="628"/>
      <c r="C185" s="580"/>
      <c r="D185" s="629"/>
      <c r="E185" s="629"/>
      <c r="F185" s="629"/>
      <c r="G185" s="630"/>
      <c r="H185" s="630"/>
      <c r="I185" s="630">
        <v>0</v>
      </c>
      <c r="J185" s="629">
        <v>0</v>
      </c>
      <c r="K185" s="580">
        <v>0</v>
      </c>
      <c r="L185" s="580">
        <v>0</v>
      </c>
      <c r="M185" s="580">
        <v>0</v>
      </c>
      <c r="N185" s="631">
        <f t="shared" si="6"/>
        <v>0</v>
      </c>
      <c r="O185" s="632">
        <f t="shared" si="7"/>
        <v>0</v>
      </c>
      <c r="P185" s="633">
        <f t="shared" si="8"/>
        <v>0</v>
      </c>
    </row>
    <row r="186" spans="1:16" s="634" customFormat="1">
      <c r="A186" s="682" t="s">
        <v>160</v>
      </c>
      <c r="B186" s="628"/>
      <c r="C186" s="580"/>
      <c r="D186" s="629"/>
      <c r="E186" s="629"/>
      <c r="F186" s="629"/>
      <c r="G186" s="630"/>
      <c r="H186" s="630"/>
      <c r="I186" s="630">
        <v>35</v>
      </c>
      <c r="J186" s="629">
        <v>52</v>
      </c>
      <c r="K186" s="580">
        <v>20</v>
      </c>
      <c r="L186" s="580">
        <v>15</v>
      </c>
      <c r="M186" s="580">
        <v>9</v>
      </c>
      <c r="N186" s="631">
        <f t="shared" si="6"/>
        <v>131</v>
      </c>
      <c r="O186" s="632">
        <f t="shared" si="7"/>
        <v>26.2</v>
      </c>
      <c r="P186" s="633">
        <f t="shared" si="8"/>
        <v>0.4580579740550369</v>
      </c>
    </row>
    <row r="187" spans="1:16" s="634" customFormat="1">
      <c r="A187" s="682" t="s">
        <v>161</v>
      </c>
      <c r="B187" s="628"/>
      <c r="C187" s="580"/>
      <c r="D187" s="629"/>
      <c r="E187" s="629"/>
      <c r="F187" s="629"/>
      <c r="G187" s="630"/>
      <c r="H187" s="630"/>
      <c r="I187" s="630">
        <v>0</v>
      </c>
      <c r="J187" s="629">
        <v>0</v>
      </c>
      <c r="K187" s="580">
        <v>0</v>
      </c>
      <c r="L187" s="580">
        <v>0</v>
      </c>
      <c r="M187" s="580">
        <v>0</v>
      </c>
      <c r="N187" s="631">
        <f t="shared" si="6"/>
        <v>0</v>
      </c>
      <c r="O187" s="632">
        <f t="shared" si="7"/>
        <v>0</v>
      </c>
      <c r="P187" s="633">
        <f t="shared" si="8"/>
        <v>0</v>
      </c>
    </row>
    <row r="188" spans="1:16" s="634" customFormat="1">
      <c r="A188" s="682" t="s">
        <v>162</v>
      </c>
      <c r="B188" s="628"/>
      <c r="C188" s="580"/>
      <c r="D188" s="629"/>
      <c r="E188" s="629"/>
      <c r="F188" s="629"/>
      <c r="G188" s="630"/>
      <c r="H188" s="630"/>
      <c r="I188" s="630">
        <v>0</v>
      </c>
      <c r="J188" s="629">
        <v>0</v>
      </c>
      <c r="K188" s="580">
        <v>0</v>
      </c>
      <c r="L188" s="580">
        <v>2</v>
      </c>
      <c r="M188" s="580">
        <v>1</v>
      </c>
      <c r="N188" s="631">
        <f t="shared" si="6"/>
        <v>3</v>
      </c>
      <c r="O188" s="632">
        <f t="shared" si="7"/>
        <v>0.6</v>
      </c>
      <c r="P188" s="633">
        <f t="shared" si="8"/>
        <v>1.0489877268435959E-2</v>
      </c>
    </row>
    <row r="189" spans="1:16" s="634" customFormat="1" ht="14.25" customHeight="1">
      <c r="A189" s="683" t="s">
        <v>163</v>
      </c>
      <c r="B189" s="628"/>
      <c r="C189" s="580"/>
      <c r="D189" s="629"/>
      <c r="E189" s="629"/>
      <c r="F189" s="629"/>
      <c r="G189" s="630"/>
      <c r="H189" s="630"/>
      <c r="I189" s="630">
        <v>2</v>
      </c>
      <c r="J189" s="629">
        <v>0</v>
      </c>
      <c r="K189" s="580">
        <v>1</v>
      </c>
      <c r="L189" s="580">
        <v>4</v>
      </c>
      <c r="M189" s="580">
        <v>10</v>
      </c>
      <c r="N189" s="631">
        <f t="shared" si="6"/>
        <v>17</v>
      </c>
      <c r="O189" s="632">
        <f t="shared" si="7"/>
        <v>3.4</v>
      </c>
      <c r="P189" s="633">
        <f t="shared" si="8"/>
        <v>5.9442637854470438E-2</v>
      </c>
    </row>
    <row r="190" spans="1:16" s="634" customFormat="1">
      <c r="A190" s="683" t="s">
        <v>164</v>
      </c>
      <c r="B190" s="628"/>
      <c r="C190" s="580"/>
      <c r="D190" s="629"/>
      <c r="E190" s="629"/>
      <c r="F190" s="629"/>
      <c r="G190" s="630"/>
      <c r="H190" s="630"/>
      <c r="I190" s="630">
        <v>0</v>
      </c>
      <c r="J190" s="629">
        <v>0</v>
      </c>
      <c r="K190" s="580">
        <v>0</v>
      </c>
      <c r="L190" s="580">
        <v>0</v>
      </c>
      <c r="M190" s="580">
        <v>0</v>
      </c>
      <c r="N190" s="631">
        <f t="shared" si="6"/>
        <v>0</v>
      </c>
      <c r="O190" s="632">
        <f t="shared" si="7"/>
        <v>0</v>
      </c>
      <c r="P190" s="633">
        <f t="shared" si="8"/>
        <v>0</v>
      </c>
    </row>
    <row r="191" spans="1:16" s="634" customFormat="1">
      <c r="A191" s="683" t="s">
        <v>165</v>
      </c>
      <c r="B191" s="628"/>
      <c r="C191" s="580"/>
      <c r="D191" s="629"/>
      <c r="E191" s="629"/>
      <c r="F191" s="629"/>
      <c r="G191" s="630"/>
      <c r="H191" s="630"/>
      <c r="I191" s="630">
        <v>0</v>
      </c>
      <c r="J191" s="629">
        <v>0</v>
      </c>
      <c r="K191" s="580">
        <v>1</v>
      </c>
      <c r="L191" s="580">
        <v>0</v>
      </c>
      <c r="M191" s="580">
        <v>0</v>
      </c>
      <c r="N191" s="631">
        <f t="shared" si="6"/>
        <v>1</v>
      </c>
      <c r="O191" s="632">
        <f t="shared" si="7"/>
        <v>0.2</v>
      </c>
      <c r="P191" s="633">
        <f t="shared" si="8"/>
        <v>3.4966257561453201E-3</v>
      </c>
    </row>
    <row r="192" spans="1:16" s="634" customFormat="1">
      <c r="A192" s="683" t="s">
        <v>166</v>
      </c>
      <c r="B192" s="628"/>
      <c r="C192" s="580"/>
      <c r="D192" s="629"/>
      <c r="E192" s="629"/>
      <c r="F192" s="629"/>
      <c r="G192" s="630"/>
      <c r="H192" s="630"/>
      <c r="I192" s="630">
        <v>14</v>
      </c>
      <c r="J192" s="629">
        <v>12</v>
      </c>
      <c r="K192" s="580">
        <v>8</v>
      </c>
      <c r="L192" s="580">
        <v>6</v>
      </c>
      <c r="M192" s="580">
        <v>16</v>
      </c>
      <c r="N192" s="631">
        <f t="shared" si="6"/>
        <v>56</v>
      </c>
      <c r="O192" s="632">
        <f t="shared" si="7"/>
        <v>11.2</v>
      </c>
      <c r="P192" s="633">
        <f t="shared" si="8"/>
        <v>0.1958110423441379</v>
      </c>
    </row>
    <row r="193" spans="1:16" s="634" customFormat="1">
      <c r="A193" s="682" t="s">
        <v>167</v>
      </c>
      <c r="B193" s="628"/>
      <c r="C193" s="580"/>
      <c r="D193" s="629"/>
      <c r="E193" s="629"/>
      <c r="F193" s="629"/>
      <c r="G193" s="630"/>
      <c r="H193" s="630"/>
      <c r="I193" s="630">
        <v>285</v>
      </c>
      <c r="J193" s="629">
        <v>266</v>
      </c>
      <c r="K193" s="580">
        <v>169</v>
      </c>
      <c r="L193" s="580">
        <v>172</v>
      </c>
      <c r="M193" s="580">
        <v>197</v>
      </c>
      <c r="N193" s="631">
        <f t="shared" si="6"/>
        <v>1089</v>
      </c>
      <c r="O193" s="632">
        <f t="shared" si="7"/>
        <v>217.8</v>
      </c>
      <c r="P193" s="633">
        <f t="shared" si="8"/>
        <v>3.8078254484422533</v>
      </c>
    </row>
    <row r="194" spans="1:16" s="634" customFormat="1">
      <c r="A194" s="682" t="s">
        <v>460</v>
      </c>
      <c r="B194" s="628"/>
      <c r="C194" s="580"/>
      <c r="D194" s="629"/>
      <c r="E194" s="629"/>
      <c r="F194" s="629"/>
      <c r="G194" s="630"/>
      <c r="H194" s="630"/>
      <c r="I194" s="630">
        <v>0</v>
      </c>
      <c r="J194" s="629">
        <v>0</v>
      </c>
      <c r="K194" s="580">
        <v>0</v>
      </c>
      <c r="L194" s="580">
        <v>0</v>
      </c>
      <c r="M194" s="580">
        <v>0</v>
      </c>
      <c r="N194" s="631">
        <f t="shared" si="6"/>
        <v>0</v>
      </c>
      <c r="O194" s="632">
        <f t="shared" si="7"/>
        <v>0</v>
      </c>
      <c r="P194" s="633">
        <f t="shared" si="8"/>
        <v>0</v>
      </c>
    </row>
    <row r="195" spans="1:16" s="634" customFormat="1">
      <c r="A195" s="682" t="s">
        <v>478</v>
      </c>
      <c r="B195" s="628"/>
      <c r="C195" s="580"/>
      <c r="D195" s="629"/>
      <c r="E195" s="629"/>
      <c r="F195" s="629"/>
      <c r="G195" s="630"/>
      <c r="H195" s="630"/>
      <c r="I195" s="630">
        <v>0</v>
      </c>
      <c r="J195" s="629">
        <v>0</v>
      </c>
      <c r="K195" s="580">
        <v>1</v>
      </c>
      <c r="L195" s="580">
        <v>0</v>
      </c>
      <c r="M195" s="580">
        <v>1</v>
      </c>
      <c r="N195" s="631">
        <f t="shared" si="6"/>
        <v>2</v>
      </c>
      <c r="O195" s="632">
        <f t="shared" si="7"/>
        <v>0.4</v>
      </c>
      <c r="P195" s="633">
        <f t="shared" si="8"/>
        <v>6.9932515122906403E-3</v>
      </c>
    </row>
    <row r="196" spans="1:16" s="634" customFormat="1">
      <c r="A196" s="683" t="s">
        <v>168</v>
      </c>
      <c r="B196" s="628"/>
      <c r="C196" s="580"/>
      <c r="D196" s="629"/>
      <c r="E196" s="629"/>
      <c r="F196" s="629"/>
      <c r="G196" s="630"/>
      <c r="H196" s="630"/>
      <c r="I196" s="630">
        <v>0</v>
      </c>
      <c r="J196" s="629">
        <v>0</v>
      </c>
      <c r="K196" s="580">
        <v>0</v>
      </c>
      <c r="L196" s="580">
        <v>0</v>
      </c>
      <c r="M196" s="580">
        <v>0</v>
      </c>
      <c r="N196" s="631">
        <f t="shared" si="6"/>
        <v>0</v>
      </c>
      <c r="O196" s="632">
        <f t="shared" si="7"/>
        <v>0</v>
      </c>
      <c r="P196" s="633">
        <f t="shared" si="8"/>
        <v>0</v>
      </c>
    </row>
    <row r="197" spans="1:16" s="634" customFormat="1">
      <c r="A197" s="683" t="s">
        <v>169</v>
      </c>
      <c r="B197" s="628"/>
      <c r="C197" s="580"/>
      <c r="D197" s="629"/>
      <c r="E197" s="629"/>
      <c r="F197" s="629"/>
      <c r="G197" s="630"/>
      <c r="H197" s="630"/>
      <c r="I197" s="630">
        <v>0</v>
      </c>
      <c r="J197" s="629">
        <v>0</v>
      </c>
      <c r="K197" s="580">
        <v>0</v>
      </c>
      <c r="L197" s="580">
        <v>0</v>
      </c>
      <c r="M197" s="580">
        <v>0</v>
      </c>
      <c r="N197" s="631">
        <f t="shared" si="6"/>
        <v>0</v>
      </c>
      <c r="O197" s="632">
        <f t="shared" si="7"/>
        <v>0</v>
      </c>
      <c r="P197" s="633">
        <f t="shared" si="8"/>
        <v>0</v>
      </c>
    </row>
    <row r="198" spans="1:16" s="634" customFormat="1">
      <c r="A198" s="682" t="s">
        <v>433</v>
      </c>
      <c r="B198" s="628"/>
      <c r="C198" s="580"/>
      <c r="D198" s="629"/>
      <c r="E198" s="629"/>
      <c r="F198" s="629"/>
      <c r="G198" s="630"/>
      <c r="H198" s="630"/>
      <c r="I198" s="630">
        <v>2</v>
      </c>
      <c r="J198" s="629">
        <v>1</v>
      </c>
      <c r="K198" s="580">
        <v>6</v>
      </c>
      <c r="L198" s="580">
        <v>16</v>
      </c>
      <c r="M198" s="580">
        <v>12</v>
      </c>
      <c r="N198" s="631">
        <f t="shared" si="6"/>
        <v>37</v>
      </c>
      <c r="O198" s="632">
        <f t="shared" si="7"/>
        <v>7.4</v>
      </c>
      <c r="P198" s="633">
        <f t="shared" si="8"/>
        <v>0.12937515297737684</v>
      </c>
    </row>
    <row r="199" spans="1:16" s="634" customFormat="1">
      <c r="A199" s="683" t="s">
        <v>170</v>
      </c>
      <c r="B199" s="628"/>
      <c r="C199" s="580"/>
      <c r="D199" s="629"/>
      <c r="E199" s="629"/>
      <c r="F199" s="629"/>
      <c r="G199" s="630"/>
      <c r="H199" s="630"/>
      <c r="I199" s="630">
        <v>4</v>
      </c>
      <c r="J199" s="629">
        <v>3</v>
      </c>
      <c r="K199" s="580">
        <v>4</v>
      </c>
      <c r="L199" s="580">
        <v>4</v>
      </c>
      <c r="M199" s="580">
        <v>2</v>
      </c>
      <c r="N199" s="631">
        <f t="shared" si="6"/>
        <v>17</v>
      </c>
      <c r="O199" s="632">
        <f t="shared" si="7"/>
        <v>3.4</v>
      </c>
      <c r="P199" s="633">
        <f t="shared" si="8"/>
        <v>5.9442637854470438E-2</v>
      </c>
    </row>
    <row r="200" spans="1:16" s="634" customFormat="1">
      <c r="A200" s="682" t="s">
        <v>171</v>
      </c>
      <c r="B200" s="628"/>
      <c r="C200" s="580"/>
      <c r="D200" s="629"/>
      <c r="E200" s="629"/>
      <c r="F200" s="629"/>
      <c r="G200" s="630"/>
      <c r="H200" s="630"/>
      <c r="I200" s="630">
        <v>0</v>
      </c>
      <c r="J200" s="629">
        <v>0</v>
      </c>
      <c r="K200" s="580">
        <v>0</v>
      </c>
      <c r="L200" s="580">
        <v>0</v>
      </c>
      <c r="M200" s="580">
        <v>0</v>
      </c>
      <c r="N200" s="631">
        <f t="shared" si="6"/>
        <v>0</v>
      </c>
      <c r="O200" s="632">
        <f t="shared" si="7"/>
        <v>0</v>
      </c>
      <c r="P200" s="633">
        <f t="shared" si="8"/>
        <v>0</v>
      </c>
    </row>
    <row r="201" spans="1:16" s="634" customFormat="1">
      <c r="A201" s="683" t="s">
        <v>172</v>
      </c>
      <c r="B201" s="628"/>
      <c r="C201" s="580"/>
      <c r="D201" s="629"/>
      <c r="E201" s="629"/>
      <c r="F201" s="629"/>
      <c r="G201" s="630"/>
      <c r="H201" s="630"/>
      <c r="I201" s="630">
        <v>18</v>
      </c>
      <c r="J201" s="629">
        <v>13</v>
      </c>
      <c r="K201" s="580">
        <v>17</v>
      </c>
      <c r="L201" s="580">
        <v>35</v>
      </c>
      <c r="M201" s="580">
        <v>35</v>
      </c>
      <c r="N201" s="631">
        <f t="shared" si="6"/>
        <v>118</v>
      </c>
      <c r="O201" s="632">
        <f t="shared" si="7"/>
        <v>23.6</v>
      </c>
      <c r="P201" s="633">
        <f t="shared" si="8"/>
        <v>0.41260183922514776</v>
      </c>
    </row>
    <row r="202" spans="1:16" s="634" customFormat="1">
      <c r="A202" s="683" t="s">
        <v>173</v>
      </c>
      <c r="B202" s="628"/>
      <c r="C202" s="580"/>
      <c r="D202" s="629"/>
      <c r="E202" s="629"/>
      <c r="F202" s="629"/>
      <c r="G202" s="630"/>
      <c r="H202" s="630"/>
      <c r="I202" s="630">
        <v>0</v>
      </c>
      <c r="J202" s="629">
        <v>0</v>
      </c>
      <c r="K202" s="580">
        <v>0</v>
      </c>
      <c r="L202" s="580">
        <v>0</v>
      </c>
      <c r="M202" s="580">
        <v>0</v>
      </c>
      <c r="N202" s="631">
        <f t="shared" ref="N202:N241" si="9">SUM(B202:M202)</f>
        <v>0</v>
      </c>
      <c r="O202" s="632">
        <f t="shared" ref="O202:O241" si="10">AVERAGE(B202:M202)</f>
        <v>0</v>
      </c>
      <c r="P202" s="633">
        <f t="shared" ref="P202:P241" si="11">(N202/$N$241)*100</f>
        <v>0</v>
      </c>
    </row>
    <row r="203" spans="1:16" s="634" customFormat="1">
      <c r="A203" s="683" t="s">
        <v>174</v>
      </c>
      <c r="B203" s="628"/>
      <c r="C203" s="580"/>
      <c r="D203" s="629"/>
      <c r="E203" s="629"/>
      <c r="F203" s="629"/>
      <c r="G203" s="630"/>
      <c r="H203" s="630"/>
      <c r="I203" s="630">
        <v>0</v>
      </c>
      <c r="J203" s="629">
        <v>0</v>
      </c>
      <c r="K203" s="580">
        <v>0</v>
      </c>
      <c r="L203" s="580">
        <v>0</v>
      </c>
      <c r="M203" s="580">
        <v>0</v>
      </c>
      <c r="N203" s="631">
        <f t="shared" si="9"/>
        <v>0</v>
      </c>
      <c r="O203" s="632">
        <f t="shared" si="10"/>
        <v>0</v>
      </c>
      <c r="P203" s="633">
        <f t="shared" si="11"/>
        <v>0</v>
      </c>
    </row>
    <row r="204" spans="1:16" s="634" customFormat="1">
      <c r="A204" s="683" t="s">
        <v>508</v>
      </c>
      <c r="B204" s="628"/>
      <c r="C204" s="580"/>
      <c r="D204" s="629"/>
      <c r="E204" s="629"/>
      <c r="F204" s="629"/>
      <c r="G204" s="630"/>
      <c r="H204" s="630"/>
      <c r="I204" s="630">
        <v>0</v>
      </c>
      <c r="J204" s="629">
        <v>1</v>
      </c>
      <c r="K204" s="580">
        <v>0</v>
      </c>
      <c r="L204" s="580">
        <v>0</v>
      </c>
      <c r="M204" s="580">
        <v>0</v>
      </c>
      <c r="N204" s="631">
        <f t="shared" si="9"/>
        <v>1</v>
      </c>
      <c r="O204" s="632">
        <f t="shared" si="10"/>
        <v>0.2</v>
      </c>
      <c r="P204" s="633">
        <f t="shared" si="11"/>
        <v>3.4966257561453201E-3</v>
      </c>
    </row>
    <row r="205" spans="1:16" s="634" customFormat="1">
      <c r="A205" s="683" t="s">
        <v>175</v>
      </c>
      <c r="B205" s="628"/>
      <c r="C205" s="580"/>
      <c r="D205" s="629"/>
      <c r="E205" s="629"/>
      <c r="F205" s="629"/>
      <c r="G205" s="630"/>
      <c r="H205" s="630"/>
      <c r="I205" s="630">
        <v>16</v>
      </c>
      <c r="J205" s="629">
        <v>19</v>
      </c>
      <c r="K205" s="580">
        <v>16</v>
      </c>
      <c r="L205" s="580">
        <v>14</v>
      </c>
      <c r="M205" s="580">
        <v>23</v>
      </c>
      <c r="N205" s="631">
        <f t="shared" si="9"/>
        <v>88</v>
      </c>
      <c r="O205" s="632">
        <f t="shared" si="10"/>
        <v>17.600000000000001</v>
      </c>
      <c r="P205" s="633">
        <f t="shared" si="11"/>
        <v>0.30770306654078811</v>
      </c>
    </row>
    <row r="206" spans="1:16" s="634" customFormat="1">
      <c r="A206" s="683" t="s">
        <v>461</v>
      </c>
      <c r="B206" s="628"/>
      <c r="C206" s="580"/>
      <c r="D206" s="629"/>
      <c r="E206" s="629"/>
      <c r="F206" s="629"/>
      <c r="G206" s="630"/>
      <c r="H206" s="630"/>
      <c r="I206" s="630">
        <v>0</v>
      </c>
      <c r="J206" s="629">
        <v>0</v>
      </c>
      <c r="K206" s="580">
        <v>0</v>
      </c>
      <c r="L206" s="580">
        <v>0</v>
      </c>
      <c r="M206" s="580">
        <v>1</v>
      </c>
      <c r="N206" s="631">
        <f t="shared" si="9"/>
        <v>1</v>
      </c>
      <c r="O206" s="632">
        <f t="shared" si="10"/>
        <v>0.2</v>
      </c>
      <c r="P206" s="633">
        <f t="shared" si="11"/>
        <v>3.4966257561453201E-3</v>
      </c>
    </row>
    <row r="207" spans="1:16" s="634" customFormat="1">
      <c r="A207" s="683" t="s">
        <v>176</v>
      </c>
      <c r="B207" s="628"/>
      <c r="C207" s="580"/>
      <c r="D207" s="629"/>
      <c r="E207" s="629"/>
      <c r="F207" s="629"/>
      <c r="G207" s="630"/>
      <c r="H207" s="630"/>
      <c r="I207" s="630">
        <v>21</v>
      </c>
      <c r="J207" s="629">
        <v>23</v>
      </c>
      <c r="K207" s="580">
        <v>15</v>
      </c>
      <c r="L207" s="580">
        <v>16</v>
      </c>
      <c r="M207" s="580">
        <v>20</v>
      </c>
      <c r="N207" s="631">
        <f t="shared" si="9"/>
        <v>95</v>
      </c>
      <c r="O207" s="632">
        <f t="shared" si="10"/>
        <v>19</v>
      </c>
      <c r="P207" s="633">
        <f t="shared" si="11"/>
        <v>0.3321794468338054</v>
      </c>
    </row>
    <row r="208" spans="1:16" s="634" customFormat="1">
      <c r="A208" s="682" t="s">
        <v>177</v>
      </c>
      <c r="B208" s="628"/>
      <c r="C208" s="580"/>
      <c r="D208" s="629"/>
      <c r="E208" s="629"/>
      <c r="F208" s="629"/>
      <c r="G208" s="630"/>
      <c r="H208" s="630"/>
      <c r="I208" s="630">
        <v>1</v>
      </c>
      <c r="J208" s="629">
        <v>6</v>
      </c>
      <c r="K208" s="580">
        <v>1</v>
      </c>
      <c r="L208" s="580">
        <v>0</v>
      </c>
      <c r="M208" s="580">
        <v>2</v>
      </c>
      <c r="N208" s="631">
        <f t="shared" si="9"/>
        <v>10</v>
      </c>
      <c r="O208" s="632">
        <f t="shared" si="10"/>
        <v>2</v>
      </c>
      <c r="P208" s="633">
        <f t="shared" si="11"/>
        <v>3.4966257561453197E-2</v>
      </c>
    </row>
    <row r="209" spans="1:16" s="634" customFormat="1">
      <c r="A209" s="682" t="s">
        <v>512</v>
      </c>
      <c r="B209" s="628"/>
      <c r="C209" s="580"/>
      <c r="D209" s="629"/>
      <c r="E209" s="629"/>
      <c r="F209" s="629"/>
      <c r="G209" s="630"/>
      <c r="H209" s="630"/>
      <c r="I209" s="630">
        <v>0</v>
      </c>
      <c r="J209" s="629">
        <v>0</v>
      </c>
      <c r="K209" s="580">
        <v>0</v>
      </c>
      <c r="L209" s="580">
        <v>0</v>
      </c>
      <c r="M209" s="580">
        <v>0</v>
      </c>
      <c r="N209" s="631">
        <f t="shared" si="9"/>
        <v>0</v>
      </c>
      <c r="O209" s="632">
        <f t="shared" si="10"/>
        <v>0</v>
      </c>
      <c r="P209" s="633">
        <f t="shared" si="11"/>
        <v>0</v>
      </c>
    </row>
    <row r="210" spans="1:16" s="634" customFormat="1">
      <c r="A210" s="682" t="s">
        <v>462</v>
      </c>
      <c r="B210" s="628"/>
      <c r="C210" s="580"/>
      <c r="D210" s="629"/>
      <c r="E210" s="629"/>
      <c r="F210" s="629"/>
      <c r="G210" s="630"/>
      <c r="H210" s="630"/>
      <c r="I210" s="630">
        <v>1</v>
      </c>
      <c r="J210" s="629">
        <v>5</v>
      </c>
      <c r="K210" s="580">
        <v>3</v>
      </c>
      <c r="L210" s="580">
        <v>0</v>
      </c>
      <c r="M210" s="580">
        <v>0</v>
      </c>
      <c r="N210" s="631">
        <f t="shared" si="9"/>
        <v>9</v>
      </c>
      <c r="O210" s="632">
        <f t="shared" si="10"/>
        <v>1.8</v>
      </c>
      <c r="P210" s="633">
        <f t="shared" si="11"/>
        <v>3.1469631805307874E-2</v>
      </c>
    </row>
    <row r="211" spans="1:16" s="634" customFormat="1">
      <c r="A211" s="682" t="s">
        <v>467</v>
      </c>
      <c r="B211" s="628"/>
      <c r="C211" s="580"/>
      <c r="D211" s="629"/>
      <c r="E211" s="629"/>
      <c r="F211" s="629"/>
      <c r="G211" s="630"/>
      <c r="H211" s="630"/>
      <c r="I211" s="630">
        <v>0</v>
      </c>
      <c r="J211" s="629">
        <v>0</v>
      </c>
      <c r="K211" s="580">
        <v>0</v>
      </c>
      <c r="L211" s="580">
        <v>0</v>
      </c>
      <c r="M211" s="580">
        <v>0</v>
      </c>
      <c r="N211" s="631">
        <f t="shared" si="9"/>
        <v>0</v>
      </c>
      <c r="O211" s="632">
        <f t="shared" si="10"/>
        <v>0</v>
      </c>
      <c r="P211" s="633">
        <f t="shared" si="11"/>
        <v>0</v>
      </c>
    </row>
    <row r="212" spans="1:16" s="634" customFormat="1">
      <c r="A212" s="682" t="s">
        <v>479</v>
      </c>
      <c r="B212" s="628"/>
      <c r="C212" s="580"/>
      <c r="D212" s="629"/>
      <c r="E212" s="629"/>
      <c r="F212" s="629"/>
      <c r="G212" s="630"/>
      <c r="H212" s="630"/>
      <c r="I212" s="630">
        <v>0</v>
      </c>
      <c r="J212" s="629">
        <v>0</v>
      </c>
      <c r="K212" s="580">
        <v>0</v>
      </c>
      <c r="L212" s="580">
        <v>0</v>
      </c>
      <c r="M212" s="580">
        <v>2</v>
      </c>
      <c r="N212" s="631">
        <f t="shared" si="9"/>
        <v>2</v>
      </c>
      <c r="O212" s="632">
        <f t="shared" si="10"/>
        <v>0.4</v>
      </c>
      <c r="P212" s="633">
        <f t="shared" si="11"/>
        <v>6.9932515122906403E-3</v>
      </c>
    </row>
    <row r="213" spans="1:16" s="634" customFormat="1">
      <c r="A213" s="682" t="s">
        <v>420</v>
      </c>
      <c r="B213" s="628"/>
      <c r="C213" s="580"/>
      <c r="D213" s="629"/>
      <c r="E213" s="629"/>
      <c r="F213" s="629"/>
      <c r="G213" s="630"/>
      <c r="H213" s="630"/>
      <c r="I213" s="630">
        <v>0</v>
      </c>
      <c r="J213" s="629">
        <v>5</v>
      </c>
      <c r="K213" s="580">
        <v>3</v>
      </c>
      <c r="L213" s="580">
        <v>1</v>
      </c>
      <c r="M213" s="580">
        <v>7</v>
      </c>
      <c r="N213" s="631">
        <f t="shared" si="9"/>
        <v>16</v>
      </c>
      <c r="O213" s="632">
        <f t="shared" si="10"/>
        <v>3.2</v>
      </c>
      <c r="P213" s="633">
        <f t="shared" si="11"/>
        <v>5.5946012098325122E-2</v>
      </c>
    </row>
    <row r="214" spans="1:16" s="634" customFormat="1">
      <c r="A214" s="683" t="s">
        <v>178</v>
      </c>
      <c r="B214" s="628"/>
      <c r="C214" s="580"/>
      <c r="D214" s="629"/>
      <c r="E214" s="629"/>
      <c r="F214" s="629"/>
      <c r="G214" s="630"/>
      <c r="H214" s="630"/>
      <c r="I214" s="630">
        <v>2</v>
      </c>
      <c r="J214" s="629">
        <v>2</v>
      </c>
      <c r="K214" s="580">
        <v>0</v>
      </c>
      <c r="L214" s="580">
        <v>1</v>
      </c>
      <c r="M214" s="580">
        <v>1</v>
      </c>
      <c r="N214" s="631">
        <f t="shared" si="9"/>
        <v>6</v>
      </c>
      <c r="O214" s="632">
        <f t="shared" si="10"/>
        <v>1.2</v>
      </c>
      <c r="P214" s="633">
        <f t="shared" si="11"/>
        <v>2.0979754536871918E-2</v>
      </c>
    </row>
    <row r="215" spans="1:16" s="634" customFormat="1">
      <c r="A215" s="683" t="s">
        <v>180</v>
      </c>
      <c r="B215" s="628"/>
      <c r="C215" s="580"/>
      <c r="D215" s="629"/>
      <c r="E215" s="629"/>
      <c r="F215" s="629"/>
      <c r="G215" s="630"/>
      <c r="H215" s="630"/>
      <c r="I215" s="630">
        <v>5</v>
      </c>
      <c r="J215" s="629">
        <v>2</v>
      </c>
      <c r="K215" s="580">
        <v>7</v>
      </c>
      <c r="L215" s="580">
        <v>2</v>
      </c>
      <c r="M215" s="580">
        <v>8</v>
      </c>
      <c r="N215" s="631">
        <f t="shared" si="9"/>
        <v>24</v>
      </c>
      <c r="O215" s="632">
        <f t="shared" si="10"/>
        <v>4.8</v>
      </c>
      <c r="P215" s="633">
        <f t="shared" si="11"/>
        <v>8.3919018147487673E-2</v>
      </c>
    </row>
    <row r="216" spans="1:16" s="634" customFormat="1">
      <c r="A216" s="683" t="s">
        <v>179</v>
      </c>
      <c r="B216" s="628"/>
      <c r="C216" s="580"/>
      <c r="D216" s="629"/>
      <c r="E216" s="629"/>
      <c r="F216" s="629"/>
      <c r="G216" s="630"/>
      <c r="H216" s="630"/>
      <c r="I216" s="630">
        <v>0</v>
      </c>
      <c r="J216" s="629">
        <v>0</v>
      </c>
      <c r="K216" s="580">
        <v>0</v>
      </c>
      <c r="L216" s="580">
        <v>0</v>
      </c>
      <c r="M216" s="580">
        <v>0</v>
      </c>
      <c r="N216" s="631">
        <f t="shared" si="9"/>
        <v>0</v>
      </c>
      <c r="O216" s="632">
        <f t="shared" si="10"/>
        <v>0</v>
      </c>
      <c r="P216" s="633">
        <f t="shared" si="11"/>
        <v>0</v>
      </c>
    </row>
    <row r="217" spans="1:16" s="634" customFormat="1">
      <c r="A217" s="683" t="s">
        <v>181</v>
      </c>
      <c r="B217" s="628"/>
      <c r="C217" s="580"/>
      <c r="D217" s="629"/>
      <c r="E217" s="629"/>
      <c r="F217" s="629"/>
      <c r="G217" s="630"/>
      <c r="H217" s="630"/>
      <c r="I217" s="630">
        <v>5</v>
      </c>
      <c r="J217" s="629">
        <v>4</v>
      </c>
      <c r="K217" s="580">
        <v>7</v>
      </c>
      <c r="L217" s="580">
        <v>12</v>
      </c>
      <c r="M217" s="580">
        <v>10</v>
      </c>
      <c r="N217" s="631">
        <f t="shared" si="9"/>
        <v>38</v>
      </c>
      <c r="O217" s="632">
        <f t="shared" si="10"/>
        <v>7.6</v>
      </c>
      <c r="P217" s="633">
        <f t="shared" si="11"/>
        <v>0.13287177873352213</v>
      </c>
    </row>
    <row r="218" spans="1:16" s="634" customFormat="1">
      <c r="A218" s="683" t="s">
        <v>182</v>
      </c>
      <c r="B218" s="628"/>
      <c r="C218" s="580"/>
      <c r="D218" s="629"/>
      <c r="E218" s="629"/>
      <c r="F218" s="629"/>
      <c r="G218" s="630"/>
      <c r="H218" s="630"/>
      <c r="I218" s="630">
        <v>0</v>
      </c>
      <c r="J218" s="629">
        <v>0</v>
      </c>
      <c r="K218" s="580">
        <v>0</v>
      </c>
      <c r="L218" s="580">
        <v>0</v>
      </c>
      <c r="M218" s="580">
        <v>2</v>
      </c>
      <c r="N218" s="631">
        <f t="shared" si="9"/>
        <v>2</v>
      </c>
      <c r="O218" s="632">
        <f t="shared" si="10"/>
        <v>0.4</v>
      </c>
      <c r="P218" s="633">
        <f t="shared" si="11"/>
        <v>6.9932515122906403E-3</v>
      </c>
    </row>
    <row r="219" spans="1:16" s="634" customFormat="1">
      <c r="A219" s="683" t="s">
        <v>513</v>
      </c>
      <c r="B219" s="628"/>
      <c r="C219" s="580"/>
      <c r="D219" s="629"/>
      <c r="E219" s="629"/>
      <c r="F219" s="629"/>
      <c r="G219" s="630"/>
      <c r="H219" s="630"/>
      <c r="I219" s="630">
        <v>13</v>
      </c>
      <c r="J219" s="629">
        <v>0</v>
      </c>
      <c r="K219" s="580">
        <v>0</v>
      </c>
      <c r="L219" s="580">
        <v>0</v>
      </c>
      <c r="M219" s="580">
        <v>0</v>
      </c>
      <c r="N219" s="631">
        <f t="shared" si="9"/>
        <v>13</v>
      </c>
      <c r="O219" s="632">
        <f t="shared" si="10"/>
        <v>2.6</v>
      </c>
      <c r="P219" s="633">
        <f t="shared" si="11"/>
        <v>4.5456134829889153E-2</v>
      </c>
    </row>
    <row r="220" spans="1:16" s="634" customFormat="1">
      <c r="A220" s="683" t="s">
        <v>183</v>
      </c>
      <c r="B220" s="628"/>
      <c r="C220" s="580"/>
      <c r="D220" s="629"/>
      <c r="E220" s="629"/>
      <c r="F220" s="629"/>
      <c r="G220" s="630"/>
      <c r="H220" s="630"/>
      <c r="I220" s="630">
        <v>166</v>
      </c>
      <c r="J220" s="629">
        <v>176</v>
      </c>
      <c r="K220" s="580">
        <v>151</v>
      </c>
      <c r="L220" s="580">
        <v>131</v>
      </c>
      <c r="M220" s="580">
        <v>162</v>
      </c>
      <c r="N220" s="631">
        <f t="shared" si="9"/>
        <v>786</v>
      </c>
      <c r="O220" s="632">
        <f t="shared" si="10"/>
        <v>157.19999999999999</v>
      </c>
      <c r="P220" s="633">
        <f t="shared" si="11"/>
        <v>2.7483478443302212</v>
      </c>
    </row>
    <row r="221" spans="1:16" s="634" customFormat="1">
      <c r="A221" s="683" t="s">
        <v>184</v>
      </c>
      <c r="B221" s="628"/>
      <c r="C221" s="580"/>
      <c r="D221" s="629"/>
      <c r="E221" s="629"/>
      <c r="F221" s="629"/>
      <c r="G221" s="630"/>
      <c r="H221" s="630"/>
      <c r="I221" s="630">
        <v>0</v>
      </c>
      <c r="J221" s="629">
        <v>0</v>
      </c>
      <c r="K221" s="580">
        <v>0</v>
      </c>
      <c r="L221" s="580">
        <v>0</v>
      </c>
      <c r="M221" s="580">
        <v>2</v>
      </c>
      <c r="N221" s="631">
        <f t="shared" si="9"/>
        <v>2</v>
      </c>
      <c r="O221" s="632">
        <f t="shared" si="10"/>
        <v>0.4</v>
      </c>
      <c r="P221" s="633">
        <f t="shared" si="11"/>
        <v>6.9932515122906403E-3</v>
      </c>
    </row>
    <row r="222" spans="1:16" s="634" customFormat="1">
      <c r="A222" s="683" t="s">
        <v>185</v>
      </c>
      <c r="B222" s="628"/>
      <c r="C222" s="580"/>
      <c r="D222" s="629"/>
      <c r="E222" s="629"/>
      <c r="F222" s="629"/>
      <c r="G222" s="630"/>
      <c r="H222" s="630"/>
      <c r="I222" s="630">
        <v>22</v>
      </c>
      <c r="J222" s="629">
        <v>16</v>
      </c>
      <c r="K222" s="580">
        <v>23</v>
      </c>
      <c r="L222" s="580">
        <v>16</v>
      </c>
      <c r="M222" s="580">
        <v>28</v>
      </c>
      <c r="N222" s="631">
        <f t="shared" si="9"/>
        <v>105</v>
      </c>
      <c r="O222" s="632">
        <f t="shared" si="10"/>
        <v>21</v>
      </c>
      <c r="P222" s="633">
        <f t="shared" si="11"/>
        <v>0.36714570439525857</v>
      </c>
    </row>
    <row r="223" spans="1:16" s="634" customFormat="1">
      <c r="A223" s="683" t="s">
        <v>498</v>
      </c>
      <c r="B223" s="628"/>
      <c r="C223" s="580"/>
      <c r="D223" s="629"/>
      <c r="E223" s="629"/>
      <c r="F223" s="629"/>
      <c r="G223" s="630"/>
      <c r="H223" s="630"/>
      <c r="I223" s="630">
        <v>0</v>
      </c>
      <c r="J223" s="629">
        <v>0</v>
      </c>
      <c r="K223" s="580">
        <v>1</v>
      </c>
      <c r="L223" s="580">
        <v>0</v>
      </c>
      <c r="M223" s="580">
        <v>0</v>
      </c>
      <c r="N223" s="631">
        <f t="shared" si="9"/>
        <v>1</v>
      </c>
      <c r="O223" s="632">
        <f t="shared" si="10"/>
        <v>0.2</v>
      </c>
      <c r="P223" s="633">
        <f t="shared" si="11"/>
        <v>3.4966257561453201E-3</v>
      </c>
    </row>
    <row r="224" spans="1:16" s="634" customFormat="1">
      <c r="A224" s="683" t="s">
        <v>186</v>
      </c>
      <c r="B224" s="628"/>
      <c r="C224" s="580"/>
      <c r="D224" s="629"/>
      <c r="E224" s="629"/>
      <c r="F224" s="629"/>
      <c r="G224" s="630"/>
      <c r="H224" s="630"/>
      <c r="I224" s="630">
        <v>6</v>
      </c>
      <c r="J224" s="629">
        <v>0</v>
      </c>
      <c r="K224" s="580">
        <v>2</v>
      </c>
      <c r="L224" s="580">
        <v>1</v>
      </c>
      <c r="M224" s="580">
        <v>4</v>
      </c>
      <c r="N224" s="631">
        <f t="shared" si="9"/>
        <v>13</v>
      </c>
      <c r="O224" s="632">
        <f t="shared" si="10"/>
        <v>2.6</v>
      </c>
      <c r="P224" s="633">
        <f t="shared" si="11"/>
        <v>4.5456134829889153E-2</v>
      </c>
    </row>
    <row r="225" spans="1:16" s="634" customFormat="1">
      <c r="A225" s="682" t="s">
        <v>187</v>
      </c>
      <c r="B225" s="628"/>
      <c r="C225" s="580"/>
      <c r="D225" s="629"/>
      <c r="E225" s="629"/>
      <c r="F225" s="629"/>
      <c r="G225" s="630"/>
      <c r="H225" s="630"/>
      <c r="I225" s="630">
        <v>6</v>
      </c>
      <c r="J225" s="629">
        <v>10</v>
      </c>
      <c r="K225" s="580">
        <v>12</v>
      </c>
      <c r="L225" s="580">
        <v>13</v>
      </c>
      <c r="M225" s="580">
        <v>18</v>
      </c>
      <c r="N225" s="631">
        <f t="shared" si="9"/>
        <v>59</v>
      </c>
      <c r="O225" s="632">
        <f t="shared" si="10"/>
        <v>11.8</v>
      </c>
      <c r="P225" s="633">
        <f t="shared" si="11"/>
        <v>0.20630091961257388</v>
      </c>
    </row>
    <row r="226" spans="1:16" s="634" customFormat="1">
      <c r="A226" s="682" t="s">
        <v>188</v>
      </c>
      <c r="B226" s="628"/>
      <c r="C226" s="580"/>
      <c r="D226" s="629"/>
      <c r="E226" s="629"/>
      <c r="F226" s="629"/>
      <c r="G226" s="630"/>
      <c r="H226" s="630"/>
      <c r="I226" s="630">
        <v>0</v>
      </c>
      <c r="J226" s="629">
        <v>9</v>
      </c>
      <c r="K226" s="580">
        <v>2</v>
      </c>
      <c r="L226" s="580">
        <v>0</v>
      </c>
      <c r="M226" s="580">
        <v>0</v>
      </c>
      <c r="N226" s="631">
        <f t="shared" si="9"/>
        <v>11</v>
      </c>
      <c r="O226" s="632">
        <f t="shared" si="10"/>
        <v>2.2000000000000002</v>
      </c>
      <c r="P226" s="633">
        <f t="shared" si="11"/>
        <v>3.8462883317598513E-2</v>
      </c>
    </row>
    <row r="227" spans="1:16" s="634" customFormat="1">
      <c r="A227" s="683" t="s">
        <v>189</v>
      </c>
      <c r="B227" s="628"/>
      <c r="C227" s="580"/>
      <c r="D227" s="629"/>
      <c r="E227" s="629"/>
      <c r="F227" s="629"/>
      <c r="G227" s="630"/>
      <c r="H227" s="630"/>
      <c r="I227" s="630">
        <v>54</v>
      </c>
      <c r="J227" s="629">
        <v>93</v>
      </c>
      <c r="K227" s="580">
        <v>112</v>
      </c>
      <c r="L227" s="580">
        <v>124</v>
      </c>
      <c r="M227" s="580">
        <v>120</v>
      </c>
      <c r="N227" s="631">
        <f t="shared" si="9"/>
        <v>503</v>
      </c>
      <c r="O227" s="632">
        <f t="shared" si="10"/>
        <v>100.6</v>
      </c>
      <c r="P227" s="633">
        <f t="shared" si="11"/>
        <v>1.7588027553410959</v>
      </c>
    </row>
    <row r="228" spans="1:16" s="634" customFormat="1">
      <c r="A228" s="683" t="s">
        <v>190</v>
      </c>
      <c r="B228" s="628"/>
      <c r="C228" s="580"/>
      <c r="D228" s="629"/>
      <c r="E228" s="629"/>
      <c r="F228" s="629"/>
      <c r="G228" s="630"/>
      <c r="H228" s="630"/>
      <c r="I228" s="630">
        <v>35</v>
      </c>
      <c r="J228" s="629">
        <v>33</v>
      </c>
      <c r="K228" s="580">
        <v>45</v>
      </c>
      <c r="L228" s="580">
        <v>97</v>
      </c>
      <c r="M228" s="580">
        <v>34</v>
      </c>
      <c r="N228" s="631">
        <f t="shared" si="9"/>
        <v>244</v>
      </c>
      <c r="O228" s="632">
        <f t="shared" si="10"/>
        <v>48.8</v>
      </c>
      <c r="P228" s="633">
        <f t="shared" si="11"/>
        <v>0.85317668449945805</v>
      </c>
    </row>
    <row r="229" spans="1:16" s="634" customFormat="1">
      <c r="A229" s="683" t="s">
        <v>444</v>
      </c>
      <c r="B229" s="628"/>
      <c r="C229" s="580"/>
      <c r="D229" s="629"/>
      <c r="E229" s="629"/>
      <c r="F229" s="629"/>
      <c r="G229" s="630"/>
      <c r="H229" s="630"/>
      <c r="I229" s="630">
        <v>0</v>
      </c>
      <c r="J229" s="629">
        <v>2</v>
      </c>
      <c r="K229" s="580">
        <v>0</v>
      </c>
      <c r="L229" s="580">
        <v>1</v>
      </c>
      <c r="M229" s="580">
        <v>1</v>
      </c>
      <c r="N229" s="631">
        <f t="shared" si="9"/>
        <v>4</v>
      </c>
      <c r="O229" s="632">
        <f t="shared" si="10"/>
        <v>0.8</v>
      </c>
      <c r="P229" s="633">
        <f t="shared" si="11"/>
        <v>1.3986503024581281E-2</v>
      </c>
    </row>
    <row r="230" spans="1:16" s="634" customFormat="1">
      <c r="A230" s="683" t="s">
        <v>468</v>
      </c>
      <c r="B230" s="628"/>
      <c r="C230" s="580"/>
      <c r="D230" s="629"/>
      <c r="E230" s="629"/>
      <c r="F230" s="629"/>
      <c r="G230" s="630"/>
      <c r="H230" s="630"/>
      <c r="I230" s="630">
        <v>0</v>
      </c>
      <c r="J230" s="629">
        <v>0</v>
      </c>
      <c r="K230" s="580">
        <v>0</v>
      </c>
      <c r="L230" s="580">
        <v>0</v>
      </c>
      <c r="M230" s="580">
        <v>0</v>
      </c>
      <c r="N230" s="631">
        <f t="shared" si="9"/>
        <v>0</v>
      </c>
      <c r="O230" s="632">
        <f t="shared" si="10"/>
        <v>0</v>
      </c>
      <c r="P230" s="633">
        <f t="shared" si="11"/>
        <v>0</v>
      </c>
    </row>
    <row r="231" spans="1:16" s="634" customFormat="1">
      <c r="A231" s="683" t="s">
        <v>191</v>
      </c>
      <c r="B231" s="628"/>
      <c r="C231" s="580"/>
      <c r="D231" s="629"/>
      <c r="E231" s="629"/>
      <c r="F231" s="629"/>
      <c r="G231" s="630"/>
      <c r="H231" s="630"/>
      <c r="I231" s="630">
        <v>3</v>
      </c>
      <c r="J231" s="629">
        <v>10</v>
      </c>
      <c r="K231" s="580">
        <v>3</v>
      </c>
      <c r="L231" s="580">
        <v>1</v>
      </c>
      <c r="M231" s="580">
        <v>0</v>
      </c>
      <c r="N231" s="631">
        <f t="shared" si="9"/>
        <v>17</v>
      </c>
      <c r="O231" s="632">
        <f t="shared" si="10"/>
        <v>3.4</v>
      </c>
      <c r="P231" s="633">
        <f t="shared" si="11"/>
        <v>5.9442637854470438E-2</v>
      </c>
    </row>
    <row r="232" spans="1:16" s="634" customFormat="1">
      <c r="A232" s="683" t="s">
        <v>192</v>
      </c>
      <c r="B232" s="628"/>
      <c r="C232" s="580"/>
      <c r="D232" s="629"/>
      <c r="E232" s="629"/>
      <c r="F232" s="629"/>
      <c r="G232" s="630"/>
      <c r="H232" s="630"/>
      <c r="I232" s="630">
        <v>61</v>
      </c>
      <c r="J232" s="629">
        <v>138</v>
      </c>
      <c r="K232" s="580">
        <v>153</v>
      </c>
      <c r="L232" s="580">
        <v>109</v>
      </c>
      <c r="M232" s="580">
        <v>85</v>
      </c>
      <c r="N232" s="631">
        <f t="shared" si="9"/>
        <v>546</v>
      </c>
      <c r="O232" s="632">
        <f t="shared" si="10"/>
        <v>109.2</v>
      </c>
      <c r="P232" s="633">
        <f t="shared" si="11"/>
        <v>1.9091576628553444</v>
      </c>
    </row>
    <row r="233" spans="1:16" s="634" customFormat="1">
      <c r="A233" s="683" t="s">
        <v>193</v>
      </c>
      <c r="B233" s="628"/>
      <c r="C233" s="580"/>
      <c r="D233" s="629"/>
      <c r="E233" s="629"/>
      <c r="F233" s="629"/>
      <c r="G233" s="630"/>
      <c r="H233" s="630"/>
      <c r="I233" s="630">
        <v>0</v>
      </c>
      <c r="J233" s="629">
        <v>0</v>
      </c>
      <c r="K233" s="580">
        <v>0</v>
      </c>
      <c r="L233" s="580">
        <v>0</v>
      </c>
      <c r="M233" s="580">
        <v>0</v>
      </c>
      <c r="N233" s="631">
        <f t="shared" si="9"/>
        <v>0</v>
      </c>
      <c r="O233" s="632">
        <f t="shared" si="10"/>
        <v>0</v>
      </c>
      <c r="P233" s="633">
        <f t="shared" si="11"/>
        <v>0</v>
      </c>
    </row>
    <row r="234" spans="1:16" s="634" customFormat="1">
      <c r="A234" s="683" t="s">
        <v>194</v>
      </c>
      <c r="B234" s="628"/>
      <c r="C234" s="580"/>
      <c r="D234" s="629"/>
      <c r="E234" s="629"/>
      <c r="F234" s="629"/>
      <c r="G234" s="630"/>
      <c r="H234" s="630"/>
      <c r="I234" s="630">
        <v>4</v>
      </c>
      <c r="J234" s="629">
        <v>17</v>
      </c>
      <c r="K234" s="580">
        <v>3</v>
      </c>
      <c r="L234" s="580">
        <v>1</v>
      </c>
      <c r="M234" s="580">
        <v>2</v>
      </c>
      <c r="N234" s="631">
        <f t="shared" si="9"/>
        <v>27</v>
      </c>
      <c r="O234" s="632">
        <f t="shared" si="10"/>
        <v>5.4</v>
      </c>
      <c r="P234" s="633">
        <f t="shared" si="11"/>
        <v>9.4408895415923635E-2</v>
      </c>
    </row>
    <row r="235" spans="1:16" s="634" customFormat="1">
      <c r="A235" s="683" t="s">
        <v>195</v>
      </c>
      <c r="B235" s="628"/>
      <c r="C235" s="580"/>
      <c r="D235" s="629"/>
      <c r="E235" s="629"/>
      <c r="F235" s="629"/>
      <c r="G235" s="630"/>
      <c r="H235" s="630"/>
      <c r="I235" s="630">
        <v>77</v>
      </c>
      <c r="J235" s="629">
        <v>64</v>
      </c>
      <c r="K235" s="580">
        <v>41</v>
      </c>
      <c r="L235" s="580">
        <v>62</v>
      </c>
      <c r="M235" s="580">
        <v>52</v>
      </c>
      <c r="N235" s="631">
        <f t="shared" si="9"/>
        <v>296</v>
      </c>
      <c r="O235" s="632">
        <f t="shared" si="10"/>
        <v>59.2</v>
      </c>
      <c r="P235" s="633">
        <f t="shared" si="11"/>
        <v>1.0350012238190147</v>
      </c>
    </row>
    <row r="236" spans="1:16" s="634" customFormat="1">
      <c r="A236" s="683" t="s">
        <v>196</v>
      </c>
      <c r="B236" s="628"/>
      <c r="C236" s="580"/>
      <c r="D236" s="629"/>
      <c r="E236" s="629"/>
      <c r="F236" s="629"/>
      <c r="G236" s="630"/>
      <c r="H236" s="630"/>
      <c r="I236" s="630">
        <v>139</v>
      </c>
      <c r="J236" s="629">
        <v>149</v>
      </c>
      <c r="K236" s="580">
        <v>140</v>
      </c>
      <c r="L236" s="580">
        <v>152</v>
      </c>
      <c r="M236" s="580">
        <v>136</v>
      </c>
      <c r="N236" s="631">
        <f t="shared" si="9"/>
        <v>716</v>
      </c>
      <c r="O236" s="632">
        <f t="shared" si="10"/>
        <v>143.19999999999999</v>
      </c>
      <c r="P236" s="718">
        <f t="shared" si="11"/>
        <v>2.5035840414000492</v>
      </c>
    </row>
    <row r="237" spans="1:16" s="634" customFormat="1">
      <c r="A237" s="683" t="s">
        <v>429</v>
      </c>
      <c r="B237" s="628"/>
      <c r="C237" s="580"/>
      <c r="D237" s="629"/>
      <c r="E237" s="629"/>
      <c r="F237" s="629"/>
      <c r="G237" s="630"/>
      <c r="H237" s="719"/>
      <c r="I237" s="719">
        <v>1</v>
      </c>
      <c r="J237" s="720">
        <v>10</v>
      </c>
      <c r="K237" s="580">
        <v>0</v>
      </c>
      <c r="L237" s="580">
        <v>4</v>
      </c>
      <c r="M237" s="580">
        <v>7</v>
      </c>
      <c r="N237" s="721">
        <f t="shared" si="9"/>
        <v>22</v>
      </c>
      <c r="O237" s="722">
        <f t="shared" si="10"/>
        <v>4.4000000000000004</v>
      </c>
      <c r="P237" s="723">
        <f t="shared" si="11"/>
        <v>7.6925766635197027E-2</v>
      </c>
    </row>
    <row r="238" spans="1:16" s="634" customFormat="1">
      <c r="A238" s="683" t="s">
        <v>430</v>
      </c>
      <c r="B238" s="628"/>
      <c r="C238" s="580"/>
      <c r="D238" s="629"/>
      <c r="E238" s="629"/>
      <c r="F238" s="629"/>
      <c r="G238" s="630"/>
      <c r="H238" s="719"/>
      <c r="I238" s="719">
        <v>3</v>
      </c>
      <c r="J238" s="720">
        <v>2</v>
      </c>
      <c r="K238" s="580">
        <v>0</v>
      </c>
      <c r="L238" s="580">
        <v>2</v>
      </c>
      <c r="M238" s="580">
        <v>5</v>
      </c>
      <c r="N238" s="721">
        <f t="shared" si="9"/>
        <v>12</v>
      </c>
      <c r="O238" s="722">
        <f t="shared" si="10"/>
        <v>2.4</v>
      </c>
      <c r="P238" s="723">
        <f t="shared" si="11"/>
        <v>4.1959509073743836E-2</v>
      </c>
    </row>
    <row r="239" spans="1:16" s="634" customFormat="1">
      <c r="A239" s="685" t="s">
        <v>198</v>
      </c>
      <c r="B239" s="724"/>
      <c r="C239" s="725"/>
      <c r="D239" s="720"/>
      <c r="E239" s="720"/>
      <c r="F239" s="720"/>
      <c r="G239" s="719"/>
      <c r="H239" s="719"/>
      <c r="I239" s="719">
        <v>2</v>
      </c>
      <c r="J239" s="720">
        <v>2</v>
      </c>
      <c r="K239" s="580">
        <v>3</v>
      </c>
      <c r="L239" s="725">
        <v>0</v>
      </c>
      <c r="M239" s="580">
        <v>3</v>
      </c>
      <c r="N239" s="721">
        <f t="shared" si="9"/>
        <v>10</v>
      </c>
      <c r="O239" s="722">
        <f t="shared" si="10"/>
        <v>2</v>
      </c>
      <c r="P239" s="723">
        <f t="shared" si="11"/>
        <v>3.4966257561453197E-2</v>
      </c>
    </row>
    <row r="240" spans="1:16" s="634" customFormat="1" ht="15.75" thickBot="1">
      <c r="A240" s="686" t="s">
        <v>197</v>
      </c>
      <c r="B240" s="724"/>
      <c r="C240" s="725"/>
      <c r="D240" s="720"/>
      <c r="E240" s="720"/>
      <c r="F240" s="720"/>
      <c r="G240" s="719"/>
      <c r="H240" s="719"/>
      <c r="I240" s="719">
        <v>3</v>
      </c>
      <c r="J240" s="720">
        <v>5</v>
      </c>
      <c r="K240" s="725">
        <v>3</v>
      </c>
      <c r="L240" s="725">
        <v>3</v>
      </c>
      <c r="M240" s="725">
        <v>4</v>
      </c>
      <c r="N240" s="721">
        <f t="shared" si="9"/>
        <v>18</v>
      </c>
      <c r="O240" s="722">
        <f t="shared" si="10"/>
        <v>3.6</v>
      </c>
      <c r="P240" s="726">
        <f t="shared" si="11"/>
        <v>6.2939263610615748E-2</v>
      </c>
    </row>
    <row r="241" spans="1:16" ht="16.5" customHeight="1" thickBot="1">
      <c r="A241" s="81" t="s">
        <v>5</v>
      </c>
      <c r="B241" s="82"/>
      <c r="C241" s="82"/>
      <c r="D241" s="82"/>
      <c r="E241" s="82"/>
      <c r="F241" s="82"/>
      <c r="G241" s="82"/>
      <c r="H241" s="82"/>
      <c r="I241" s="961">
        <f>SUM(I5:I240)</f>
        <v>5600</v>
      </c>
      <c r="J241" s="961">
        <f>SUM(J5:J240)</f>
        <v>6191</v>
      </c>
      <c r="K241" s="911">
        <f>SUM(K5:K240)</f>
        <v>5809</v>
      </c>
      <c r="L241" s="83">
        <f>SUM(L5:L240)</f>
        <v>5617</v>
      </c>
      <c r="M241" s="911">
        <f>SUM(M5:M240)</f>
        <v>5382</v>
      </c>
      <c r="N241" s="910">
        <f t="shared" si="9"/>
        <v>28599</v>
      </c>
      <c r="O241" s="84">
        <f t="shared" si="10"/>
        <v>5719.8</v>
      </c>
      <c r="P241" s="627">
        <f t="shared" si="11"/>
        <v>100</v>
      </c>
    </row>
    <row r="242" spans="1:16" ht="65.25" customHeight="1">
      <c r="A242" s="87" t="s">
        <v>199</v>
      </c>
      <c r="B242" s="88"/>
      <c r="C242" s="88"/>
      <c r="D242" s="88"/>
      <c r="E242" s="88"/>
      <c r="F242" s="88"/>
      <c r="G242" s="88"/>
      <c r="H242" s="88"/>
      <c r="I242" s="88"/>
      <c r="J242" s="88"/>
      <c r="K242" s="88"/>
    </row>
    <row r="243" spans="1:16">
      <c r="A243" s="89"/>
      <c r="B243" s="88"/>
      <c r="C243" s="88"/>
      <c r="D243" s="88"/>
      <c r="E243" s="88"/>
      <c r="F243" s="88"/>
      <c r="G243" s="88"/>
      <c r="H243" s="88"/>
      <c r="I243" s="88"/>
      <c r="J243" s="88"/>
      <c r="K243" s="88"/>
    </row>
    <row r="244" spans="1:16" ht="45">
      <c r="A244" s="89" t="s">
        <v>200</v>
      </c>
      <c r="B244" s="88"/>
      <c r="C244" s="88"/>
      <c r="D244" s="88"/>
      <c r="E244" s="88"/>
      <c r="F244" s="88"/>
      <c r="G244" s="88"/>
      <c r="H244" s="88"/>
      <c r="I244" s="88"/>
      <c r="J244" s="88"/>
      <c r="K244" s="88"/>
    </row>
    <row r="245" spans="1:16">
      <c r="A245" s="89"/>
      <c r="B245" s="88"/>
      <c r="C245" s="88"/>
      <c r="D245" s="88"/>
      <c r="E245" s="88"/>
      <c r="F245" s="88"/>
      <c r="G245" s="88"/>
      <c r="H245" s="88"/>
      <c r="I245" s="88"/>
      <c r="J245" s="88"/>
      <c r="K245" s="88"/>
    </row>
    <row r="246" spans="1:16" ht="31.5" customHeight="1">
      <c r="A246" s="661" t="s">
        <v>201</v>
      </c>
      <c r="B246" s="88"/>
      <c r="C246" s="88"/>
      <c r="D246" s="88"/>
      <c r="E246" s="88"/>
      <c r="F246" s="88"/>
      <c r="G246" s="88"/>
      <c r="H246" s="88"/>
      <c r="I246" s="88"/>
      <c r="J246" s="88"/>
      <c r="K246" s="88"/>
    </row>
    <row r="247" spans="1:16" ht="45">
      <c r="A247" s="89" t="s">
        <v>202</v>
      </c>
    </row>
    <row r="248" spans="1:16" ht="30">
      <c r="A248" s="89" t="s">
        <v>203</v>
      </c>
      <c r="B248" s="88"/>
      <c r="C248" s="88"/>
      <c r="D248" s="88"/>
      <c r="E248" s="88"/>
      <c r="F248" s="88"/>
    </row>
    <row r="250" spans="1:16" ht="30">
      <c r="A250" s="89" t="s">
        <v>443</v>
      </c>
      <c r="B250"/>
      <c r="C250"/>
      <c r="D250"/>
      <c r="E250"/>
      <c r="F250"/>
      <c r="G250"/>
      <c r="H250"/>
      <c r="I250"/>
      <c r="J250"/>
      <c r="K250"/>
      <c r="L250"/>
      <c r="M250" s="90"/>
      <c r="N250"/>
      <c r="O250"/>
      <c r="P250"/>
    </row>
  </sheetData>
  <pageMargins left="0.511811024" right="0.511811024" top="0.78740157500000008" bottom="0.78740157500000008" header="0.31496062000000008" footer="0.31496062000000008"/>
  <pageSetup paperSize="9" fitToWidth="0" fitToHeight="0" orientation="portrait" r:id="rId1"/>
  <ignoredErrors>
    <ignoredError sqref="I241:M24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5"/>
  <dimension ref="A1:B16"/>
  <sheetViews>
    <sheetView workbookViewId="0"/>
  </sheetViews>
  <sheetFormatPr defaultRowHeight="15"/>
  <cols>
    <col min="1" max="1" width="70.140625" customWidth="1"/>
  </cols>
  <sheetData>
    <row r="1" spans="1:2">
      <c r="A1" s="1" t="s">
        <v>0</v>
      </c>
      <c r="B1" s="70"/>
    </row>
    <row r="2" spans="1:2">
      <c r="A2" s="1" t="s">
        <v>1</v>
      </c>
      <c r="B2" s="70"/>
    </row>
    <row r="3" spans="1:2" ht="15.75" thickBot="1">
      <c r="B3" s="71"/>
    </row>
    <row r="4" spans="1:2">
      <c r="A4" s="698" t="s">
        <v>440</v>
      </c>
      <c r="B4" s="702">
        <v>45413</v>
      </c>
    </row>
    <row r="5" spans="1:2">
      <c r="A5" s="699" t="s">
        <v>227</v>
      </c>
      <c r="B5" s="728">
        <v>298</v>
      </c>
    </row>
    <row r="6" spans="1:2">
      <c r="A6" s="699" t="s">
        <v>447</v>
      </c>
      <c r="B6" s="728">
        <v>1</v>
      </c>
    </row>
    <row r="7" spans="1:2">
      <c r="A7" s="699" t="s">
        <v>236</v>
      </c>
      <c r="B7" s="728">
        <v>4</v>
      </c>
    </row>
    <row r="8" spans="1:2" ht="15.75" thickBot="1">
      <c r="A8" s="700" t="s">
        <v>448</v>
      </c>
      <c r="B8" s="729">
        <v>38</v>
      </c>
    </row>
    <row r="9" spans="1:2" ht="15.75" thickBot="1">
      <c r="A9" s="701" t="s">
        <v>441</v>
      </c>
      <c r="B9" s="730">
        <f>SUM(B5:B8)</f>
        <v>341</v>
      </c>
    </row>
    <row r="10" spans="1:2">
      <c r="A10" s="660"/>
      <c r="B10" s="660"/>
    </row>
    <row r="11" spans="1:2" ht="30">
      <c r="A11" s="662" t="s">
        <v>445</v>
      </c>
    </row>
    <row r="14" spans="1:2" ht="45">
      <c r="A14" s="662" t="s">
        <v>449</v>
      </c>
    </row>
    <row r="16" spans="1:2" ht="60">
      <c r="A16" s="662" t="s">
        <v>446</v>
      </c>
    </row>
  </sheetData>
  <pageMargins left="0.511811024" right="0.511811024" top="0.78740157499999996" bottom="0.78740157499999996" header="0.31496062000000002" footer="0.31496062000000002"/>
  <pageSetup paperSize="9" orientation="portrait" horizontalDpi="200" verticalDpi="200" r:id="rId1"/>
  <ignoredErrors>
    <ignoredError sqref="B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6"/>
  <dimension ref="A1:AO46"/>
  <sheetViews>
    <sheetView zoomScaleNormal="100" workbookViewId="0">
      <selection activeCell="Q4" sqref="Q4"/>
    </sheetView>
  </sheetViews>
  <sheetFormatPr defaultColWidth="5.5703125" defaultRowHeight="14.25"/>
  <cols>
    <col min="1" max="1" width="51.5703125" style="9" customWidth="1"/>
    <col min="2" max="2" width="7.5703125" style="9" bestFit="1" customWidth="1"/>
    <col min="3" max="3" width="7.7109375" style="95" bestFit="1" customWidth="1"/>
    <col min="4" max="4" width="7.140625" style="9" bestFit="1" customWidth="1"/>
    <col min="5" max="5" width="7" style="93" bestFit="1" customWidth="1"/>
    <col min="6" max="6" width="7.5703125" style="9" bestFit="1" customWidth="1"/>
    <col min="7" max="7" width="6.28515625" style="93" customWidth="1"/>
    <col min="8" max="8" width="7" style="9" bestFit="1" customWidth="1"/>
    <col min="9" max="9" width="7.5703125" style="9" customWidth="1"/>
    <col min="10" max="10" width="7.140625" style="9" bestFit="1" customWidth="1"/>
    <col min="11" max="11" width="7.5703125" style="9" bestFit="1" customWidth="1"/>
    <col min="12" max="12" width="7.140625" style="9" bestFit="1" customWidth="1"/>
    <col min="13" max="13" width="6.85546875" style="9" bestFit="1" customWidth="1"/>
    <col min="14" max="14" width="6.7109375" style="9" bestFit="1" customWidth="1"/>
    <col min="15" max="15" width="7.140625" style="9" bestFit="1" customWidth="1"/>
    <col min="16" max="16" width="14.85546875" style="9" customWidth="1"/>
    <col min="17" max="215" width="9.140625" style="9" customWidth="1"/>
    <col min="216" max="216" width="58.28515625" style="9" customWidth="1"/>
    <col min="217" max="217" width="3.7109375" style="9" bestFit="1" customWidth="1"/>
    <col min="218" max="218" width="5.5703125" style="9" bestFit="1" customWidth="1"/>
    <col min="219" max="219" width="5.5703125" style="9" customWidth="1"/>
    <col min="220" max="16384" width="5.5703125" style="9"/>
  </cols>
  <sheetData>
    <row r="1" spans="1:20" ht="15">
      <c r="A1" s="91" t="s">
        <v>0</v>
      </c>
      <c r="B1" s="91"/>
      <c r="C1" s="92"/>
      <c r="D1" s="91"/>
      <c r="H1" s="561"/>
      <c r="I1" s="561"/>
      <c r="J1" s="561"/>
      <c r="K1" s="561"/>
      <c r="L1" s="561"/>
      <c r="M1" s="561"/>
      <c r="N1" s="561"/>
      <c r="O1" s="561"/>
      <c r="P1" s="561">
        <f>Assuntos!I241</f>
        <v>5600</v>
      </c>
    </row>
    <row r="2" spans="1:20" ht="15">
      <c r="A2" s="1" t="s">
        <v>1</v>
      </c>
      <c r="B2" s="1"/>
      <c r="C2" s="70"/>
      <c r="D2" s="1"/>
      <c r="H2" s="561"/>
      <c r="I2" s="561"/>
      <c r="J2" s="561"/>
      <c r="K2" s="561"/>
      <c r="L2" s="561"/>
      <c r="M2" s="561"/>
      <c r="N2" s="561"/>
      <c r="O2" s="561"/>
      <c r="P2" s="561"/>
    </row>
    <row r="3" spans="1:20" ht="15">
      <c r="A3" s="1"/>
      <c r="B3" s="1"/>
      <c r="C3" s="70"/>
      <c r="D3" s="1"/>
      <c r="H3" s="561"/>
      <c r="I3" s="561"/>
      <c r="J3" s="561"/>
      <c r="K3" s="561"/>
      <c r="L3" s="561"/>
      <c r="M3" s="561"/>
      <c r="N3" s="561"/>
      <c r="O3" s="561"/>
      <c r="P3" s="561"/>
    </row>
    <row r="4" spans="1:20" ht="15">
      <c r="A4" s="1" t="s">
        <v>491</v>
      </c>
      <c r="B4" s="1"/>
      <c r="C4" s="70"/>
      <c r="D4" s="1"/>
      <c r="H4" s="561"/>
      <c r="I4" s="561"/>
      <c r="J4" s="561"/>
      <c r="K4" s="561"/>
      <c r="L4" s="561"/>
      <c r="M4" s="561"/>
      <c r="N4" s="561"/>
      <c r="O4" s="561"/>
      <c r="P4" s="731"/>
    </row>
    <row r="5" spans="1:20" ht="15" thickBot="1">
      <c r="E5" s="9"/>
      <c r="F5" s="93"/>
      <c r="G5" s="9"/>
      <c r="H5" s="562"/>
      <c r="I5" s="561"/>
      <c r="J5" s="561"/>
      <c r="K5" s="561"/>
      <c r="L5" s="561"/>
      <c r="M5" s="561"/>
      <c r="N5" s="561"/>
      <c r="O5" s="561"/>
      <c r="P5" s="561"/>
    </row>
    <row r="6" spans="1:20" ht="64.5" thickBot="1">
      <c r="A6" s="598" t="s">
        <v>480</v>
      </c>
      <c r="B6" s="600">
        <v>45627</v>
      </c>
      <c r="C6" s="601">
        <v>45597</v>
      </c>
      <c r="D6" s="601">
        <v>45566</v>
      </c>
      <c r="E6" s="601">
        <v>45536</v>
      </c>
      <c r="F6" s="601">
        <v>45505</v>
      </c>
      <c r="G6" s="601">
        <v>45474</v>
      </c>
      <c r="H6" s="601">
        <v>45444</v>
      </c>
      <c r="I6" s="601">
        <v>45413</v>
      </c>
      <c r="J6" s="601">
        <v>45383</v>
      </c>
      <c r="K6" s="601">
        <v>45352</v>
      </c>
      <c r="L6" s="601">
        <v>45323</v>
      </c>
      <c r="M6" s="601">
        <v>45292</v>
      </c>
      <c r="N6" s="601" t="s">
        <v>5</v>
      </c>
      <c r="O6" s="601" t="s">
        <v>6</v>
      </c>
      <c r="P6" s="783" t="s">
        <v>515</v>
      </c>
    </row>
    <row r="7" spans="1:20" ht="14.25" customHeight="1" thickBot="1">
      <c r="A7" s="914" t="s">
        <v>56</v>
      </c>
      <c r="B7" s="585"/>
      <c r="C7" s="586"/>
      <c r="D7" s="38"/>
      <c r="E7" s="38"/>
      <c r="F7" s="38"/>
      <c r="G7" s="476"/>
      <c r="H7" s="515"/>
      <c r="I7" s="516">
        <v>752</v>
      </c>
      <c r="J7" s="477">
        <v>819</v>
      </c>
      <c r="K7" s="477">
        <v>822</v>
      </c>
      <c r="L7" s="477">
        <v>798</v>
      </c>
      <c r="M7" s="477">
        <v>552</v>
      </c>
      <c r="N7" s="96">
        <f t="shared" ref="N7:N16" si="0">SUM(B7:M7)</f>
        <v>3743</v>
      </c>
      <c r="O7" s="97">
        <f t="shared" ref="O7:O17" si="1">AVERAGE(B7:M7)</f>
        <v>748.6</v>
      </c>
      <c r="P7" s="605">
        <f>(I7*100)/$P$1</f>
        <v>13.428571428571429</v>
      </c>
      <c r="S7" s="93"/>
      <c r="T7" s="93"/>
    </row>
    <row r="8" spans="1:20" ht="15" customHeight="1" thickBot="1">
      <c r="A8" s="915" t="s">
        <v>442</v>
      </c>
      <c r="B8" s="585"/>
      <c r="C8" s="586"/>
      <c r="D8" s="38"/>
      <c r="E8" s="38"/>
      <c r="F8" s="38"/>
      <c r="G8" s="476"/>
      <c r="H8" s="515"/>
      <c r="I8" s="516">
        <v>341</v>
      </c>
      <c r="J8" s="477">
        <v>369</v>
      </c>
      <c r="K8" s="477">
        <v>418</v>
      </c>
      <c r="L8" s="477">
        <v>336</v>
      </c>
      <c r="M8" s="477">
        <v>329</v>
      </c>
      <c r="N8" s="98">
        <f t="shared" si="0"/>
        <v>1793</v>
      </c>
      <c r="O8" s="99">
        <f t="shared" si="1"/>
        <v>358.6</v>
      </c>
      <c r="P8" s="605">
        <f t="shared" ref="P8:P17" si="2">(I8*100)/$P$1</f>
        <v>6.0892857142857144</v>
      </c>
      <c r="S8" s="93"/>
      <c r="T8" s="93"/>
    </row>
    <row r="9" spans="1:20" ht="15.75" thickBot="1">
      <c r="A9" s="915" t="s">
        <v>42</v>
      </c>
      <c r="B9" s="585"/>
      <c r="C9" s="586"/>
      <c r="D9" s="38"/>
      <c r="E9" s="38"/>
      <c r="F9" s="38"/>
      <c r="G9" s="476"/>
      <c r="H9" s="515"/>
      <c r="I9" s="516">
        <v>271</v>
      </c>
      <c r="J9" s="517">
        <v>283</v>
      </c>
      <c r="K9" s="477">
        <v>316</v>
      </c>
      <c r="L9" s="477">
        <v>303</v>
      </c>
      <c r="M9" s="477">
        <v>349</v>
      </c>
      <c r="N9" s="98">
        <f t="shared" si="0"/>
        <v>1522</v>
      </c>
      <c r="O9" s="99">
        <f t="shared" si="1"/>
        <v>304.39999999999998</v>
      </c>
      <c r="P9" s="605">
        <f t="shared" si="2"/>
        <v>4.8392857142857144</v>
      </c>
      <c r="S9" s="93"/>
      <c r="T9" s="93"/>
    </row>
    <row r="10" spans="1:20" ht="15.75" thickBot="1">
      <c r="A10" s="915" t="s">
        <v>143</v>
      </c>
      <c r="B10" s="585"/>
      <c r="C10" s="586"/>
      <c r="D10" s="38"/>
      <c r="E10" s="38"/>
      <c r="F10" s="38"/>
      <c r="G10" s="476"/>
      <c r="H10" s="515"/>
      <c r="I10" s="516">
        <v>423</v>
      </c>
      <c r="J10" s="477">
        <v>314</v>
      </c>
      <c r="K10" s="477">
        <v>148</v>
      </c>
      <c r="L10" s="477">
        <v>252</v>
      </c>
      <c r="M10" s="477">
        <v>175</v>
      </c>
      <c r="N10" s="98">
        <f t="shared" si="0"/>
        <v>1312</v>
      </c>
      <c r="O10" s="99">
        <f t="shared" si="1"/>
        <v>262.39999999999998</v>
      </c>
      <c r="P10" s="605">
        <f t="shared" si="2"/>
        <v>7.5535714285714288</v>
      </c>
      <c r="S10" s="93"/>
      <c r="T10" s="93"/>
    </row>
    <row r="11" spans="1:20" ht="15.75" thickBot="1">
      <c r="A11" s="916" t="s">
        <v>167</v>
      </c>
      <c r="B11" s="585"/>
      <c r="C11" s="586"/>
      <c r="D11" s="38"/>
      <c r="E11" s="38"/>
      <c r="F11" s="38"/>
      <c r="G11" s="476"/>
      <c r="H11" s="515"/>
      <c r="I11" s="516">
        <v>285</v>
      </c>
      <c r="J11" s="477">
        <v>266</v>
      </c>
      <c r="K11" s="477">
        <v>169</v>
      </c>
      <c r="L11" s="477">
        <v>172</v>
      </c>
      <c r="M11" s="477">
        <v>197</v>
      </c>
      <c r="N11" s="98">
        <f t="shared" si="0"/>
        <v>1089</v>
      </c>
      <c r="O11" s="99">
        <f t="shared" si="1"/>
        <v>217.8</v>
      </c>
      <c r="P11" s="605">
        <f t="shared" si="2"/>
        <v>5.0892857142857144</v>
      </c>
      <c r="S11" s="93"/>
      <c r="T11" s="93"/>
    </row>
    <row r="12" spans="1:20" ht="15" customHeight="1" thickBot="1">
      <c r="A12" s="915" t="s">
        <v>152</v>
      </c>
      <c r="B12" s="585"/>
      <c r="C12" s="586"/>
      <c r="D12" s="38"/>
      <c r="E12" s="38"/>
      <c r="F12" s="38"/>
      <c r="G12" s="476"/>
      <c r="H12" s="515"/>
      <c r="I12" s="516">
        <v>184</v>
      </c>
      <c r="J12" s="517">
        <v>236</v>
      </c>
      <c r="K12" s="477">
        <v>184</v>
      </c>
      <c r="L12" s="477">
        <v>180</v>
      </c>
      <c r="M12" s="477">
        <v>174</v>
      </c>
      <c r="N12" s="98">
        <f t="shared" si="0"/>
        <v>958</v>
      </c>
      <c r="O12" s="99">
        <f t="shared" si="1"/>
        <v>191.6</v>
      </c>
      <c r="P12" s="605">
        <f t="shared" si="2"/>
        <v>3.2857142857142856</v>
      </c>
      <c r="S12" s="93"/>
      <c r="T12" s="93"/>
    </row>
    <row r="13" spans="1:20" ht="15.75" thickBot="1">
      <c r="A13" s="915" t="s">
        <v>158</v>
      </c>
      <c r="B13" s="585"/>
      <c r="C13" s="586"/>
      <c r="D13" s="38"/>
      <c r="E13" s="38"/>
      <c r="F13" s="38"/>
      <c r="G13" s="476"/>
      <c r="H13" s="515"/>
      <c r="I13" s="516">
        <v>155</v>
      </c>
      <c r="J13" s="517">
        <v>167</v>
      </c>
      <c r="K13" s="477">
        <v>182</v>
      </c>
      <c r="L13" s="477">
        <v>198</v>
      </c>
      <c r="M13" s="477">
        <v>212</v>
      </c>
      <c r="N13" s="98">
        <f t="shared" si="0"/>
        <v>914</v>
      </c>
      <c r="O13" s="99">
        <f t="shared" si="1"/>
        <v>182.8</v>
      </c>
      <c r="P13" s="605">
        <f t="shared" si="2"/>
        <v>2.7678571428571428</v>
      </c>
      <c r="S13" s="93"/>
      <c r="T13" s="93"/>
    </row>
    <row r="14" spans="1:20" ht="15.75" thickBot="1">
      <c r="A14" s="915" t="s">
        <v>183</v>
      </c>
      <c r="B14" s="585"/>
      <c r="C14" s="586"/>
      <c r="D14" s="38"/>
      <c r="E14" s="38"/>
      <c r="F14" s="38"/>
      <c r="G14" s="476"/>
      <c r="H14" s="515"/>
      <c r="I14" s="516">
        <v>166</v>
      </c>
      <c r="J14" s="477">
        <v>176</v>
      </c>
      <c r="K14" s="477">
        <v>151</v>
      </c>
      <c r="L14" s="477">
        <v>131</v>
      </c>
      <c r="M14" s="477">
        <v>162</v>
      </c>
      <c r="N14" s="98">
        <f t="shared" si="0"/>
        <v>786</v>
      </c>
      <c r="O14" s="99">
        <f t="shared" si="1"/>
        <v>157.19999999999999</v>
      </c>
      <c r="P14" s="605">
        <f t="shared" si="2"/>
        <v>2.9642857142857144</v>
      </c>
      <c r="S14" s="93"/>
      <c r="T14" s="93"/>
    </row>
    <row r="15" spans="1:20" ht="15.75" thickBot="1">
      <c r="A15" s="915" t="s">
        <v>97</v>
      </c>
      <c r="B15" s="585"/>
      <c r="C15" s="586"/>
      <c r="D15" s="38"/>
      <c r="E15" s="38"/>
      <c r="F15" s="38"/>
      <c r="G15" s="476"/>
      <c r="H15" s="515"/>
      <c r="I15" s="516">
        <v>158</v>
      </c>
      <c r="J15" s="517">
        <v>155</v>
      </c>
      <c r="K15" s="477">
        <v>130</v>
      </c>
      <c r="L15" s="477">
        <v>162</v>
      </c>
      <c r="M15" s="477">
        <v>166</v>
      </c>
      <c r="N15" s="98">
        <f t="shared" si="0"/>
        <v>771</v>
      </c>
      <c r="O15" s="99">
        <f t="shared" si="1"/>
        <v>154.19999999999999</v>
      </c>
      <c r="P15" s="605">
        <f t="shared" si="2"/>
        <v>2.8214285714285716</v>
      </c>
      <c r="S15" s="93"/>
      <c r="T15" s="93"/>
    </row>
    <row r="16" spans="1:20" ht="15.75" thickBot="1">
      <c r="A16" s="917" t="s">
        <v>59</v>
      </c>
      <c r="B16" s="912"/>
      <c r="C16" s="586"/>
      <c r="D16" s="38"/>
      <c r="E16" s="38"/>
      <c r="F16" s="38"/>
      <c r="G16" s="476"/>
      <c r="H16" s="515"/>
      <c r="I16" s="516">
        <v>111</v>
      </c>
      <c r="J16" s="477">
        <v>141</v>
      </c>
      <c r="K16" s="477">
        <v>167</v>
      </c>
      <c r="L16" s="477">
        <v>145</v>
      </c>
      <c r="M16" s="477">
        <v>153</v>
      </c>
      <c r="N16" s="100">
        <f t="shared" si="0"/>
        <v>717</v>
      </c>
      <c r="O16" s="101">
        <f t="shared" si="1"/>
        <v>143.4</v>
      </c>
      <c r="P16" s="666">
        <f t="shared" si="2"/>
        <v>1.9821428571428572</v>
      </c>
      <c r="S16" s="93"/>
      <c r="T16" s="93"/>
    </row>
    <row r="17" spans="1:41" ht="15.75" customHeight="1" thickBot="1">
      <c r="A17" s="913" t="s">
        <v>5</v>
      </c>
      <c r="B17" s="606"/>
      <c r="C17" s="606"/>
      <c r="D17" s="606"/>
      <c r="E17" s="606"/>
      <c r="F17" s="606"/>
      <c r="G17" s="606"/>
      <c r="H17" s="606"/>
      <c r="I17" s="606">
        <f t="shared" ref="I17:N17" si="3">SUM(I7:I16)</f>
        <v>2846</v>
      </c>
      <c r="J17" s="606">
        <f t="shared" si="3"/>
        <v>2926</v>
      </c>
      <c r="K17" s="606">
        <f t="shared" si="3"/>
        <v>2687</v>
      </c>
      <c r="L17" s="606">
        <f t="shared" si="3"/>
        <v>2677</v>
      </c>
      <c r="M17" s="606">
        <f t="shared" si="3"/>
        <v>2469</v>
      </c>
      <c r="N17" s="609">
        <f t="shared" si="3"/>
        <v>13605</v>
      </c>
      <c r="O17" s="609">
        <f t="shared" si="1"/>
        <v>2721</v>
      </c>
      <c r="P17" s="479">
        <f t="shared" si="2"/>
        <v>50.821428571428569</v>
      </c>
      <c r="S17" s="93"/>
      <c r="T17" s="93"/>
    </row>
    <row r="18" spans="1:41" s="489" customFormat="1" ht="23.25" customHeight="1">
      <c r="A18" s="489" t="s">
        <v>205</v>
      </c>
      <c r="C18" s="490"/>
      <c r="O18" s="489" t="s">
        <v>206</v>
      </c>
      <c r="P18" s="491">
        <f>100-P17</f>
        <v>49.178571428571431</v>
      </c>
    </row>
    <row r="19" spans="1:41" s="786" customFormat="1" ht="54.75" customHeight="1">
      <c r="A19" s="784"/>
      <c r="B19" s="784"/>
      <c r="C19" s="785"/>
      <c r="D19" s="1103"/>
      <c r="E19" s="1103"/>
      <c r="F19" s="1103"/>
      <c r="G19" s="1103"/>
      <c r="H19" s="1103"/>
      <c r="W19" s="789"/>
    </row>
    <row r="20" spans="1:41" s="786" customFormat="1">
      <c r="A20" s="794"/>
      <c r="B20" s="794"/>
      <c r="C20" s="795"/>
      <c r="E20" s="789"/>
      <c r="O20" s="789"/>
      <c r="W20" s="789"/>
      <c r="AC20" s="790"/>
      <c r="AD20" s="791"/>
      <c r="AE20" s="791"/>
      <c r="AF20" s="791"/>
      <c r="AG20" s="791"/>
      <c r="AH20" s="791"/>
      <c r="AI20" s="791"/>
      <c r="AJ20" s="792"/>
      <c r="AK20" s="791"/>
      <c r="AL20" s="791"/>
      <c r="AM20" s="791"/>
      <c r="AN20" s="791"/>
      <c r="AO20" s="793"/>
    </row>
    <row r="21" spans="1:41" s="786" customFormat="1" ht="92.25" customHeight="1">
      <c r="A21" s="784"/>
      <c r="B21" s="784"/>
      <c r="C21" s="785"/>
      <c r="D21" s="1103"/>
      <c r="E21" s="1103"/>
      <c r="F21" s="1103"/>
      <c r="G21" s="1103"/>
      <c r="H21" s="1103"/>
      <c r="L21" s="787"/>
      <c r="P21" s="788"/>
      <c r="W21" s="789"/>
      <c r="AC21" s="790"/>
      <c r="AD21" s="791"/>
      <c r="AE21" s="791"/>
      <c r="AF21" s="791"/>
      <c r="AG21" s="791"/>
      <c r="AH21" s="791"/>
      <c r="AI21" s="791"/>
      <c r="AJ21" s="792"/>
      <c r="AK21" s="791"/>
      <c r="AL21" s="791"/>
      <c r="AM21" s="791"/>
      <c r="AN21" s="791"/>
      <c r="AO21" s="793"/>
    </row>
    <row r="22" spans="1:41" s="786" customFormat="1">
      <c r="A22" s="784"/>
      <c r="B22" s="784"/>
      <c r="C22" s="785"/>
      <c r="E22" s="789"/>
      <c r="O22" s="789"/>
      <c r="W22" s="796"/>
      <c r="AC22" s="790"/>
      <c r="AD22" s="791"/>
      <c r="AE22" s="791"/>
      <c r="AF22" s="791"/>
      <c r="AG22" s="791"/>
      <c r="AH22" s="791"/>
      <c r="AI22" s="791"/>
      <c r="AJ22" s="792"/>
      <c r="AK22" s="791"/>
      <c r="AL22" s="791"/>
      <c r="AM22" s="791"/>
      <c r="AN22" s="791"/>
      <c r="AO22" s="793"/>
    </row>
    <row r="23" spans="1:41" s="786" customFormat="1" ht="66.75" customHeight="1">
      <c r="A23" s="784"/>
      <c r="B23" s="784"/>
      <c r="C23" s="785"/>
      <c r="D23" s="1103"/>
      <c r="E23" s="1103"/>
      <c r="F23" s="1103"/>
      <c r="G23" s="1103"/>
      <c r="H23" s="1103"/>
      <c r="W23" s="789"/>
      <c r="AC23" s="790"/>
      <c r="AD23" s="791"/>
      <c r="AE23" s="791"/>
      <c r="AF23" s="791"/>
      <c r="AG23" s="791"/>
      <c r="AH23" s="791"/>
      <c r="AI23" s="791"/>
      <c r="AJ23" s="792"/>
      <c r="AK23" s="791"/>
      <c r="AL23" s="791"/>
      <c r="AM23" s="791"/>
      <c r="AN23" s="791"/>
      <c r="AO23" s="793"/>
    </row>
    <row r="24" spans="1:41" s="786" customFormat="1">
      <c r="A24" s="794"/>
      <c r="B24" s="794"/>
      <c r="C24" s="795"/>
      <c r="E24" s="789"/>
      <c r="W24" s="789"/>
      <c r="AC24" s="790"/>
      <c r="AD24" s="791"/>
      <c r="AE24" s="791"/>
      <c r="AF24" s="791"/>
      <c r="AG24" s="791"/>
      <c r="AH24" s="791"/>
      <c r="AI24" s="791"/>
      <c r="AJ24" s="792"/>
      <c r="AK24" s="791"/>
      <c r="AL24" s="791"/>
      <c r="AM24" s="791"/>
      <c r="AN24" s="791"/>
      <c r="AO24" s="793"/>
    </row>
    <row r="25" spans="1:41" s="786" customFormat="1">
      <c r="A25" s="784"/>
      <c r="B25" s="784"/>
      <c r="C25" s="785"/>
      <c r="E25" s="789"/>
      <c r="W25" s="789"/>
      <c r="AC25" s="790"/>
      <c r="AD25" s="791"/>
      <c r="AE25" s="791"/>
      <c r="AF25" s="791"/>
      <c r="AG25" s="791"/>
      <c r="AH25" s="791"/>
      <c r="AI25" s="791"/>
      <c r="AJ25" s="792"/>
      <c r="AK25" s="791"/>
      <c r="AL25" s="791"/>
      <c r="AM25" s="791"/>
      <c r="AN25" s="791"/>
      <c r="AO25" s="793"/>
    </row>
    <row r="26" spans="1:41" s="482" customFormat="1">
      <c r="C26" s="483"/>
      <c r="E26" s="484"/>
      <c r="G26" s="484"/>
      <c r="AC26" s="485"/>
      <c r="AD26" s="486"/>
      <c r="AE26" s="486"/>
      <c r="AF26" s="486"/>
      <c r="AG26" s="486"/>
      <c r="AH26" s="486"/>
      <c r="AI26" s="486"/>
      <c r="AJ26" s="483"/>
      <c r="AK26" s="486"/>
      <c r="AL26" s="486"/>
      <c r="AM26" s="486"/>
      <c r="AN26" s="486"/>
      <c r="AO26" s="487"/>
    </row>
    <row r="27" spans="1:41" s="482" customFormat="1">
      <c r="C27" s="483"/>
      <c r="E27" s="484"/>
      <c r="G27" s="484"/>
      <c r="R27" s="485"/>
      <c r="S27" s="486"/>
      <c r="T27" s="487"/>
      <c r="U27" s="487"/>
      <c r="V27" s="487"/>
      <c r="W27" s="488"/>
      <c r="AC27" s="485"/>
      <c r="AD27" s="486"/>
      <c r="AE27" s="486"/>
      <c r="AF27" s="486"/>
      <c r="AG27" s="486"/>
      <c r="AH27" s="486"/>
      <c r="AI27" s="486"/>
      <c r="AJ27" s="483"/>
      <c r="AK27" s="486"/>
      <c r="AL27" s="486"/>
      <c r="AM27" s="486"/>
      <c r="AN27" s="486"/>
      <c r="AO27" s="487"/>
    </row>
    <row r="28" spans="1:41" s="482" customFormat="1">
      <c r="C28" s="483"/>
      <c r="E28" s="484"/>
      <c r="G28" s="484"/>
      <c r="R28" s="485"/>
      <c r="S28" s="486"/>
      <c r="T28" s="487"/>
      <c r="U28" s="487"/>
      <c r="V28" s="487"/>
      <c r="W28" s="488"/>
      <c r="AC28" s="485"/>
      <c r="AD28" s="486"/>
      <c r="AE28" s="486"/>
      <c r="AF28" s="486"/>
      <c r="AG28" s="486"/>
      <c r="AH28" s="486"/>
      <c r="AI28" s="486"/>
      <c r="AJ28" s="483"/>
      <c r="AK28" s="486"/>
      <c r="AL28" s="486"/>
      <c r="AM28" s="486"/>
      <c r="AN28" s="486"/>
      <c r="AO28" s="487"/>
    </row>
    <row r="29" spans="1:41" s="482" customFormat="1">
      <c r="C29" s="483"/>
      <c r="E29" s="484"/>
      <c r="G29" s="484"/>
      <c r="R29" s="485"/>
      <c r="S29" s="486"/>
      <c r="T29" s="487"/>
      <c r="U29" s="487"/>
      <c r="V29" s="487"/>
      <c r="W29" s="488"/>
      <c r="AC29" s="485"/>
      <c r="AD29" s="486"/>
      <c r="AE29" s="486"/>
      <c r="AF29" s="486"/>
      <c r="AG29" s="486"/>
      <c r="AH29" s="486"/>
      <c r="AI29" s="486"/>
      <c r="AJ29" s="483"/>
      <c r="AK29" s="486"/>
      <c r="AL29" s="486"/>
      <c r="AM29" s="486"/>
      <c r="AN29" s="486"/>
      <c r="AO29" s="487"/>
    </row>
    <row r="30" spans="1:41" s="482" customFormat="1">
      <c r="C30" s="483"/>
      <c r="E30" s="484"/>
      <c r="G30" s="484"/>
      <c r="R30" s="485"/>
      <c r="S30" s="486"/>
      <c r="T30" s="487"/>
      <c r="U30" s="487"/>
      <c r="V30" s="487"/>
      <c r="W30" s="488"/>
      <c r="AO30" s="484"/>
    </row>
    <row r="31" spans="1:41" s="482" customFormat="1">
      <c r="C31" s="483"/>
      <c r="E31" s="484"/>
      <c r="G31" s="484"/>
      <c r="R31" s="485"/>
      <c r="S31" s="486"/>
      <c r="T31" s="487"/>
      <c r="U31" s="487"/>
      <c r="V31" s="487"/>
      <c r="W31" s="488"/>
    </row>
    <row r="32" spans="1:41" s="482" customFormat="1">
      <c r="C32" s="483"/>
      <c r="E32" s="484"/>
      <c r="G32" s="484"/>
      <c r="R32" s="485"/>
      <c r="S32" s="486"/>
      <c r="T32" s="487"/>
      <c r="U32" s="487"/>
      <c r="V32" s="487"/>
      <c r="W32" s="488"/>
    </row>
    <row r="33" spans="1:23" s="482" customFormat="1">
      <c r="C33" s="483"/>
      <c r="E33" s="484"/>
      <c r="G33" s="484"/>
      <c r="R33" s="485"/>
      <c r="S33" s="486"/>
      <c r="T33" s="487"/>
      <c r="U33" s="487"/>
      <c r="V33" s="487"/>
      <c r="W33" s="488"/>
    </row>
    <row r="34" spans="1:23" s="482" customFormat="1">
      <c r="C34" s="483"/>
      <c r="E34" s="484"/>
      <c r="G34" s="484"/>
      <c r="R34" s="485"/>
      <c r="S34" s="486"/>
      <c r="T34" s="487"/>
      <c r="U34" s="487"/>
      <c r="V34" s="487"/>
      <c r="W34" s="488"/>
    </row>
    <row r="35" spans="1:23" s="482" customFormat="1">
      <c r="C35" s="483"/>
      <c r="E35" s="484"/>
      <c r="G35" s="484"/>
      <c r="R35" s="485"/>
      <c r="S35" s="486"/>
      <c r="T35" s="487"/>
      <c r="U35" s="487"/>
      <c r="V35" s="487"/>
      <c r="W35" s="488"/>
    </row>
    <row r="36" spans="1:23" s="482" customFormat="1">
      <c r="C36" s="483"/>
      <c r="E36" s="484"/>
      <c r="G36" s="484"/>
      <c r="R36" s="485"/>
      <c r="S36" s="486"/>
      <c r="T36" s="487"/>
      <c r="U36" s="487"/>
      <c r="V36" s="487"/>
      <c r="W36" s="488"/>
    </row>
    <row r="37" spans="1:23">
      <c r="A37" s="482"/>
      <c r="B37" s="482"/>
      <c r="C37" s="483"/>
      <c r="D37" s="482"/>
      <c r="E37" s="484"/>
      <c r="F37" s="482"/>
      <c r="G37" s="484"/>
      <c r="H37" s="482"/>
      <c r="I37" s="482"/>
      <c r="J37" s="482"/>
      <c r="K37" s="482"/>
    </row>
    <row r="38" spans="1:23">
      <c r="A38" s="482"/>
      <c r="B38" s="482"/>
      <c r="C38" s="483"/>
      <c r="D38" s="482"/>
      <c r="E38" s="484"/>
      <c r="F38" s="482"/>
      <c r="G38" s="484"/>
      <c r="H38" s="482"/>
      <c r="I38" s="482"/>
      <c r="J38" s="482"/>
      <c r="K38" s="482"/>
    </row>
    <row r="39" spans="1:23">
      <c r="A39" s="482"/>
      <c r="B39" s="482"/>
      <c r="C39" s="483"/>
      <c r="D39" s="482"/>
      <c r="E39" s="484"/>
      <c r="F39" s="482"/>
      <c r="G39" s="484"/>
      <c r="H39" s="482"/>
      <c r="I39" s="482"/>
      <c r="J39" s="482"/>
      <c r="K39" s="482"/>
    </row>
    <row r="40" spans="1:23">
      <c r="A40" s="482"/>
      <c r="B40" s="482"/>
      <c r="C40" s="483"/>
      <c r="D40" s="482"/>
      <c r="E40" s="484"/>
      <c r="F40" s="482"/>
      <c r="G40" s="484"/>
      <c r="H40" s="482"/>
      <c r="I40" s="482"/>
      <c r="J40" s="482"/>
      <c r="K40" s="482"/>
    </row>
    <row r="41" spans="1:23">
      <c r="A41" s="482"/>
      <c r="B41" s="482"/>
      <c r="C41" s="483"/>
      <c r="D41" s="482"/>
      <c r="E41" s="484"/>
      <c r="F41" s="482"/>
      <c r="G41" s="484"/>
      <c r="H41" s="482"/>
      <c r="I41" s="482"/>
      <c r="J41" s="482"/>
      <c r="K41" s="482"/>
    </row>
    <row r="42" spans="1:23" ht="14.25" customHeight="1">
      <c r="A42" s="163"/>
      <c r="B42" s="163"/>
      <c r="C42" s="183"/>
      <c r="D42" s="163"/>
      <c r="E42" s="480"/>
      <c r="F42" s="163"/>
      <c r="G42" s="480"/>
      <c r="H42" s="163"/>
      <c r="I42" s="163"/>
      <c r="J42" s="163"/>
      <c r="K42" s="163"/>
    </row>
    <row r="43" spans="1:23">
      <c r="A43" s="180"/>
      <c r="B43" s="180"/>
      <c r="C43" s="481"/>
      <c r="D43" s="180"/>
      <c r="E43" s="480"/>
      <c r="F43" s="163"/>
      <c r="G43" s="480"/>
      <c r="H43" s="163"/>
      <c r="I43" s="163"/>
      <c r="J43" s="163"/>
      <c r="K43" s="163"/>
    </row>
    <row r="44" spans="1:23" ht="14.25" customHeight="1">
      <c r="A44" s="163"/>
      <c r="B44" s="163"/>
      <c r="C44" s="183"/>
      <c r="D44" s="163"/>
      <c r="E44" s="480"/>
      <c r="F44" s="163"/>
      <c r="G44" s="480"/>
      <c r="H44" s="163"/>
      <c r="I44" s="163"/>
      <c r="J44" s="163"/>
      <c r="K44" s="163"/>
    </row>
    <row r="45" spans="1:23">
      <c r="A45" s="104"/>
      <c r="B45" s="104"/>
      <c r="C45" s="105"/>
      <c r="D45" s="104"/>
    </row>
    <row r="46" spans="1:23" ht="14.25" customHeight="1"/>
  </sheetData>
  <mergeCells count="3">
    <mergeCell ref="D19:H19"/>
    <mergeCell ref="D21:H21"/>
    <mergeCell ref="D23:H23"/>
  </mergeCells>
  <pageMargins left="0.511811024" right="0.511811024" top="0.78740157500000008" bottom="0.78740157500000008" header="0.31496062000000008" footer="0.31496062000000008"/>
  <pageSetup paperSize="9" fitToWidth="0" fitToHeight="0" orientation="portrait" r:id="rId1"/>
  <ignoredErrors>
    <ignoredError sqref="I17:M17"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7"/>
  <dimension ref="A1:Q65"/>
  <sheetViews>
    <sheetView workbookViewId="0"/>
  </sheetViews>
  <sheetFormatPr defaultRowHeight="14.25"/>
  <cols>
    <col min="1" max="1" width="14" style="9" customWidth="1"/>
    <col min="2" max="2" width="16.5703125" style="93" customWidth="1"/>
    <col min="3" max="3" width="13.85546875" style="93" bestFit="1" customWidth="1"/>
    <col min="4" max="4" width="6.28515625" style="9" bestFit="1" customWidth="1"/>
    <col min="5" max="5" width="12" style="9" bestFit="1" customWidth="1"/>
    <col min="6" max="6" width="15" style="9" bestFit="1" customWidth="1"/>
    <col min="7" max="7" width="13.85546875" style="9" bestFit="1" customWidth="1"/>
    <col min="8" max="8" width="5.42578125" style="9" customWidth="1"/>
    <col min="9" max="9" width="11.85546875" style="9" customWidth="1"/>
    <col min="10" max="10" width="15" style="9" bestFit="1" customWidth="1"/>
    <col min="11" max="11" width="13.85546875" style="9" bestFit="1" customWidth="1"/>
    <col min="12" max="12" width="7.140625" style="9" customWidth="1"/>
    <col min="13" max="13" width="12.7109375" style="9" customWidth="1"/>
    <col min="14" max="14" width="15" style="9" bestFit="1" customWidth="1"/>
    <col min="15" max="15" width="13.85546875" style="9" bestFit="1" customWidth="1"/>
    <col min="16" max="16" width="9.140625" style="9" customWidth="1"/>
    <col min="17" max="17" width="5.5703125" style="9" customWidth="1"/>
    <col min="18" max="18" width="9.140625" style="9" customWidth="1"/>
    <col min="19" max="16384" width="9.140625" style="9"/>
  </cols>
  <sheetData>
    <row r="1" spans="1:15" ht="15">
      <c r="A1" s="1" t="s">
        <v>0</v>
      </c>
    </row>
    <row r="2" spans="1:15" ht="15">
      <c r="A2" s="1" t="s">
        <v>1</v>
      </c>
    </row>
    <row r="3" spans="1:15" ht="15">
      <c r="A3" s="1"/>
    </row>
    <row r="4" spans="1:15" ht="15">
      <c r="A4" s="1" t="s">
        <v>492</v>
      </c>
    </row>
    <row r="5" spans="1:15" ht="15.75" thickBot="1">
      <c r="A5" s="1"/>
    </row>
    <row r="6" spans="1:15" ht="15">
      <c r="A6" s="1106" t="s">
        <v>207</v>
      </c>
      <c r="B6" s="1106"/>
      <c r="C6" s="1106"/>
      <c r="D6" s="1106"/>
      <c r="E6" s="1106"/>
      <c r="F6" s="1"/>
    </row>
    <row r="7" spans="1:15" ht="15">
      <c r="A7" s="109" t="s">
        <v>208</v>
      </c>
      <c r="B7" s="110"/>
      <c r="C7" s="110"/>
      <c r="D7" s="111"/>
      <c r="E7" s="112"/>
      <c r="F7" s="1"/>
    </row>
    <row r="8" spans="1:15" ht="15" thickBot="1">
      <c r="B8" s="9"/>
      <c r="C8" s="9"/>
    </row>
    <row r="9" spans="1:15" s="113" customFormat="1" ht="30.75" customHeight="1" thickBot="1">
      <c r="A9" s="1107" t="str">
        <f>'10+_Assuntos_2024'!A7</f>
        <v>Cadastro Único (CadÚnico)</v>
      </c>
      <c r="B9" s="1108"/>
      <c r="C9" s="1109"/>
      <c r="E9" s="1107" t="str">
        <f>'10+_Assuntos_2024'!A8</f>
        <v>Buraco e Pavimentação</v>
      </c>
      <c r="F9" s="1108"/>
      <c r="G9" s="1109"/>
      <c r="I9" s="1110" t="str">
        <f>'10+_Assuntos_2024'!A9</f>
        <v>Árvore</v>
      </c>
      <c r="J9" s="1111"/>
      <c r="K9" s="1112"/>
      <c r="M9" s="1107" t="str">
        <f>'10+_Assuntos_2024'!A10</f>
        <v>Órgão externo</v>
      </c>
      <c r="N9" s="1108"/>
      <c r="O9" s="1109"/>
    </row>
    <row r="10" spans="1:15" ht="15.75" thickBot="1">
      <c r="A10" s="747" t="s">
        <v>2</v>
      </c>
      <c r="B10" s="4" t="s">
        <v>209</v>
      </c>
      <c r="C10" s="746" t="s">
        <v>210</v>
      </c>
      <c r="E10" s="747" t="s">
        <v>2</v>
      </c>
      <c r="F10" s="114" t="s">
        <v>209</v>
      </c>
      <c r="G10" s="749" t="s">
        <v>210</v>
      </c>
      <c r="I10" s="747" t="s">
        <v>2</v>
      </c>
      <c r="J10" s="114" t="s">
        <v>209</v>
      </c>
      <c r="K10" s="749" t="s">
        <v>210</v>
      </c>
      <c r="M10" s="747" t="s">
        <v>2</v>
      </c>
      <c r="N10" s="114" t="s">
        <v>209</v>
      </c>
      <c r="O10" s="749" t="s">
        <v>210</v>
      </c>
    </row>
    <row r="11" spans="1:15" ht="15">
      <c r="A11" s="735">
        <v>45292</v>
      </c>
      <c r="B11" s="7">
        <f>'10+_Assuntos_2024'!M7</f>
        <v>552</v>
      </c>
      <c r="C11" s="744">
        <f>((B11-242)/242)*100</f>
        <v>128.099173553719</v>
      </c>
      <c r="E11" s="735">
        <v>45292</v>
      </c>
      <c r="F11" s="115">
        <f>'10+_Assuntos_2024'!M8</f>
        <v>329</v>
      </c>
      <c r="G11" s="736">
        <f>((F11-218)/218)*100</f>
        <v>50.917431192660544</v>
      </c>
      <c r="I11" s="735">
        <v>45292</v>
      </c>
      <c r="J11" s="115">
        <f>'10+_Assuntos_2024'!M9</f>
        <v>349</v>
      </c>
      <c r="K11" s="736">
        <f>((J11-291)/291)*100</f>
        <v>19.93127147766323</v>
      </c>
      <c r="M11" s="735">
        <v>45292</v>
      </c>
      <c r="N11" s="115">
        <f>'10+_Assuntos_2024'!M10</f>
        <v>175</v>
      </c>
      <c r="O11" s="736">
        <f>((N11-175)/175)*100</f>
        <v>0</v>
      </c>
    </row>
    <row r="12" spans="1:15" s="482" customFormat="1" ht="15">
      <c r="A12" s="903">
        <v>45323</v>
      </c>
      <c r="B12" s="904">
        <f>'10+_Assuntos_2024'!L7</f>
        <v>798</v>
      </c>
      <c r="C12" s="905">
        <f t="shared" ref="C12:C18" si="0">((B12-B11)/B11)*100</f>
        <v>44.565217391304344</v>
      </c>
      <c r="E12" s="903">
        <v>45323</v>
      </c>
      <c r="F12" s="906">
        <f>'10+_Assuntos_2024'!L8</f>
        <v>336</v>
      </c>
      <c r="G12" s="907">
        <f t="shared" ref="G12:G18" si="1">((F12-F11)/F11)*100</f>
        <v>2.1276595744680851</v>
      </c>
      <c r="I12" s="903">
        <v>45323</v>
      </c>
      <c r="J12" s="906">
        <f>'10+_Assuntos_2024'!L9</f>
        <v>303</v>
      </c>
      <c r="K12" s="907">
        <f t="shared" ref="K12:K18" si="2">((J12-J11)/J11)*100</f>
        <v>-13.180515759312319</v>
      </c>
      <c r="M12" s="903">
        <v>45323</v>
      </c>
      <c r="N12" s="906">
        <f>'10+_Assuntos_2024'!L10</f>
        <v>252</v>
      </c>
      <c r="O12" s="907">
        <f t="shared" ref="O12:O18" si="3">((N12-N11)/N11)*100</f>
        <v>44</v>
      </c>
    </row>
    <row r="13" spans="1:15" s="482" customFormat="1" ht="15">
      <c r="A13" s="903">
        <v>45352</v>
      </c>
      <c r="B13" s="904">
        <f>'10+_Assuntos_2024'!K7</f>
        <v>822</v>
      </c>
      <c r="C13" s="905">
        <f t="shared" si="0"/>
        <v>3.007518796992481</v>
      </c>
      <c r="E13" s="903">
        <v>45352</v>
      </c>
      <c r="F13" s="906">
        <f>'10+_Assuntos_2024'!K8</f>
        <v>418</v>
      </c>
      <c r="G13" s="907">
        <f t="shared" si="1"/>
        <v>24.404761904761905</v>
      </c>
      <c r="I13" s="903">
        <v>45352</v>
      </c>
      <c r="J13" s="906">
        <f>'10+_Assuntos_2024'!K9</f>
        <v>316</v>
      </c>
      <c r="K13" s="907">
        <f t="shared" si="2"/>
        <v>4.2904290429042904</v>
      </c>
      <c r="M13" s="903">
        <v>45352</v>
      </c>
      <c r="N13" s="906">
        <f>'10+_Assuntos_2024'!K10</f>
        <v>148</v>
      </c>
      <c r="O13" s="907">
        <f t="shared" si="3"/>
        <v>-41.269841269841265</v>
      </c>
    </row>
    <row r="14" spans="1:15" s="482" customFormat="1" ht="15">
      <c r="A14" s="903">
        <v>45383</v>
      </c>
      <c r="B14" s="904">
        <f>'10+_Assuntos_2024'!J$7</f>
        <v>819</v>
      </c>
      <c r="C14" s="905">
        <f t="shared" si="0"/>
        <v>-0.36496350364963503</v>
      </c>
      <c r="E14" s="903">
        <v>45383</v>
      </c>
      <c r="F14" s="906">
        <f>'10+_Assuntos_2024'!J$8</f>
        <v>369</v>
      </c>
      <c r="G14" s="907">
        <f t="shared" si="1"/>
        <v>-11.722488038277511</v>
      </c>
      <c r="I14" s="903">
        <v>45383</v>
      </c>
      <c r="J14" s="906">
        <f>'10+_Assuntos_2024'!J$9</f>
        <v>283</v>
      </c>
      <c r="K14" s="907">
        <f t="shared" si="2"/>
        <v>-10.443037974683545</v>
      </c>
      <c r="M14" s="903">
        <v>45383</v>
      </c>
      <c r="N14" s="906">
        <f>'10+_Assuntos_2024'!J$10</f>
        <v>314</v>
      </c>
      <c r="O14" s="907">
        <f t="shared" si="3"/>
        <v>112.16216216216218</v>
      </c>
    </row>
    <row r="15" spans="1:15" s="482" customFormat="1" ht="15">
      <c r="A15" s="903">
        <v>45413</v>
      </c>
      <c r="B15" s="904">
        <f>'10+_Assuntos_2024'!I$7</f>
        <v>752</v>
      </c>
      <c r="C15" s="905">
        <f t="shared" si="0"/>
        <v>-8.1807081807081801</v>
      </c>
      <c r="E15" s="903">
        <v>45413</v>
      </c>
      <c r="F15" s="906">
        <f>'10+_Assuntos_2024'!I$8</f>
        <v>341</v>
      </c>
      <c r="G15" s="907">
        <f t="shared" si="1"/>
        <v>-7.5880758807588071</v>
      </c>
      <c r="I15" s="903">
        <v>45413</v>
      </c>
      <c r="J15" s="906">
        <f>'10+_Assuntos_2024'!I$9</f>
        <v>271</v>
      </c>
      <c r="K15" s="907">
        <f t="shared" si="2"/>
        <v>-4.2402826855123674</v>
      </c>
      <c r="M15" s="903">
        <v>45413</v>
      </c>
      <c r="N15" s="906">
        <f>'10+_Assuntos_2024'!I$10</f>
        <v>423</v>
      </c>
      <c r="O15" s="907">
        <f t="shared" si="3"/>
        <v>34.71337579617834</v>
      </c>
    </row>
    <row r="16" spans="1:15" ht="15">
      <c r="A16" s="737">
        <v>45444</v>
      </c>
      <c r="B16" s="797">
        <f>'10+_Assuntos_2024'!H$7</f>
        <v>0</v>
      </c>
      <c r="C16" s="798">
        <f t="shared" si="0"/>
        <v>-100</v>
      </c>
      <c r="E16" s="737">
        <v>45444</v>
      </c>
      <c r="F16" s="801">
        <f>'10+_Assuntos_2024'!H$8</f>
        <v>0</v>
      </c>
      <c r="G16" s="802">
        <f t="shared" si="1"/>
        <v>-100</v>
      </c>
      <c r="I16" s="737">
        <v>45444</v>
      </c>
      <c r="J16" s="801">
        <f>'10+_Assuntos_2024'!H$9</f>
        <v>0</v>
      </c>
      <c r="K16" s="802">
        <f t="shared" si="2"/>
        <v>-100</v>
      </c>
      <c r="M16" s="737">
        <v>45444</v>
      </c>
      <c r="N16" s="801">
        <f>'10+_Assuntos_2024'!H$10</f>
        <v>0</v>
      </c>
      <c r="O16" s="802">
        <f t="shared" si="3"/>
        <v>-100</v>
      </c>
    </row>
    <row r="17" spans="1:15" ht="15">
      <c r="A17" s="737">
        <v>45474</v>
      </c>
      <c r="B17" s="797">
        <f>'10+_Assuntos_2024'!G$7</f>
        <v>0</v>
      </c>
      <c r="C17" s="798" t="e">
        <f t="shared" si="0"/>
        <v>#DIV/0!</v>
      </c>
      <c r="E17" s="737">
        <v>45474</v>
      </c>
      <c r="F17" s="801">
        <f>'10+_Assuntos_2024'!G$8</f>
        <v>0</v>
      </c>
      <c r="G17" s="802" t="e">
        <f t="shared" si="1"/>
        <v>#DIV/0!</v>
      </c>
      <c r="I17" s="737">
        <v>45474</v>
      </c>
      <c r="J17" s="801">
        <f>'10+_Assuntos_2024'!G$9</f>
        <v>0</v>
      </c>
      <c r="K17" s="802" t="e">
        <f t="shared" si="2"/>
        <v>#DIV/0!</v>
      </c>
      <c r="M17" s="737">
        <v>45474</v>
      </c>
      <c r="N17" s="801">
        <f>'10+_Assuntos_2024'!G$10</f>
        <v>0</v>
      </c>
      <c r="O17" s="802" t="e">
        <f t="shared" si="3"/>
        <v>#DIV/0!</v>
      </c>
    </row>
    <row r="18" spans="1:15" ht="15">
      <c r="A18" s="737">
        <v>45505</v>
      </c>
      <c r="B18" s="797">
        <f>'10+_Assuntos_2024'!F$7</f>
        <v>0</v>
      </c>
      <c r="C18" s="798" t="e">
        <f t="shared" si="0"/>
        <v>#DIV/0!</v>
      </c>
      <c r="E18" s="737">
        <v>45505</v>
      </c>
      <c r="F18" s="801">
        <f>'10+_Assuntos_2024'!F$8</f>
        <v>0</v>
      </c>
      <c r="G18" s="802" t="e">
        <f t="shared" si="1"/>
        <v>#DIV/0!</v>
      </c>
      <c r="I18" s="737">
        <v>45505</v>
      </c>
      <c r="J18" s="801">
        <f>'10+_Assuntos_2024'!F$9</f>
        <v>0</v>
      </c>
      <c r="K18" s="802" t="e">
        <f t="shared" si="2"/>
        <v>#DIV/0!</v>
      </c>
      <c r="M18" s="737">
        <v>45505</v>
      </c>
      <c r="N18" s="801">
        <f>'10+_Assuntos_2024'!F$10</f>
        <v>0</v>
      </c>
      <c r="O18" s="802" t="e">
        <f t="shared" si="3"/>
        <v>#DIV/0!</v>
      </c>
    </row>
    <row r="19" spans="1:15" ht="15">
      <c r="A19" s="737">
        <v>45536</v>
      </c>
      <c r="B19" s="797">
        <f>'10+_Assuntos_2024'!E$7</f>
        <v>0</v>
      </c>
      <c r="C19" s="798" t="e">
        <f t="shared" ref="C19:C22" si="4">((B19-B18)/B18)*100</f>
        <v>#DIV/0!</v>
      </c>
      <c r="E19" s="737">
        <v>45536</v>
      </c>
      <c r="F19" s="801">
        <f>'10+_Assuntos_2024'!E$8</f>
        <v>0</v>
      </c>
      <c r="G19" s="802" t="e">
        <f t="shared" ref="G19:G22" si="5">((F19-F18)/F18)*100</f>
        <v>#DIV/0!</v>
      </c>
      <c r="I19" s="737">
        <v>45536</v>
      </c>
      <c r="J19" s="801">
        <f>'10+_Assuntos_2024'!E$9</f>
        <v>0</v>
      </c>
      <c r="K19" s="802" t="e">
        <f t="shared" ref="K19:K22" si="6">((J19-J18)/J18)*100</f>
        <v>#DIV/0!</v>
      </c>
      <c r="M19" s="737">
        <v>45536</v>
      </c>
      <c r="N19" s="801">
        <f>'10+_Assuntos_2024'!E$10</f>
        <v>0</v>
      </c>
      <c r="O19" s="802" t="e">
        <f t="shared" ref="O19:O22" si="7">((N19-N18)/N18)*100</f>
        <v>#DIV/0!</v>
      </c>
    </row>
    <row r="20" spans="1:15" ht="15">
      <c r="A20" s="737">
        <v>45566</v>
      </c>
      <c r="B20" s="797">
        <f>'10+_Assuntos_2024'!D$7</f>
        <v>0</v>
      </c>
      <c r="C20" s="798" t="e">
        <f t="shared" si="4"/>
        <v>#DIV/0!</v>
      </c>
      <c r="E20" s="737">
        <v>45566</v>
      </c>
      <c r="F20" s="797">
        <f>'10+_Assuntos_2024'!D$8</f>
        <v>0</v>
      </c>
      <c r="G20" s="798" t="e">
        <f t="shared" si="5"/>
        <v>#DIV/0!</v>
      </c>
      <c r="I20" s="737">
        <v>45566</v>
      </c>
      <c r="J20" s="801">
        <f>'10+_Assuntos_2024'!D$9</f>
        <v>0</v>
      </c>
      <c r="K20" s="802" t="e">
        <f t="shared" si="6"/>
        <v>#DIV/0!</v>
      </c>
      <c r="M20" s="737">
        <v>45566</v>
      </c>
      <c r="N20" s="801">
        <f>'10+_Assuntos_2024'!D$10</f>
        <v>0</v>
      </c>
      <c r="O20" s="802" t="e">
        <f t="shared" si="7"/>
        <v>#DIV/0!</v>
      </c>
    </row>
    <row r="21" spans="1:15" ht="15">
      <c r="A21" s="737">
        <v>45597</v>
      </c>
      <c r="B21" s="797">
        <f>'10+_Assuntos_2024'!C$7</f>
        <v>0</v>
      </c>
      <c r="C21" s="798" t="e">
        <f t="shared" si="4"/>
        <v>#DIV/0!</v>
      </c>
      <c r="E21" s="737">
        <v>45597</v>
      </c>
      <c r="F21" s="797">
        <f>'10+_Assuntos_2024'!C$8</f>
        <v>0</v>
      </c>
      <c r="G21" s="798" t="e">
        <f t="shared" si="5"/>
        <v>#DIV/0!</v>
      </c>
      <c r="I21" s="737">
        <v>45597</v>
      </c>
      <c r="J21" s="801">
        <f>'10+_Assuntos_2024'!C$9</f>
        <v>0</v>
      </c>
      <c r="K21" s="802" t="e">
        <f t="shared" si="6"/>
        <v>#DIV/0!</v>
      </c>
      <c r="M21" s="737">
        <v>45597</v>
      </c>
      <c r="N21" s="801">
        <f>'10+_Assuntos_2024'!C$10</f>
        <v>0</v>
      </c>
      <c r="O21" s="802" t="e">
        <f t="shared" si="7"/>
        <v>#DIV/0!</v>
      </c>
    </row>
    <row r="22" spans="1:15" ht="15.75" thickBot="1">
      <c r="A22" s="738">
        <v>45627</v>
      </c>
      <c r="B22" s="799">
        <f>'10+_Assuntos_2024'!B$7</f>
        <v>0</v>
      </c>
      <c r="C22" s="800" t="e">
        <f t="shared" si="4"/>
        <v>#DIV/0!</v>
      </c>
      <c r="E22" s="738">
        <v>45627</v>
      </c>
      <c r="F22" s="799">
        <f>'10+_Assuntos_2024'!B$8</f>
        <v>0</v>
      </c>
      <c r="G22" s="800" t="e">
        <f t="shared" si="5"/>
        <v>#DIV/0!</v>
      </c>
      <c r="I22" s="738">
        <v>45627</v>
      </c>
      <c r="J22" s="803">
        <f>'10+_Assuntos_2024'!B$9</f>
        <v>0</v>
      </c>
      <c r="K22" s="804" t="e">
        <f t="shared" si="6"/>
        <v>#DIV/0!</v>
      </c>
      <c r="M22" s="738">
        <v>45627</v>
      </c>
      <c r="N22" s="803">
        <f>'10+_Assuntos_2024'!B$10</f>
        <v>0</v>
      </c>
      <c r="O22" s="804" t="e">
        <f t="shared" si="7"/>
        <v>#DIV/0!</v>
      </c>
    </row>
    <row r="23" spans="1:15">
      <c r="B23" s="9"/>
      <c r="C23" s="9"/>
    </row>
    <row r="24" spans="1:15" ht="15" thickBot="1">
      <c r="B24" s="9"/>
      <c r="C24" s="9"/>
    </row>
    <row r="25" spans="1:15" s="113" customFormat="1" ht="30.75" customHeight="1" thickBot="1">
      <c r="A25" s="1107" t="str">
        <f>'10+_Assuntos_2024'!A11</f>
        <v>Qualidade de atendimento</v>
      </c>
      <c r="B25" s="1108"/>
      <c r="C25" s="1109"/>
      <c r="E25" s="1110" t="str">
        <f>'10+_Assuntos_2024'!A12</f>
        <v>Poluição sonora - PSIU</v>
      </c>
      <c r="F25" s="1111"/>
      <c r="G25" s="1112"/>
      <c r="I25" s="1113" t="str">
        <f>'10+_Assuntos_2024'!A13</f>
        <v>Processo Administrativo</v>
      </c>
      <c r="J25" s="1113"/>
      <c r="K25" s="1113"/>
      <c r="M25" s="1104" t="str">
        <f>'10+_Assuntos_2024'!A14</f>
        <v>Sinalização e Circulação de veículos e Pedestres</v>
      </c>
      <c r="N25" s="1104"/>
      <c r="O25" s="1104"/>
    </row>
    <row r="26" spans="1:15" ht="15.75" thickBot="1">
      <c r="A26" s="747" t="s">
        <v>2</v>
      </c>
      <c r="B26" s="117" t="s">
        <v>209</v>
      </c>
      <c r="C26" s="748" t="s">
        <v>210</v>
      </c>
      <c r="E26" s="745" t="s">
        <v>2</v>
      </c>
      <c r="F26" s="5" t="s">
        <v>209</v>
      </c>
      <c r="G26" s="746" t="s">
        <v>210</v>
      </c>
      <c r="I26" s="732" t="s">
        <v>2</v>
      </c>
      <c r="J26" s="733" t="s">
        <v>209</v>
      </c>
      <c r="K26" s="734" t="s">
        <v>210</v>
      </c>
      <c r="M26" s="732" t="s">
        <v>2</v>
      </c>
      <c r="N26" s="743" t="s">
        <v>209</v>
      </c>
      <c r="O26" s="734" t="s">
        <v>210</v>
      </c>
    </row>
    <row r="27" spans="1:15" ht="15">
      <c r="A27" s="735">
        <v>45292</v>
      </c>
      <c r="B27" s="115">
        <f>'10+_Assuntos_2024'!M11</f>
        <v>197</v>
      </c>
      <c r="C27" s="736">
        <f>((B27-157)/157)*100</f>
        <v>25.477707006369428</v>
      </c>
      <c r="E27" s="735">
        <v>45292</v>
      </c>
      <c r="F27" s="115">
        <f>'10+_Assuntos_2024'!M12</f>
        <v>174</v>
      </c>
      <c r="G27" s="736">
        <f>((F27-160)/160)*100</f>
        <v>8.75</v>
      </c>
      <c r="I27" s="735">
        <v>45292</v>
      </c>
      <c r="J27" s="115">
        <f>'10+_Assuntos_2024'!M13</f>
        <v>212</v>
      </c>
      <c r="K27" s="736">
        <f>((J27-173)/173)*100</f>
        <v>22.543352601156069</v>
      </c>
      <c r="M27" s="735">
        <v>45292</v>
      </c>
      <c r="N27" s="115">
        <f>'10+_Assuntos_2024'!M14</f>
        <v>162</v>
      </c>
      <c r="O27" s="744">
        <f>((N27-170)/170)*100</f>
        <v>-4.7058823529411766</v>
      </c>
    </row>
    <row r="28" spans="1:15" s="482" customFormat="1" ht="15">
      <c r="A28" s="903">
        <v>45323</v>
      </c>
      <c r="B28" s="906">
        <f>'10+_Assuntos_2024'!L11</f>
        <v>172</v>
      </c>
      <c r="C28" s="907">
        <f t="shared" ref="C28:C34" si="8">((B28-B27)/B27)*100</f>
        <v>-12.690355329949238</v>
      </c>
      <c r="E28" s="903">
        <v>45323</v>
      </c>
      <c r="F28" s="906">
        <f>'10+_Assuntos_2024'!L12</f>
        <v>180</v>
      </c>
      <c r="G28" s="907">
        <f t="shared" ref="G28:G34" si="9">((F28-F27)/F27)*100</f>
        <v>3.4482758620689653</v>
      </c>
      <c r="I28" s="903">
        <v>45323</v>
      </c>
      <c r="J28" s="906">
        <f>'10+_Assuntos_2024'!L13</f>
        <v>198</v>
      </c>
      <c r="K28" s="907">
        <f t="shared" ref="K28:K34" si="10">((J28-J27)/J27)*100</f>
        <v>-6.6037735849056602</v>
      </c>
      <c r="M28" s="903">
        <v>45323</v>
      </c>
      <c r="N28" s="906">
        <f>'10+_Assuntos_2024'!L14</f>
        <v>131</v>
      </c>
      <c r="O28" s="905">
        <f t="shared" ref="O28:O33" si="11">((N28-N27)/N27)*100</f>
        <v>-19.1358024691358</v>
      </c>
    </row>
    <row r="29" spans="1:15" s="482" customFormat="1" ht="15">
      <c r="A29" s="903">
        <v>45352</v>
      </c>
      <c r="B29" s="906">
        <f>'10+_Assuntos_2024'!K11</f>
        <v>169</v>
      </c>
      <c r="C29" s="907">
        <f t="shared" si="8"/>
        <v>-1.7441860465116279</v>
      </c>
      <c r="E29" s="903">
        <v>45352</v>
      </c>
      <c r="F29" s="906">
        <f>'10+_Assuntos_2024'!K12</f>
        <v>184</v>
      </c>
      <c r="G29" s="907">
        <f t="shared" si="9"/>
        <v>2.2222222222222223</v>
      </c>
      <c r="I29" s="903">
        <v>45352</v>
      </c>
      <c r="J29" s="906">
        <f>'10+_Assuntos_2024'!K13</f>
        <v>182</v>
      </c>
      <c r="K29" s="907">
        <f t="shared" si="10"/>
        <v>-8.0808080808080813</v>
      </c>
      <c r="M29" s="903">
        <v>45352</v>
      </c>
      <c r="N29" s="906">
        <f>'10+_Assuntos_2024'!K14</f>
        <v>151</v>
      </c>
      <c r="O29" s="905">
        <f t="shared" si="11"/>
        <v>15.267175572519085</v>
      </c>
    </row>
    <row r="30" spans="1:15" s="482" customFormat="1" ht="15">
      <c r="A30" s="903">
        <v>45383</v>
      </c>
      <c r="B30" s="906">
        <f>'10+_Assuntos_2024'!J$11</f>
        <v>266</v>
      </c>
      <c r="C30" s="907">
        <f t="shared" si="8"/>
        <v>57.396449704142015</v>
      </c>
      <c r="E30" s="903">
        <v>45383</v>
      </c>
      <c r="F30" s="906">
        <f>'10+_Assuntos_2024'!J$12</f>
        <v>236</v>
      </c>
      <c r="G30" s="907">
        <f t="shared" si="9"/>
        <v>28.260869565217391</v>
      </c>
      <c r="I30" s="903">
        <v>45383</v>
      </c>
      <c r="J30" s="906">
        <f>'10+_Assuntos_2024'!J$13</f>
        <v>167</v>
      </c>
      <c r="K30" s="907">
        <f t="shared" si="10"/>
        <v>-8.2417582417582409</v>
      </c>
      <c r="M30" s="903">
        <v>45383</v>
      </c>
      <c r="N30" s="906">
        <f>'10+_Assuntos_2024'!J$14</f>
        <v>176</v>
      </c>
      <c r="O30" s="905">
        <f t="shared" si="11"/>
        <v>16.556291390728479</v>
      </c>
    </row>
    <row r="31" spans="1:15" s="482" customFormat="1" ht="15">
      <c r="A31" s="903">
        <v>45413</v>
      </c>
      <c r="B31" s="906">
        <f>'10+_Assuntos_2024'!I$11</f>
        <v>285</v>
      </c>
      <c r="C31" s="907">
        <f t="shared" si="8"/>
        <v>7.1428571428571423</v>
      </c>
      <c r="E31" s="903">
        <v>45413</v>
      </c>
      <c r="F31" s="906">
        <f>'10+_Assuntos_2024'!I$12</f>
        <v>184</v>
      </c>
      <c r="G31" s="907">
        <f t="shared" si="9"/>
        <v>-22.033898305084744</v>
      </c>
      <c r="I31" s="903">
        <v>45413</v>
      </c>
      <c r="J31" s="906">
        <f>'10+_Assuntos_2024'!I$13</f>
        <v>155</v>
      </c>
      <c r="K31" s="907">
        <f t="shared" si="10"/>
        <v>-7.1856287425149699</v>
      </c>
      <c r="M31" s="903">
        <v>45413</v>
      </c>
      <c r="N31" s="906">
        <f>'10+_Assuntos_2024'!I$14</f>
        <v>166</v>
      </c>
      <c r="O31" s="905">
        <f t="shared" si="11"/>
        <v>-5.6818181818181817</v>
      </c>
    </row>
    <row r="32" spans="1:15" ht="15">
      <c r="A32" s="737">
        <v>45444</v>
      </c>
      <c r="B32" s="801">
        <f>'10+_Assuntos_2024'!H$11</f>
        <v>0</v>
      </c>
      <c r="C32" s="802">
        <f t="shared" si="8"/>
        <v>-100</v>
      </c>
      <c r="E32" s="737">
        <v>45444</v>
      </c>
      <c r="F32" s="801">
        <f>'10+_Assuntos_2024'!H$12</f>
        <v>0</v>
      </c>
      <c r="G32" s="802">
        <f t="shared" si="9"/>
        <v>-100</v>
      </c>
      <c r="I32" s="737">
        <v>45444</v>
      </c>
      <c r="J32" s="801">
        <f>'10+_Assuntos_2024'!H$13</f>
        <v>0</v>
      </c>
      <c r="K32" s="802">
        <f t="shared" si="10"/>
        <v>-100</v>
      </c>
      <c r="M32" s="737">
        <v>45444</v>
      </c>
      <c r="N32" s="801">
        <f>'10+_Assuntos_2024'!H$14</f>
        <v>0</v>
      </c>
      <c r="O32" s="798">
        <f t="shared" si="11"/>
        <v>-100</v>
      </c>
    </row>
    <row r="33" spans="1:15" ht="15">
      <c r="A33" s="737">
        <v>45474</v>
      </c>
      <c r="B33" s="801">
        <f>'10+_Assuntos_2024'!G$11</f>
        <v>0</v>
      </c>
      <c r="C33" s="802" t="e">
        <f t="shared" si="8"/>
        <v>#DIV/0!</v>
      </c>
      <c r="E33" s="737">
        <v>45474</v>
      </c>
      <c r="F33" s="801">
        <f>'10+_Assuntos_2024'!G$12</f>
        <v>0</v>
      </c>
      <c r="G33" s="802" t="e">
        <f t="shared" si="9"/>
        <v>#DIV/0!</v>
      </c>
      <c r="I33" s="737">
        <v>45474</v>
      </c>
      <c r="J33" s="801">
        <f>'10+_Assuntos_2024'!G$13</f>
        <v>0</v>
      </c>
      <c r="K33" s="802" t="e">
        <f t="shared" si="10"/>
        <v>#DIV/0!</v>
      </c>
      <c r="M33" s="737">
        <v>45474</v>
      </c>
      <c r="N33" s="801">
        <f>'10+_Assuntos_2024'!G$14</f>
        <v>0</v>
      </c>
      <c r="O33" s="798" t="e">
        <f t="shared" si="11"/>
        <v>#DIV/0!</v>
      </c>
    </row>
    <row r="34" spans="1:15" ht="15">
      <c r="A34" s="737">
        <v>45505</v>
      </c>
      <c r="B34" s="801">
        <f>'10+_Assuntos_2024'!F$11</f>
        <v>0</v>
      </c>
      <c r="C34" s="802" t="e">
        <f t="shared" si="8"/>
        <v>#DIV/0!</v>
      </c>
      <c r="E34" s="737">
        <v>45505</v>
      </c>
      <c r="F34" s="801">
        <f>'10+_Assuntos_2024'!F$12</f>
        <v>0</v>
      </c>
      <c r="G34" s="802" t="e">
        <f t="shared" si="9"/>
        <v>#DIV/0!</v>
      </c>
      <c r="I34" s="737">
        <v>45505</v>
      </c>
      <c r="J34" s="801">
        <f>'10+_Assuntos_2024'!F$13</f>
        <v>0</v>
      </c>
      <c r="K34" s="802" t="e">
        <f t="shared" si="10"/>
        <v>#DIV/0!</v>
      </c>
      <c r="M34" s="737">
        <v>45505</v>
      </c>
      <c r="N34" s="801">
        <f>'10+_Assuntos_2024'!F$14</f>
        <v>0</v>
      </c>
      <c r="O34" s="798" t="e">
        <f t="shared" ref="O34" si="12">((N34-N33)/N33)*100</f>
        <v>#DIV/0!</v>
      </c>
    </row>
    <row r="35" spans="1:15" ht="15">
      <c r="A35" s="737">
        <v>45536</v>
      </c>
      <c r="B35" s="801">
        <f>'10+_Assuntos_2024'!E$11</f>
        <v>0</v>
      </c>
      <c r="C35" s="802" t="e">
        <f t="shared" ref="C35:C38" si="13">((B35-B34)/B34)*100</f>
        <v>#DIV/0!</v>
      </c>
      <c r="E35" s="737">
        <v>45536</v>
      </c>
      <c r="F35" s="801">
        <f>'10+_Assuntos_2024'!E$12</f>
        <v>0</v>
      </c>
      <c r="G35" s="802" t="e">
        <f t="shared" ref="G35:G38" si="14">((F35-F34)/F34)*100</f>
        <v>#DIV/0!</v>
      </c>
      <c r="I35" s="737">
        <v>45536</v>
      </c>
      <c r="J35" s="801">
        <f>'10+_Assuntos_2024'!E$13</f>
        <v>0</v>
      </c>
      <c r="K35" s="802" t="e">
        <f t="shared" ref="K35:K38" si="15">((J35-J34)/J34)*100</f>
        <v>#DIV/0!</v>
      </c>
      <c r="M35" s="737">
        <v>45536</v>
      </c>
      <c r="N35" s="801">
        <f>'10+_Assuntos_2024'!E$14</f>
        <v>0</v>
      </c>
      <c r="O35" s="798" t="e">
        <f t="shared" ref="O35:O38" si="16">((N35-N34)/N34)*100</f>
        <v>#DIV/0!</v>
      </c>
    </row>
    <row r="36" spans="1:15" ht="15">
      <c r="A36" s="737">
        <v>45566</v>
      </c>
      <c r="B36" s="801">
        <f>'10+_Assuntos_2024'!D$11</f>
        <v>0</v>
      </c>
      <c r="C36" s="802" t="e">
        <f t="shared" si="13"/>
        <v>#DIV/0!</v>
      </c>
      <c r="E36" s="737">
        <v>45566</v>
      </c>
      <c r="F36" s="801">
        <f>'10+_Assuntos_2024'!D$12</f>
        <v>0</v>
      </c>
      <c r="G36" s="802" t="e">
        <f t="shared" si="14"/>
        <v>#DIV/0!</v>
      </c>
      <c r="I36" s="737">
        <v>45566</v>
      </c>
      <c r="J36" s="801">
        <f>'10+_Assuntos_2024'!D$13</f>
        <v>0</v>
      </c>
      <c r="K36" s="802" t="e">
        <f t="shared" si="15"/>
        <v>#DIV/0!</v>
      </c>
      <c r="M36" s="737">
        <v>45566</v>
      </c>
      <c r="N36" s="801">
        <f>'10+_Assuntos_2024'!D$14</f>
        <v>0</v>
      </c>
      <c r="O36" s="798" t="e">
        <f t="shared" si="16"/>
        <v>#DIV/0!</v>
      </c>
    </row>
    <row r="37" spans="1:15" ht="15">
      <c r="A37" s="737">
        <v>45597</v>
      </c>
      <c r="B37" s="801">
        <f>'10+_Assuntos_2024'!C$11</f>
        <v>0</v>
      </c>
      <c r="C37" s="802" t="e">
        <f t="shared" si="13"/>
        <v>#DIV/0!</v>
      </c>
      <c r="E37" s="737">
        <v>45597</v>
      </c>
      <c r="F37" s="801">
        <f>'10+_Assuntos_2024'!C$12</f>
        <v>0</v>
      </c>
      <c r="G37" s="802" t="e">
        <f t="shared" si="14"/>
        <v>#DIV/0!</v>
      </c>
      <c r="I37" s="737">
        <v>45597</v>
      </c>
      <c r="J37" s="801">
        <f>'10+_Assuntos_2024'!C$13</f>
        <v>0</v>
      </c>
      <c r="K37" s="802" t="e">
        <f t="shared" si="15"/>
        <v>#DIV/0!</v>
      </c>
      <c r="M37" s="737">
        <v>45597</v>
      </c>
      <c r="N37" s="801">
        <f>'10+_Assuntos_2024'!C$14</f>
        <v>0</v>
      </c>
      <c r="O37" s="798" t="e">
        <f t="shared" si="16"/>
        <v>#DIV/0!</v>
      </c>
    </row>
    <row r="38" spans="1:15" ht="15.75" thickBot="1">
      <c r="A38" s="738">
        <v>45627</v>
      </c>
      <c r="B38" s="803">
        <f>'10+_Assuntos_2024'!B$11</f>
        <v>0</v>
      </c>
      <c r="C38" s="804" t="e">
        <f t="shared" si="13"/>
        <v>#DIV/0!</v>
      </c>
      <c r="E38" s="738">
        <v>45627</v>
      </c>
      <c r="F38" s="803">
        <f>'10+_Assuntos_2024'!B$12</f>
        <v>0</v>
      </c>
      <c r="G38" s="804" t="e">
        <f t="shared" si="14"/>
        <v>#DIV/0!</v>
      </c>
      <c r="I38" s="738">
        <v>45627</v>
      </c>
      <c r="J38" s="803">
        <f>'10+_Assuntos_2024'!B$13</f>
        <v>0</v>
      </c>
      <c r="K38" s="804" t="e">
        <f t="shared" si="15"/>
        <v>#DIV/0!</v>
      </c>
      <c r="M38" s="738">
        <v>45627</v>
      </c>
      <c r="N38" s="803">
        <f>'10+_Assuntos_2024'!B$14</f>
        <v>0</v>
      </c>
      <c r="O38" s="800" t="e">
        <f t="shared" si="16"/>
        <v>#DIV/0!</v>
      </c>
    </row>
    <row r="39" spans="1:15">
      <c r="B39" s="9"/>
      <c r="C39" s="9"/>
    </row>
    <row r="40" spans="1:15" ht="15" thickBot="1">
      <c r="B40" s="9"/>
      <c r="C40" s="9"/>
    </row>
    <row r="41" spans="1:15" ht="30.75" customHeight="1" thickBot="1">
      <c r="A41" s="1104" t="str">
        <f>'10+_Assuntos_2024'!A15</f>
        <v>Estabelecimentos comerciais, indústrias e serviços</v>
      </c>
      <c r="B41" s="1104"/>
      <c r="C41" s="1104"/>
      <c r="E41" s="1105" t="str">
        <f>'10+_Assuntos_2024'!A16</f>
        <v>Capinação e roçada de áreas verdes</v>
      </c>
      <c r="F41" s="1105"/>
      <c r="G41" s="1105"/>
    </row>
    <row r="42" spans="1:15" ht="15.75" thickBot="1">
      <c r="A42" s="732" t="s">
        <v>2</v>
      </c>
      <c r="B42" s="733" t="s">
        <v>209</v>
      </c>
      <c r="C42" s="734" t="s">
        <v>210</v>
      </c>
      <c r="E42" s="4" t="s">
        <v>2</v>
      </c>
      <c r="F42" s="118" t="s">
        <v>209</v>
      </c>
      <c r="G42" s="118" t="s">
        <v>210</v>
      </c>
    </row>
    <row r="43" spans="1:15" ht="15">
      <c r="A43" s="735">
        <v>45292</v>
      </c>
      <c r="B43" s="116">
        <f>'10+_Assuntos_2024'!M15</f>
        <v>166</v>
      </c>
      <c r="C43" s="736">
        <f>((B43-135)/135)*100</f>
        <v>22.962962962962962</v>
      </c>
      <c r="E43" s="740">
        <v>45292</v>
      </c>
      <c r="F43" s="741">
        <f>'10+_Assuntos_2024'!M16</f>
        <v>153</v>
      </c>
      <c r="G43" s="742">
        <f>((F43-81)/81)*100</f>
        <v>88.888888888888886</v>
      </c>
    </row>
    <row r="44" spans="1:15" s="482" customFormat="1" ht="15">
      <c r="A44" s="903">
        <v>45323</v>
      </c>
      <c r="B44" s="906">
        <f>'10+_Assuntos_2024'!L15</f>
        <v>162</v>
      </c>
      <c r="C44" s="907">
        <f t="shared" ref="C44:C49" si="17">((B44-B43)/B43)*100</f>
        <v>-2.4096385542168677</v>
      </c>
      <c r="E44" s="903">
        <v>45323</v>
      </c>
      <c r="F44" s="906">
        <f>'10+_Assuntos_2024'!L16</f>
        <v>145</v>
      </c>
      <c r="G44" s="907">
        <f t="shared" ref="G44:G49" si="18">((F44-F43)/F43)*100</f>
        <v>-5.2287581699346406</v>
      </c>
    </row>
    <row r="45" spans="1:15" s="482" customFormat="1" ht="15">
      <c r="A45" s="903">
        <v>45352</v>
      </c>
      <c r="B45" s="906">
        <f>'10+_Assuntos_2024'!K15</f>
        <v>130</v>
      </c>
      <c r="C45" s="907">
        <f t="shared" si="17"/>
        <v>-19.753086419753085</v>
      </c>
      <c r="E45" s="903">
        <v>45352</v>
      </c>
      <c r="F45" s="906">
        <f>'10+_Assuntos_2024'!K16</f>
        <v>167</v>
      </c>
      <c r="G45" s="907">
        <f t="shared" si="18"/>
        <v>15.172413793103448</v>
      </c>
    </row>
    <row r="46" spans="1:15" s="482" customFormat="1" ht="15">
      <c r="A46" s="903">
        <v>45383</v>
      </c>
      <c r="B46" s="906">
        <f>'10+_Assuntos_2024'!J$15</f>
        <v>155</v>
      </c>
      <c r="C46" s="907">
        <f t="shared" si="17"/>
        <v>19.230769230769234</v>
      </c>
      <c r="E46" s="903">
        <v>45383</v>
      </c>
      <c r="F46" s="906">
        <f>'10+_Assuntos_2024'!J$16</f>
        <v>141</v>
      </c>
      <c r="G46" s="907">
        <f t="shared" si="18"/>
        <v>-15.568862275449103</v>
      </c>
    </row>
    <row r="47" spans="1:15" s="482" customFormat="1" ht="15">
      <c r="A47" s="903">
        <v>45413</v>
      </c>
      <c r="B47" s="906">
        <f>'10+_Assuntos_2024'!I$15</f>
        <v>158</v>
      </c>
      <c r="C47" s="907">
        <f t="shared" si="17"/>
        <v>1.935483870967742</v>
      </c>
      <c r="E47" s="903">
        <v>45413</v>
      </c>
      <c r="F47" s="906">
        <f>'10+_Assuntos_2024'!I$16</f>
        <v>111</v>
      </c>
      <c r="G47" s="907">
        <f t="shared" si="18"/>
        <v>-21.276595744680851</v>
      </c>
    </row>
    <row r="48" spans="1:15" ht="15">
      <c r="A48" s="737">
        <v>45444</v>
      </c>
      <c r="B48" s="801">
        <f>'10+_Assuntos_2024'!H$15</f>
        <v>0</v>
      </c>
      <c r="C48" s="802">
        <f t="shared" si="17"/>
        <v>-100</v>
      </c>
      <c r="E48" s="737">
        <v>45444</v>
      </c>
      <c r="F48" s="801">
        <f>'10+_Assuntos_2024'!H$16</f>
        <v>0</v>
      </c>
      <c r="G48" s="802">
        <f t="shared" si="18"/>
        <v>-100</v>
      </c>
    </row>
    <row r="49" spans="1:7" ht="15">
      <c r="A49" s="737">
        <v>45474</v>
      </c>
      <c r="B49" s="801">
        <f>'10+_Assuntos_2024'!G$15</f>
        <v>0</v>
      </c>
      <c r="C49" s="802" t="e">
        <f t="shared" si="17"/>
        <v>#DIV/0!</v>
      </c>
      <c r="E49" s="737">
        <v>45474</v>
      </c>
      <c r="F49" s="801">
        <f>'10+_Assuntos_2024'!G$16</f>
        <v>0</v>
      </c>
      <c r="G49" s="802" t="e">
        <f t="shared" si="18"/>
        <v>#DIV/0!</v>
      </c>
    </row>
    <row r="50" spans="1:7" ht="15">
      <c r="A50" s="737">
        <v>45505</v>
      </c>
      <c r="B50" s="801">
        <f>'10+_Assuntos_2024'!F$15</f>
        <v>0</v>
      </c>
      <c r="C50" s="802" t="e">
        <f t="shared" ref="C50" si="19">((B50-B49)/B49)*100</f>
        <v>#DIV/0!</v>
      </c>
      <c r="E50" s="737">
        <v>45505</v>
      </c>
      <c r="F50" s="801">
        <f>'10+_Assuntos_2024'!F$16</f>
        <v>0</v>
      </c>
      <c r="G50" s="802" t="e">
        <f t="shared" ref="G50" si="20">((F50-F49)/F49)*100</f>
        <v>#DIV/0!</v>
      </c>
    </row>
    <row r="51" spans="1:7" ht="15">
      <c r="A51" s="737">
        <v>45536</v>
      </c>
      <c r="B51" s="801">
        <f>'10+_Assuntos_2024'!E$15</f>
        <v>0</v>
      </c>
      <c r="C51" s="802" t="e">
        <f t="shared" ref="C51:C54" si="21">((B51-B50)/B50)*100</f>
        <v>#DIV/0!</v>
      </c>
      <c r="E51" s="737">
        <v>45536</v>
      </c>
      <c r="F51" s="801">
        <f>'10+_Assuntos_2024'!E$16</f>
        <v>0</v>
      </c>
      <c r="G51" s="802" t="e">
        <f t="shared" ref="G51:G54" si="22">((F51-F50)/F50)*100</f>
        <v>#DIV/0!</v>
      </c>
    </row>
    <row r="52" spans="1:7" ht="15">
      <c r="A52" s="737">
        <v>45566</v>
      </c>
      <c r="B52" s="801">
        <f>'10+_Assuntos_2024'!D$15</f>
        <v>0</v>
      </c>
      <c r="C52" s="802" t="e">
        <f t="shared" si="21"/>
        <v>#DIV/0!</v>
      </c>
      <c r="E52" s="737">
        <v>45566</v>
      </c>
      <c r="F52" s="801">
        <f>'10+_Assuntos_2024'!D$16</f>
        <v>0</v>
      </c>
      <c r="G52" s="802" t="e">
        <f t="shared" si="22"/>
        <v>#DIV/0!</v>
      </c>
    </row>
    <row r="53" spans="1:7" ht="15">
      <c r="A53" s="737">
        <v>45597</v>
      </c>
      <c r="B53" s="801">
        <f>'10+_Assuntos_2024'!C$15</f>
        <v>0</v>
      </c>
      <c r="C53" s="802" t="e">
        <f t="shared" si="21"/>
        <v>#DIV/0!</v>
      </c>
      <c r="E53" s="737">
        <v>45597</v>
      </c>
      <c r="F53" s="801">
        <f>'10+_Assuntos_2024'!C$16</f>
        <v>0</v>
      </c>
      <c r="G53" s="802" t="e">
        <f t="shared" si="22"/>
        <v>#DIV/0!</v>
      </c>
    </row>
    <row r="54" spans="1:7" ht="15.75" thickBot="1">
      <c r="A54" s="738">
        <v>45627</v>
      </c>
      <c r="B54" s="803">
        <f>'10+_Assuntos_2024'!B$15</f>
        <v>0</v>
      </c>
      <c r="C54" s="804" t="e">
        <f t="shared" si="21"/>
        <v>#DIV/0!</v>
      </c>
      <c r="E54" s="738">
        <v>45627</v>
      </c>
      <c r="F54" s="803">
        <f>'10+_Assuntos_2024'!B$16</f>
        <v>0</v>
      </c>
      <c r="G54" s="804" t="e">
        <f t="shared" si="22"/>
        <v>#DIV/0!</v>
      </c>
    </row>
    <row r="55" spans="1:7">
      <c r="B55" s="9"/>
      <c r="C55" s="9"/>
    </row>
    <row r="56" spans="1:7">
      <c r="B56" s="9"/>
      <c r="C56" s="9"/>
    </row>
    <row r="61" spans="1:7" ht="15">
      <c r="A61" s="1"/>
    </row>
    <row r="65" spans="17:17">
      <c r="Q65" s="93"/>
    </row>
  </sheetData>
  <mergeCells count="11">
    <mergeCell ref="I9:K9"/>
    <mergeCell ref="M9:O9"/>
    <mergeCell ref="A25:C25"/>
    <mergeCell ref="E25:G25"/>
    <mergeCell ref="I25:K25"/>
    <mergeCell ref="M25:O25"/>
    <mergeCell ref="A41:C41"/>
    <mergeCell ref="E41:G41"/>
    <mergeCell ref="A6:E6"/>
    <mergeCell ref="A9:C9"/>
    <mergeCell ref="E9:G9"/>
  </mergeCells>
  <printOptions horizontalCentered="1" verticalCentered="1"/>
  <pageMargins left="0.511811023622047" right="0.511811023622047" top="0.78740157480315021" bottom="0.78740157480315021" header="0.31496062992126012" footer="0.31496062992126012"/>
  <pageSetup paperSize="9" fitToWidth="0" fitToHeight="0" orientation="landscape" r:id="rId1"/>
  <ignoredErrors>
    <ignoredError sqref="C13:C22 G13:G22 K13:K22 O13:O22 C29:C38 G29:G38 K29:K38 O29:O38 C45:C54 G45:G54"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8"/>
  <dimension ref="A1:W32"/>
  <sheetViews>
    <sheetView zoomScaleNormal="100" workbookViewId="0">
      <selection activeCell="E4" sqref="E4"/>
    </sheetView>
  </sheetViews>
  <sheetFormatPr defaultRowHeight="15"/>
  <cols>
    <col min="1" max="1" width="45.140625" customWidth="1"/>
    <col min="2" max="2" width="8.5703125" customWidth="1"/>
    <col min="3" max="3" width="7.5703125" bestFit="1" customWidth="1"/>
    <col min="4" max="4" width="7.7109375" style="2" bestFit="1" customWidth="1"/>
    <col min="5" max="5" width="6.140625" bestFit="1" customWidth="1"/>
    <col min="6" max="6" width="7.140625" bestFit="1" customWidth="1"/>
    <col min="7" max="7" width="2.85546875" customWidth="1"/>
    <col min="8" max="8" width="9.140625" customWidth="1"/>
  </cols>
  <sheetData>
    <row r="1" spans="1:6" s="634" customFormat="1">
      <c r="A1" s="908" t="s">
        <v>0</v>
      </c>
      <c r="B1" s="908"/>
      <c r="C1" s="908"/>
      <c r="D1" s="909"/>
    </row>
    <row r="2" spans="1:6">
      <c r="A2" s="1" t="s">
        <v>1</v>
      </c>
      <c r="B2" s="1"/>
      <c r="C2" s="1"/>
    </row>
    <row r="3" spans="1:6">
      <c r="A3" s="1"/>
      <c r="B3" s="1"/>
      <c r="C3" s="1"/>
    </row>
    <row r="4" spans="1:6">
      <c r="A4" s="1" t="s">
        <v>493</v>
      </c>
      <c r="B4" s="1"/>
      <c r="C4" s="1"/>
    </row>
    <row r="5" spans="1:6" ht="15.75" thickBot="1"/>
    <row r="6" spans="1:6" ht="15.75" thickBot="1">
      <c r="A6" s="73" t="s">
        <v>24</v>
      </c>
      <c r="B6" s="119">
        <v>45383</v>
      </c>
      <c r="C6" s="120">
        <v>45352</v>
      </c>
      <c r="D6" s="663">
        <v>45323</v>
      </c>
      <c r="E6" s="727" t="s">
        <v>5</v>
      </c>
      <c r="F6" s="807" t="s">
        <v>6</v>
      </c>
    </row>
    <row r="7" spans="1:6">
      <c r="A7" s="577" t="s">
        <v>56</v>
      </c>
      <c r="B7" s="578">
        <v>752</v>
      </c>
      <c r="C7" s="578">
        <v>819</v>
      </c>
      <c r="D7" s="590">
        <v>822</v>
      </c>
      <c r="E7" s="591">
        <f t="shared" ref="E7:E17" si="0">SUM(B7:D7)</f>
        <v>2393</v>
      </c>
      <c r="F7" s="594">
        <f t="shared" ref="F7:F16" si="1">AVERAGE(B7:D7)</f>
        <v>797.66666666666663</v>
      </c>
    </row>
    <row r="8" spans="1:6">
      <c r="A8" s="579" t="s">
        <v>442</v>
      </c>
      <c r="B8" s="578">
        <v>341</v>
      </c>
      <c r="C8" s="578">
        <v>369</v>
      </c>
      <c r="D8" s="590">
        <v>418</v>
      </c>
      <c r="E8" s="805">
        <f t="shared" si="0"/>
        <v>1128</v>
      </c>
      <c r="F8" s="806">
        <f t="shared" si="1"/>
        <v>376</v>
      </c>
    </row>
    <row r="9" spans="1:6">
      <c r="A9" s="587" t="s">
        <v>143</v>
      </c>
      <c r="B9" s="588">
        <v>423</v>
      </c>
      <c r="C9" s="588">
        <v>314</v>
      </c>
      <c r="D9" s="589">
        <v>148</v>
      </c>
      <c r="E9" s="592">
        <f t="shared" si="0"/>
        <v>885</v>
      </c>
      <c r="F9" s="595">
        <f t="shared" si="1"/>
        <v>295</v>
      </c>
    </row>
    <row r="10" spans="1:6">
      <c r="A10" s="579" t="s">
        <v>42</v>
      </c>
      <c r="B10" s="578">
        <v>271</v>
      </c>
      <c r="C10" s="578">
        <v>283</v>
      </c>
      <c r="D10" s="590">
        <v>316</v>
      </c>
      <c r="E10" s="592">
        <f t="shared" si="0"/>
        <v>870</v>
      </c>
      <c r="F10" s="595">
        <f t="shared" si="1"/>
        <v>290</v>
      </c>
    </row>
    <row r="11" spans="1:6">
      <c r="A11" s="579" t="s">
        <v>167</v>
      </c>
      <c r="B11" s="578">
        <v>285</v>
      </c>
      <c r="C11" s="578">
        <v>266</v>
      </c>
      <c r="D11" s="590">
        <v>169</v>
      </c>
      <c r="E11" s="592">
        <f t="shared" si="0"/>
        <v>720</v>
      </c>
      <c r="F11" s="595">
        <f t="shared" si="1"/>
        <v>240</v>
      </c>
    </row>
    <row r="12" spans="1:6">
      <c r="A12" s="579" t="s">
        <v>152</v>
      </c>
      <c r="B12" s="578">
        <v>184</v>
      </c>
      <c r="C12" s="578">
        <v>236</v>
      </c>
      <c r="D12" s="590">
        <v>184</v>
      </c>
      <c r="E12" s="592">
        <f t="shared" si="0"/>
        <v>604</v>
      </c>
      <c r="F12" s="595">
        <f t="shared" si="1"/>
        <v>201.33333333333334</v>
      </c>
    </row>
    <row r="13" spans="1:6">
      <c r="A13" s="579" t="s">
        <v>158</v>
      </c>
      <c r="B13" s="578">
        <v>155</v>
      </c>
      <c r="C13" s="578">
        <v>167</v>
      </c>
      <c r="D13" s="590">
        <v>182</v>
      </c>
      <c r="E13" s="592">
        <f t="shared" si="0"/>
        <v>504</v>
      </c>
      <c r="F13" s="595">
        <f t="shared" si="1"/>
        <v>168</v>
      </c>
    </row>
    <row r="14" spans="1:6">
      <c r="A14" s="579" t="s">
        <v>140</v>
      </c>
      <c r="B14" s="578">
        <v>141</v>
      </c>
      <c r="C14" s="578">
        <v>195</v>
      </c>
      <c r="D14" s="590">
        <v>158</v>
      </c>
      <c r="E14" s="592">
        <f t="shared" si="0"/>
        <v>494</v>
      </c>
      <c r="F14" s="595">
        <f t="shared" si="1"/>
        <v>164.66666666666666</v>
      </c>
    </row>
    <row r="15" spans="1:6">
      <c r="A15" s="579" t="s">
        <v>183</v>
      </c>
      <c r="B15" s="578">
        <v>166</v>
      </c>
      <c r="C15" s="578">
        <v>176</v>
      </c>
      <c r="D15" s="590">
        <v>151</v>
      </c>
      <c r="E15" s="592">
        <f t="shared" si="0"/>
        <v>493</v>
      </c>
      <c r="F15" s="595">
        <f t="shared" si="1"/>
        <v>164.33333333333334</v>
      </c>
    </row>
    <row r="16" spans="1:6" ht="15.75" thickBot="1">
      <c r="A16" s="577" t="s">
        <v>97</v>
      </c>
      <c r="B16" s="578">
        <v>158</v>
      </c>
      <c r="C16" s="578">
        <v>155</v>
      </c>
      <c r="D16" s="590">
        <v>130</v>
      </c>
      <c r="E16" s="593">
        <f t="shared" si="0"/>
        <v>443</v>
      </c>
      <c r="F16" s="596">
        <f t="shared" si="1"/>
        <v>147.66666666666666</v>
      </c>
    </row>
    <row r="17" spans="1:23" ht="15.75" thickBot="1">
      <c r="A17" s="122" t="s">
        <v>15</v>
      </c>
      <c r="B17" s="123">
        <f>SUM(B12:B16)</f>
        <v>804</v>
      </c>
      <c r="C17" s="123">
        <f>SUM(C12:C16)</f>
        <v>929</v>
      </c>
      <c r="D17" s="123">
        <f>SUM(D12:D16)</f>
        <v>805</v>
      </c>
      <c r="E17" s="664">
        <f t="shared" si="0"/>
        <v>2538</v>
      </c>
      <c r="F17" s="665">
        <f>AVERAGE(B17:D17)</f>
        <v>846</v>
      </c>
    </row>
    <row r="19" spans="1:23">
      <c r="G19" s="2"/>
      <c r="H19" s="6"/>
      <c r="I19" s="124"/>
      <c r="J19" s="124"/>
      <c r="K19" s="124"/>
      <c r="L19" s="125"/>
    </row>
    <row r="20" spans="1:23">
      <c r="G20" s="2"/>
      <c r="I20" s="126"/>
      <c r="J20" s="90"/>
      <c r="K20" s="90"/>
      <c r="L20" s="126"/>
    </row>
    <row r="21" spans="1:23">
      <c r="G21" s="2"/>
      <c r="I21" s="126"/>
      <c r="K21" s="71"/>
      <c r="L21" s="71"/>
      <c r="M21" s="71"/>
      <c r="N21" s="127"/>
      <c r="O21" s="128"/>
    </row>
    <row r="22" spans="1:23">
      <c r="G22" s="2"/>
      <c r="I22" s="126"/>
      <c r="K22" s="70"/>
      <c r="L22" s="129"/>
      <c r="M22" s="129"/>
      <c r="N22" s="130"/>
      <c r="O22" s="129"/>
      <c r="V22" s="129"/>
      <c r="W22" s="129"/>
    </row>
    <row r="23" spans="1:23">
      <c r="G23" s="2"/>
      <c r="I23" s="126"/>
      <c r="L23" s="71"/>
      <c r="M23" s="71"/>
      <c r="N23" s="71"/>
      <c r="O23" s="71"/>
    </row>
    <row r="24" spans="1:23">
      <c r="G24" s="2"/>
      <c r="I24" s="126"/>
      <c r="L24" s="71"/>
      <c r="M24" s="71"/>
      <c r="N24" s="71"/>
      <c r="O24" s="71"/>
      <c r="V24" s="71"/>
      <c r="W24" s="71"/>
    </row>
    <row r="25" spans="1:23">
      <c r="G25" s="2"/>
      <c r="I25" s="126"/>
      <c r="L25" s="71"/>
      <c r="M25" s="71"/>
      <c r="N25" s="71"/>
      <c r="O25" s="71"/>
      <c r="V25" s="71"/>
      <c r="W25" s="71"/>
    </row>
    <row r="26" spans="1:23">
      <c r="G26" s="2"/>
      <c r="I26" s="126"/>
      <c r="L26" s="71"/>
      <c r="M26" s="71"/>
      <c r="N26" s="71"/>
      <c r="O26" s="71"/>
      <c r="V26" s="71"/>
      <c r="W26" s="71"/>
    </row>
    <row r="27" spans="1:23">
      <c r="G27" s="2"/>
      <c r="I27" s="126"/>
      <c r="L27" s="71"/>
      <c r="M27" s="71"/>
      <c r="N27" s="71"/>
      <c r="O27" s="71"/>
      <c r="P27" s="71"/>
      <c r="Q27" s="71"/>
      <c r="R27" s="127"/>
      <c r="S27" s="127"/>
      <c r="T27" s="71"/>
      <c r="U27" s="71"/>
      <c r="V27" s="71"/>
      <c r="W27" s="71"/>
    </row>
    <row r="28" spans="1:23">
      <c r="G28" s="2"/>
      <c r="I28" s="126"/>
      <c r="L28" s="71"/>
      <c r="M28" s="71"/>
      <c r="N28" s="71"/>
      <c r="O28" s="71"/>
      <c r="P28" s="71"/>
      <c r="Q28" s="71"/>
      <c r="R28" s="127"/>
      <c r="S28" s="127"/>
      <c r="T28" s="71"/>
      <c r="U28" s="71"/>
      <c r="V28" s="71"/>
      <c r="W28" s="71"/>
    </row>
    <row r="29" spans="1:23">
      <c r="I29" s="126"/>
      <c r="L29" s="71"/>
      <c r="M29" s="71"/>
      <c r="N29" s="71"/>
      <c r="O29" s="71"/>
      <c r="P29" s="71"/>
      <c r="Q29" s="71"/>
      <c r="R29" s="127"/>
      <c r="S29" s="127"/>
      <c r="T29" s="71"/>
      <c r="U29" s="71"/>
      <c r="V29" s="71"/>
      <c r="W29" s="71"/>
    </row>
    <row r="30" spans="1:23">
      <c r="H30" s="85"/>
      <c r="I30" s="131"/>
      <c r="L30" s="71"/>
      <c r="M30" s="71"/>
      <c r="N30" s="71"/>
      <c r="O30" s="71"/>
      <c r="P30" s="71"/>
      <c r="Q30" s="71"/>
      <c r="R30" s="127"/>
      <c r="S30" s="127"/>
      <c r="T30" s="71"/>
      <c r="U30" s="71"/>
      <c r="V30" s="71"/>
      <c r="W30" s="71"/>
    </row>
    <row r="31" spans="1:23">
      <c r="L31" s="71"/>
      <c r="M31" s="71"/>
      <c r="N31" s="71"/>
      <c r="O31" s="71"/>
      <c r="P31" s="71"/>
      <c r="Q31" s="71"/>
      <c r="R31" s="127"/>
      <c r="S31" s="127"/>
      <c r="T31" s="71"/>
      <c r="U31" s="71"/>
      <c r="V31" s="71"/>
      <c r="W31" s="71"/>
    </row>
    <row r="32" spans="1:23">
      <c r="L32" s="71"/>
      <c r="M32" s="71"/>
      <c r="N32" s="71"/>
      <c r="O32" s="71"/>
      <c r="P32" s="71"/>
      <c r="Q32" s="71"/>
      <c r="R32" s="127"/>
      <c r="S32" s="127"/>
      <c r="T32" s="71"/>
      <c r="U32" s="71"/>
      <c r="V32" s="71"/>
      <c r="W32" s="71"/>
    </row>
  </sheetData>
  <pageMargins left="0.511811024" right="0.511811024" top="0.78740157500000008" bottom="0.78740157500000008" header="0.31496062000000008" footer="0.31496062000000008"/>
  <pageSetup paperSize="0" fitToWidth="0" fitToHeight="0" orientation="portrait" horizontalDpi="0" verticalDpi="0" copies="0"/>
  <ignoredErrors>
    <ignoredError sqref="B17:D17"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29</vt:i4>
      </vt:variant>
    </vt:vector>
  </HeadingPairs>
  <TitlesOfParts>
    <vt:vector size="29" baseType="lpstr">
      <vt:lpstr>Texto</vt:lpstr>
      <vt:lpstr>Protocolos</vt:lpstr>
      <vt:lpstr>Elogios_Sugestões</vt:lpstr>
      <vt:lpstr>Canais_atendimento</vt:lpstr>
      <vt:lpstr>Assuntos</vt:lpstr>
      <vt:lpstr>Buraco-Pavimentação_Mai_2024</vt:lpstr>
      <vt:lpstr>10+_Assuntos_2024</vt:lpstr>
      <vt:lpstr>Assuntos-variação_10_mais_2024</vt:lpstr>
      <vt:lpstr>ASSUNTOS_10+_últimos_3_meses</vt:lpstr>
      <vt:lpstr>10_ASSUNTOS+_Assuntos_MAI_24</vt:lpstr>
      <vt:lpstr>UNIDADES</vt:lpstr>
      <vt:lpstr>10+_UNIDADES_2024</vt:lpstr>
      <vt:lpstr>Unidades_-variação_10_mais_2024</vt:lpstr>
      <vt:lpstr>UNIDADES_-_10+_últimos_3_meses</vt:lpstr>
      <vt:lpstr>10+_Unidades__MAI_24</vt:lpstr>
      <vt:lpstr>Subprefeituras_2024</vt:lpstr>
      <vt:lpstr>10+_SUB's_2024</vt:lpstr>
      <vt:lpstr>Subs_-Variação_10_mais_2024</vt:lpstr>
      <vt:lpstr>10+_Subprefeituras__MAI_24</vt:lpstr>
      <vt:lpstr>Georref_3+_Subs_2024</vt:lpstr>
      <vt:lpstr>Denúncia_Unidades_Mensal_2024</vt:lpstr>
      <vt:lpstr>Denúncia_Unidades_Total_2024</vt:lpstr>
      <vt:lpstr>Denúncia_Órgãos_Deferidas</vt:lpstr>
      <vt:lpstr>Denúncia_Órgãos_Indeferidas</vt:lpstr>
      <vt:lpstr>Denúncia_Protocolos_2024</vt:lpstr>
      <vt:lpstr>e-SIC_2024</vt:lpstr>
      <vt:lpstr>Alteração_de_Processo</vt:lpstr>
      <vt:lpstr>Alteração_de_Processo_Dados</vt:lpstr>
      <vt:lpstr>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Sheila de Fatima Batista Malta</cp:lastModifiedBy>
  <cp:revision/>
  <dcterms:created xsi:type="dcterms:W3CDTF">2018-08-01T11:52:47Z</dcterms:created>
  <dcterms:modified xsi:type="dcterms:W3CDTF">2024-06-25T16:19:43Z</dcterms:modified>
  <cp:category/>
  <cp:contentStatus/>
</cp:coreProperties>
</file>