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C:\Users\Marcio Ramires\Desktop\2023\"/>
    </mc:Choice>
  </mc:AlternateContent>
  <bookViews>
    <workbookView xWindow="0" yWindow="0" windowWidth="21600" windowHeight="9480" tabRatio="1000"/>
  </bookViews>
  <sheets>
    <sheet name="Texto" sheetId="1" r:id="rId1"/>
    <sheet name="Protocolos" sheetId="2" r:id="rId2"/>
    <sheet name="Canais_atendimento" sheetId="3" r:id="rId3"/>
    <sheet name="Assuntos" sheetId="4" r:id="rId4"/>
    <sheet name="10_Assuntos_+_demadados_2023" sheetId="5" r:id="rId5"/>
    <sheet name="Assuntos-variação_10_mais_2023" sheetId="6" r:id="rId6"/>
    <sheet name="ASSUNTOS_10+_últimos_3_meses" sheetId="7" r:id="rId7"/>
    <sheet name="10_ASSUNTOS_+_demandados_MAI_23" sheetId="8" r:id="rId8"/>
    <sheet name="UNIDADES" sheetId="9" r:id="rId9"/>
    <sheet name="10_UNIDADES_+_demandadas_2023" sheetId="10" r:id="rId10"/>
    <sheet name="Unidades_-variação_10_mais_2023" sheetId="11" r:id="rId11"/>
    <sheet name="UNIDADES_-_10+_últimos_3_meses" sheetId="12" r:id="rId12"/>
    <sheet name="10_Unidades+_demandados__MAI_23" sheetId="13" r:id="rId13"/>
    <sheet name="Subprefeituras_2023" sheetId="14" r:id="rId14"/>
    <sheet name="10_SUB's_+_demandadas_2023" sheetId="15" r:id="rId15"/>
    <sheet name="Subs_-Variação_10_mais_2023" sheetId="16" r:id="rId16"/>
    <sheet name="Ranking_subprefeituras_MAI_23" sheetId="17" r:id="rId17"/>
    <sheet name="Denúncia_Protocolos_2023" sheetId="18" r:id="rId18"/>
    <sheet name="e-SIC_2023" sheetId="19" r:id="rId19"/>
    <sheet name="Pandemia" sheetId="23" r:id="rId20"/>
    <sheet name="Alteração_de_Processo" sheetId="21" r:id="rId21"/>
    <sheet name="Alteração_de_Processo_Dados" sheetId="22" r:id="rId22"/>
    <sheet name="P" sheetId="20" state="hidden" r:id="rId23"/>
  </sheets>
  <externalReferences>
    <externalReference r:id="rId24"/>
  </externalReferences>
  <definedNames>
    <definedName name="_xlchart.0" hidden="1">[1]Planilha1!$E$4:$E$9</definedName>
    <definedName name="_xlchart.1" hidden="1">[1]Planilha1!$F$4:$F$9</definedName>
  </definedNames>
  <calcPr calcId="162913"/>
</workbook>
</file>

<file path=xl/calcChain.xml><?xml version="1.0" encoding="utf-8"?>
<calcChain xmlns="http://schemas.openxmlformats.org/spreadsheetml/2006/main">
  <c r="C10" i="23" l="1"/>
  <c r="C6" i="22" l="1"/>
  <c r="C5" i="22"/>
  <c r="C4" i="22"/>
  <c r="F47" i="11" l="1"/>
  <c r="G47" i="11" s="1"/>
  <c r="F46" i="11"/>
  <c r="B47" i="11"/>
  <c r="C47" i="11"/>
  <c r="B46" i="11"/>
  <c r="O106" i="19" l="1"/>
  <c r="O107" i="19"/>
  <c r="O108" i="19"/>
  <c r="O109" i="19"/>
  <c r="O110" i="19"/>
  <c r="O111" i="19"/>
  <c r="O112" i="19"/>
  <c r="O113" i="19"/>
  <c r="O114" i="19"/>
  <c r="O105" i="19"/>
  <c r="N115" i="19"/>
  <c r="C10" i="19"/>
  <c r="I100" i="19"/>
  <c r="P7" i="18" l="1"/>
  <c r="P6" i="18"/>
  <c r="G23" i="18"/>
  <c r="F23" i="18"/>
  <c r="C23" i="18"/>
  <c r="I15" i="18"/>
  <c r="I10" i="18"/>
  <c r="I9" i="18"/>
  <c r="F47" i="16" l="1"/>
  <c r="G47" i="16"/>
  <c r="B47" i="16"/>
  <c r="C47" i="16"/>
  <c r="F46" i="16"/>
  <c r="B46" i="16"/>
  <c r="N31" i="16"/>
  <c r="O31" i="16"/>
  <c r="J31" i="16"/>
  <c r="F31" i="16"/>
  <c r="B31" i="16"/>
  <c r="N15" i="16"/>
  <c r="J15" i="16"/>
  <c r="F15" i="16"/>
  <c r="B15" i="16"/>
  <c r="C15" i="16" s="1"/>
  <c r="K31" i="16"/>
  <c r="G31" i="16"/>
  <c r="C31" i="16"/>
  <c r="O15" i="16"/>
  <c r="K15" i="16"/>
  <c r="G15" i="16"/>
  <c r="N30" i="16"/>
  <c r="J30" i="16"/>
  <c r="F30" i="16"/>
  <c r="B30" i="16"/>
  <c r="N14" i="16"/>
  <c r="J14" i="16"/>
  <c r="F14" i="16"/>
  <c r="B14" i="16"/>
  <c r="P8" i="15"/>
  <c r="P9" i="15"/>
  <c r="P10" i="15"/>
  <c r="P11" i="15"/>
  <c r="P12" i="15"/>
  <c r="P13" i="15"/>
  <c r="P14" i="15"/>
  <c r="P15" i="15"/>
  <c r="P16" i="15"/>
  <c r="P17" i="15"/>
  <c r="P1" i="15"/>
  <c r="P7" i="15" s="1"/>
  <c r="I17" i="15"/>
  <c r="I37" i="14"/>
  <c r="N5" i="14"/>
  <c r="O5" i="14"/>
  <c r="N6" i="14"/>
  <c r="O6" i="14"/>
  <c r="N7" i="14"/>
  <c r="O7" i="14"/>
  <c r="N8" i="14"/>
  <c r="O8" i="14"/>
  <c r="N9" i="14"/>
  <c r="O9" i="14"/>
  <c r="N10" i="14"/>
  <c r="O10" i="14"/>
  <c r="N11" i="14"/>
  <c r="O11" i="14"/>
  <c r="N12" i="14"/>
  <c r="O12" i="14"/>
  <c r="N13" i="14"/>
  <c r="O13" i="14"/>
  <c r="N14" i="14"/>
  <c r="O14" i="14"/>
  <c r="N15" i="14"/>
  <c r="O15" i="14"/>
  <c r="N16" i="14"/>
  <c r="O16" i="14"/>
  <c r="N17" i="14"/>
  <c r="O17" i="14"/>
  <c r="N18" i="14"/>
  <c r="O18" i="14"/>
  <c r="N19" i="14"/>
  <c r="O19" i="14"/>
  <c r="N20" i="14"/>
  <c r="O20" i="14"/>
  <c r="N21" i="14"/>
  <c r="O21" i="14"/>
  <c r="N22" i="14"/>
  <c r="O22" i="14"/>
  <c r="N23" i="14"/>
  <c r="O23" i="14"/>
  <c r="N24" i="14"/>
  <c r="O24" i="14"/>
  <c r="N25" i="14"/>
  <c r="O25" i="14"/>
  <c r="N26" i="14"/>
  <c r="O26" i="14"/>
  <c r="N27" i="14"/>
  <c r="O27" i="14"/>
  <c r="N28" i="14"/>
  <c r="O28" i="14"/>
  <c r="N29" i="14"/>
  <c r="O29" i="14"/>
  <c r="N30" i="14"/>
  <c r="O30" i="14"/>
  <c r="N31" i="14"/>
  <c r="O31" i="14"/>
  <c r="N32" i="14"/>
  <c r="O32" i="14"/>
  <c r="N33" i="14"/>
  <c r="O33" i="14"/>
  <c r="N34" i="14"/>
  <c r="O34" i="14"/>
  <c r="N35" i="14"/>
  <c r="O35" i="14"/>
  <c r="N36" i="14"/>
  <c r="O36" i="14"/>
  <c r="N31" i="11"/>
  <c r="O31" i="11"/>
  <c r="J31" i="11"/>
  <c r="K31" i="11" s="1"/>
  <c r="F31" i="11"/>
  <c r="G31" i="11"/>
  <c r="B31" i="11"/>
  <c r="C31" i="11" s="1"/>
  <c r="N15" i="11"/>
  <c r="O15" i="11" s="1"/>
  <c r="J15" i="11"/>
  <c r="K15" i="11" s="1"/>
  <c r="F15" i="11"/>
  <c r="G15" i="11"/>
  <c r="B15" i="11"/>
  <c r="C15" i="11"/>
  <c r="N30" i="11"/>
  <c r="J30" i="11"/>
  <c r="F30" i="11"/>
  <c r="B30" i="11"/>
  <c r="N14" i="11"/>
  <c r="J14" i="11"/>
  <c r="F14" i="11"/>
  <c r="B14" i="11"/>
  <c r="I17" i="10"/>
  <c r="I72" i="9"/>
  <c r="L25" i="13" s="1"/>
  <c r="B25" i="8"/>
  <c r="P4" i="10" l="1"/>
  <c r="F47" i="6"/>
  <c r="G47" i="6" s="1"/>
  <c r="B47" i="6"/>
  <c r="C47" i="6" s="1"/>
  <c r="N31" i="6"/>
  <c r="O31" i="6"/>
  <c r="J31" i="6"/>
  <c r="K31" i="6"/>
  <c r="F31" i="6"/>
  <c r="G31" i="6" s="1"/>
  <c r="B31" i="6"/>
  <c r="C31" i="6" s="1"/>
  <c r="N15" i="6"/>
  <c r="O15" i="6" s="1"/>
  <c r="J15" i="6"/>
  <c r="K15" i="6"/>
  <c r="F15" i="6"/>
  <c r="G15" i="6" s="1"/>
  <c r="F46" i="6"/>
  <c r="B46" i="6"/>
  <c r="N30" i="6"/>
  <c r="J30" i="6"/>
  <c r="F30" i="6"/>
  <c r="B30" i="6"/>
  <c r="N14" i="6"/>
  <c r="J14" i="6"/>
  <c r="C14" i="6"/>
  <c r="C15" i="6"/>
  <c r="F14" i="6"/>
  <c r="B15" i="6"/>
  <c r="B14" i="6"/>
  <c r="P17" i="10" l="1"/>
  <c r="P16" i="10"/>
  <c r="P12" i="10"/>
  <c r="P8" i="10"/>
  <c r="P15" i="10"/>
  <c r="P11" i="10"/>
  <c r="P7" i="10"/>
  <c r="P14" i="10"/>
  <c r="P10" i="10"/>
  <c r="P13" i="10"/>
  <c r="P9" i="10"/>
  <c r="P8" i="5"/>
  <c r="P9" i="5"/>
  <c r="P10" i="5"/>
  <c r="P11" i="5"/>
  <c r="P12" i="5"/>
  <c r="P13" i="5"/>
  <c r="P14" i="5"/>
  <c r="P15" i="5"/>
  <c r="P16" i="5"/>
  <c r="P17" i="5"/>
  <c r="P7" i="5"/>
  <c r="I17" i="5"/>
  <c r="I187" i="4"/>
  <c r="L26" i="8" s="1"/>
  <c r="Q6" i="3"/>
  <c r="Q7" i="3"/>
  <c r="Q8" i="3"/>
  <c r="Q9" i="3"/>
  <c r="Q10" i="3"/>
  <c r="Q11" i="3"/>
  <c r="Q5" i="3"/>
  <c r="I11" i="3" l="1"/>
  <c r="C9" i="2"/>
  <c r="L24" i="2"/>
  <c r="F45" i="16" l="1"/>
  <c r="G45" i="16" s="1"/>
  <c r="B45" i="16"/>
  <c r="F44" i="16"/>
  <c r="B44" i="16"/>
  <c r="C45" i="16" s="1"/>
  <c r="F43" i="16"/>
  <c r="G43" i="16" s="1"/>
  <c r="B43" i="16"/>
  <c r="C43" i="16" s="1"/>
  <c r="E41" i="16"/>
  <c r="A41" i="16"/>
  <c r="G30" i="16"/>
  <c r="C30" i="16"/>
  <c r="N29" i="16"/>
  <c r="O30" i="16" s="1"/>
  <c r="J29" i="16"/>
  <c r="K30" i="16" s="1"/>
  <c r="F29" i="16"/>
  <c r="G29" i="16" s="1"/>
  <c r="B29" i="16"/>
  <c r="C29" i="16" s="1"/>
  <c r="N28" i="16"/>
  <c r="J28" i="16"/>
  <c r="F28" i="16"/>
  <c r="B28" i="16"/>
  <c r="N27" i="16"/>
  <c r="O28" i="16" s="1"/>
  <c r="J27" i="16"/>
  <c r="K28" i="16" s="1"/>
  <c r="F27" i="16"/>
  <c r="B27" i="16"/>
  <c r="M25" i="16"/>
  <c r="I25" i="16"/>
  <c r="E25" i="16"/>
  <c r="A25" i="16"/>
  <c r="G14" i="16"/>
  <c r="C14" i="16"/>
  <c r="N13" i="16"/>
  <c r="O13" i="16" s="1"/>
  <c r="J13" i="16"/>
  <c r="F13" i="16"/>
  <c r="B13" i="16"/>
  <c r="C13" i="16" s="1"/>
  <c r="N12" i="16"/>
  <c r="O12" i="16" s="1"/>
  <c r="J12" i="16"/>
  <c r="K12" i="16" s="1"/>
  <c r="F12" i="16"/>
  <c r="B12" i="16"/>
  <c r="N11" i="16"/>
  <c r="J11" i="16"/>
  <c r="F11" i="16"/>
  <c r="B11" i="16"/>
  <c r="M9" i="16"/>
  <c r="I9" i="16"/>
  <c r="E9" i="16"/>
  <c r="A9" i="16"/>
  <c r="F45" i="11"/>
  <c r="B45" i="11"/>
  <c r="F44" i="11"/>
  <c r="G45" i="11" s="1"/>
  <c r="B44" i="11"/>
  <c r="C45" i="11" s="1"/>
  <c r="F43" i="11"/>
  <c r="B43" i="11"/>
  <c r="E41" i="11"/>
  <c r="A41" i="11"/>
  <c r="G30" i="11"/>
  <c r="C30" i="11"/>
  <c r="N29" i="11"/>
  <c r="J29" i="11"/>
  <c r="F29" i="11"/>
  <c r="B29" i="11"/>
  <c r="N28" i="11"/>
  <c r="J28" i="11"/>
  <c r="F28" i="11"/>
  <c r="G28" i="11" s="1"/>
  <c r="B28" i="11"/>
  <c r="N27" i="11"/>
  <c r="J27" i="11"/>
  <c r="F27" i="11"/>
  <c r="B27" i="11"/>
  <c r="M25" i="11"/>
  <c r="I25" i="11"/>
  <c r="E25" i="11"/>
  <c r="A25" i="11"/>
  <c r="N13" i="11"/>
  <c r="J13" i="11"/>
  <c r="F13" i="11"/>
  <c r="G14" i="11" s="1"/>
  <c r="B13" i="11"/>
  <c r="N12" i="11"/>
  <c r="J12" i="11"/>
  <c r="F12" i="11"/>
  <c r="B12" i="11"/>
  <c r="N11" i="11"/>
  <c r="J11" i="11"/>
  <c r="F11" i="11"/>
  <c r="G12" i="11" s="1"/>
  <c r="B11" i="11"/>
  <c r="M9" i="11"/>
  <c r="I9" i="11"/>
  <c r="E9" i="11"/>
  <c r="A9" i="11"/>
  <c r="F45" i="6"/>
  <c r="G46" i="6" s="1"/>
  <c r="B45" i="6"/>
  <c r="F44" i="6"/>
  <c r="B44" i="6"/>
  <c r="F43" i="6"/>
  <c r="B43" i="6"/>
  <c r="C44" i="6" s="1"/>
  <c r="E41" i="6"/>
  <c r="A41" i="6"/>
  <c r="K30" i="6"/>
  <c r="N29" i="6"/>
  <c r="J29" i="6"/>
  <c r="F29" i="6"/>
  <c r="B29" i="6"/>
  <c r="N28" i="6"/>
  <c r="J28" i="6"/>
  <c r="F28" i="6"/>
  <c r="B28" i="6"/>
  <c r="N27" i="6"/>
  <c r="J27" i="6"/>
  <c r="F27" i="6"/>
  <c r="B27" i="6"/>
  <c r="M25" i="6"/>
  <c r="I25" i="6"/>
  <c r="E25" i="6"/>
  <c r="A25" i="6"/>
  <c r="N13" i="6"/>
  <c r="O14" i="6" s="1"/>
  <c r="J13" i="6"/>
  <c r="K14" i="6" s="1"/>
  <c r="F13" i="6"/>
  <c r="B13" i="6"/>
  <c r="N12" i="6"/>
  <c r="J12" i="6"/>
  <c r="F12" i="6"/>
  <c r="B12" i="6"/>
  <c r="N11" i="6"/>
  <c r="O12" i="6" s="1"/>
  <c r="J11" i="6"/>
  <c r="K12" i="6" s="1"/>
  <c r="F11" i="6"/>
  <c r="B11" i="6"/>
  <c r="M9" i="6"/>
  <c r="I9" i="6"/>
  <c r="E9" i="6"/>
  <c r="A9" i="6"/>
  <c r="B13" i="20"/>
  <c r="M100" i="19"/>
  <c r="B6" i="19" s="1"/>
  <c r="L100" i="19"/>
  <c r="K100" i="19"/>
  <c r="J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E47" i="19"/>
  <c r="AD47" i="19"/>
  <c r="Z47" i="19"/>
  <c r="Y47" i="19"/>
  <c r="X47" i="19"/>
  <c r="W47" i="19"/>
  <c r="V47" i="19"/>
  <c r="U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F41" i="19"/>
  <c r="O41" i="19"/>
  <c r="N41" i="19"/>
  <c r="AG40" i="19"/>
  <c r="AF40" i="19"/>
  <c r="O40" i="19"/>
  <c r="N40" i="19"/>
  <c r="AE39" i="19"/>
  <c r="AD39" i="19"/>
  <c r="Z39" i="19"/>
  <c r="Y39" i="19"/>
  <c r="X39" i="19"/>
  <c r="W39" i="19"/>
  <c r="V39" i="19"/>
  <c r="U39" i="19"/>
  <c r="AF39" i="19" s="1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F35" i="19"/>
  <c r="O35" i="19"/>
  <c r="N35" i="19"/>
  <c r="AG34" i="19"/>
  <c r="AF34" i="19"/>
  <c r="O34" i="19"/>
  <c r="N34" i="19"/>
  <c r="AE33" i="19"/>
  <c r="AD33" i="19"/>
  <c r="Z33" i="19"/>
  <c r="Y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F29" i="19"/>
  <c r="O29" i="19"/>
  <c r="N29" i="19"/>
  <c r="AG28" i="19"/>
  <c r="AF28" i="19"/>
  <c r="O28" i="19"/>
  <c r="N28" i="19"/>
  <c r="AE27" i="19"/>
  <c r="AD27" i="19"/>
  <c r="AB27" i="19"/>
  <c r="Z27" i="19"/>
  <c r="Y27" i="19"/>
  <c r="X27" i="19"/>
  <c r="W27" i="19"/>
  <c r="V27" i="19"/>
  <c r="AF27" i="19" s="1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C9" i="19"/>
  <c r="C8" i="19"/>
  <c r="C65" i="18"/>
  <c r="G63" i="18"/>
  <c r="F63" i="18"/>
  <c r="F65" i="18" s="1"/>
  <c r="E63" i="18"/>
  <c r="D63" i="18"/>
  <c r="C63" i="18"/>
  <c r="B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G48" i="18"/>
  <c r="G65" i="18" s="1"/>
  <c r="F48" i="18"/>
  <c r="E48" i="18"/>
  <c r="D48" i="18"/>
  <c r="C48" i="18"/>
  <c r="B48" i="18"/>
  <c r="B65" i="18" s="1"/>
  <c r="H47" i="18"/>
  <c r="H46" i="18"/>
  <c r="H45" i="18"/>
  <c r="H44" i="18"/>
  <c r="H43" i="18"/>
  <c r="H42" i="18"/>
  <c r="H41" i="18"/>
  <c r="H40" i="18"/>
  <c r="H39" i="18"/>
  <c r="H38" i="18"/>
  <c r="H37" i="18"/>
  <c r="H36" i="18"/>
  <c r="B30" i="18"/>
  <c r="B29" i="18"/>
  <c r="B28" i="18"/>
  <c r="B27" i="18"/>
  <c r="B26" i="18"/>
  <c r="B25" i="18"/>
  <c r="B24" i="18"/>
  <c r="B23" i="18"/>
  <c r="F22" i="18"/>
  <c r="G22" i="18" s="1"/>
  <c r="F21" i="18"/>
  <c r="F20" i="18"/>
  <c r="G20" i="18" s="1"/>
  <c r="F19" i="18"/>
  <c r="L15" i="18"/>
  <c r="K15" i="18"/>
  <c r="O13" i="18"/>
  <c r="N13" i="18"/>
  <c r="M10" i="18"/>
  <c r="M15" i="18" s="1"/>
  <c r="L10" i="18"/>
  <c r="K10" i="18"/>
  <c r="J10" i="18"/>
  <c r="O10" i="18" s="1"/>
  <c r="P9" i="18"/>
  <c r="M9" i="18"/>
  <c r="B19" i="18" s="1"/>
  <c r="L9" i="18"/>
  <c r="O9" i="18" s="1"/>
  <c r="K9" i="18"/>
  <c r="B21" i="18" s="1"/>
  <c r="J9" i="18"/>
  <c r="B22" i="18" s="1"/>
  <c r="C22" i="18" s="1"/>
  <c r="O8" i="18"/>
  <c r="N8" i="18"/>
  <c r="O7" i="18"/>
  <c r="N7" i="18"/>
  <c r="O6" i="18"/>
  <c r="N6" i="18"/>
  <c r="N9" i="18" s="1"/>
  <c r="B37" i="17"/>
  <c r="C46" i="16"/>
  <c r="G44" i="16"/>
  <c r="C44" i="16"/>
  <c r="K29" i="16"/>
  <c r="G28" i="16"/>
  <c r="C28" i="16"/>
  <c r="O27" i="16"/>
  <c r="K27" i="16"/>
  <c r="G27" i="16"/>
  <c r="C27" i="16"/>
  <c r="G13" i="16"/>
  <c r="G12" i="16"/>
  <c r="C12" i="16"/>
  <c r="O11" i="16"/>
  <c r="K11" i="16"/>
  <c r="G11" i="16"/>
  <c r="C11" i="16"/>
  <c r="M17" i="15"/>
  <c r="N17" i="15" s="1"/>
  <c r="L17" i="15"/>
  <c r="K17" i="15"/>
  <c r="J17" i="15"/>
  <c r="P18" i="15" s="1"/>
  <c r="O16" i="15"/>
  <c r="N16" i="15"/>
  <c r="O15" i="15"/>
  <c r="N15" i="15"/>
  <c r="O14" i="15"/>
  <c r="N14" i="15"/>
  <c r="O13" i="15"/>
  <c r="N13" i="15"/>
  <c r="O12" i="15"/>
  <c r="N12" i="15"/>
  <c r="O11" i="15"/>
  <c r="N11" i="15"/>
  <c r="O10" i="15"/>
  <c r="N10" i="15"/>
  <c r="N18" i="15" s="1"/>
  <c r="O9" i="15"/>
  <c r="N9" i="15"/>
  <c r="O8" i="15"/>
  <c r="N8" i="15"/>
  <c r="O7" i="15"/>
  <c r="N7" i="15"/>
  <c r="M37" i="14"/>
  <c r="L37" i="14"/>
  <c r="K37" i="14"/>
  <c r="J37" i="14"/>
  <c r="O37" i="14" s="1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B17" i="13"/>
  <c r="D17" i="12"/>
  <c r="C17" i="12"/>
  <c r="B17" i="12"/>
  <c r="F17" i="12" s="1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G46" i="11"/>
  <c r="C46" i="11"/>
  <c r="G43" i="11"/>
  <c r="C43" i="11"/>
  <c r="O30" i="11"/>
  <c r="K30" i="11"/>
  <c r="O29" i="11"/>
  <c r="K29" i="11"/>
  <c r="O28" i="11"/>
  <c r="K28" i="11"/>
  <c r="O27" i="11"/>
  <c r="K27" i="11"/>
  <c r="G27" i="11"/>
  <c r="C27" i="11"/>
  <c r="O14" i="11"/>
  <c r="K14" i="11"/>
  <c r="O13" i="11"/>
  <c r="K13" i="11"/>
  <c r="O12" i="11"/>
  <c r="K12" i="11"/>
  <c r="O11" i="11"/>
  <c r="K11" i="11"/>
  <c r="P18" i="10"/>
  <c r="O17" i="10"/>
  <c r="M17" i="10"/>
  <c r="L17" i="10"/>
  <c r="K17" i="10"/>
  <c r="J17" i="10"/>
  <c r="O16" i="10"/>
  <c r="N16" i="10"/>
  <c r="O15" i="10"/>
  <c r="N15" i="10"/>
  <c r="O14" i="10"/>
  <c r="N14" i="10"/>
  <c r="O13" i="10"/>
  <c r="N13" i="10"/>
  <c r="O12" i="10"/>
  <c r="N12" i="10"/>
  <c r="O11" i="10"/>
  <c r="N11" i="10"/>
  <c r="O10" i="10"/>
  <c r="N10" i="10"/>
  <c r="O9" i="10"/>
  <c r="N9" i="10"/>
  <c r="O8" i="10"/>
  <c r="N8" i="10"/>
  <c r="O7" i="10"/>
  <c r="N7" i="10"/>
  <c r="M72" i="9"/>
  <c r="L72" i="9"/>
  <c r="K72" i="9"/>
  <c r="J72" i="9"/>
  <c r="O72" i="9" s="1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B17" i="8"/>
  <c r="D17" i="7"/>
  <c r="C17" i="7"/>
  <c r="B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44" i="6"/>
  <c r="G43" i="6"/>
  <c r="G30" i="6"/>
  <c r="C30" i="6"/>
  <c r="O29" i="6"/>
  <c r="G29" i="6"/>
  <c r="C29" i="6"/>
  <c r="G28" i="6"/>
  <c r="C28" i="6"/>
  <c r="O27" i="6"/>
  <c r="K27" i="6"/>
  <c r="G27" i="6"/>
  <c r="C27" i="6"/>
  <c r="G14" i="6"/>
  <c r="O13" i="6"/>
  <c r="G13" i="6"/>
  <c r="C13" i="6"/>
  <c r="G12" i="6"/>
  <c r="C12" i="6"/>
  <c r="O11" i="6"/>
  <c r="G11" i="6"/>
  <c r="C11" i="6"/>
  <c r="M17" i="5"/>
  <c r="L17" i="5"/>
  <c r="K17" i="5"/>
  <c r="J17" i="5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M187" i="4"/>
  <c r="L187" i="4"/>
  <c r="K187" i="4"/>
  <c r="J187" i="4"/>
  <c r="O186" i="4"/>
  <c r="N186" i="4"/>
  <c r="O185" i="4"/>
  <c r="N185" i="4"/>
  <c r="O184" i="4"/>
  <c r="N184" i="4"/>
  <c r="O183" i="4"/>
  <c r="N183" i="4"/>
  <c r="O182" i="4"/>
  <c r="N182" i="4"/>
  <c r="O181" i="4"/>
  <c r="N181" i="4"/>
  <c r="O180" i="4"/>
  <c r="N180" i="4"/>
  <c r="O179" i="4"/>
  <c r="N179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69" i="4"/>
  <c r="N169" i="4"/>
  <c r="O168" i="4"/>
  <c r="N168" i="4"/>
  <c r="O167" i="4"/>
  <c r="N167" i="4"/>
  <c r="O166" i="4"/>
  <c r="N166" i="4"/>
  <c r="O165" i="4"/>
  <c r="N165" i="4"/>
  <c r="O164" i="4"/>
  <c r="N164" i="4"/>
  <c r="O163" i="4"/>
  <c r="N163" i="4"/>
  <c r="O162" i="4"/>
  <c r="N162" i="4"/>
  <c r="O161" i="4"/>
  <c r="N161" i="4"/>
  <c r="O160" i="4"/>
  <c r="N160" i="4"/>
  <c r="O159" i="4"/>
  <c r="N159" i="4"/>
  <c r="O158" i="4"/>
  <c r="N158" i="4"/>
  <c r="O157" i="4"/>
  <c r="N157" i="4"/>
  <c r="O156" i="4"/>
  <c r="N156" i="4"/>
  <c r="O155" i="4"/>
  <c r="N155" i="4"/>
  <c r="O154" i="4"/>
  <c r="N154" i="4"/>
  <c r="O153" i="4"/>
  <c r="N153" i="4"/>
  <c r="O152" i="4"/>
  <c r="N152" i="4"/>
  <c r="O151" i="4"/>
  <c r="N151" i="4"/>
  <c r="O150" i="4"/>
  <c r="N150" i="4"/>
  <c r="O149" i="4"/>
  <c r="N149" i="4"/>
  <c r="O148" i="4"/>
  <c r="N148" i="4"/>
  <c r="O147" i="4"/>
  <c r="N147" i="4"/>
  <c r="O146" i="4"/>
  <c r="N146" i="4"/>
  <c r="O145" i="4"/>
  <c r="N145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8" i="4"/>
  <c r="N138" i="4"/>
  <c r="O137" i="4"/>
  <c r="N137" i="4"/>
  <c r="O136" i="4"/>
  <c r="N136" i="4"/>
  <c r="O135" i="4"/>
  <c r="N135" i="4"/>
  <c r="O134" i="4"/>
  <c r="N134" i="4"/>
  <c r="O133" i="4"/>
  <c r="N133" i="4"/>
  <c r="O132" i="4"/>
  <c r="N132" i="4"/>
  <c r="O131" i="4"/>
  <c r="N131" i="4"/>
  <c r="O130" i="4"/>
  <c r="N130" i="4"/>
  <c r="O129" i="4"/>
  <c r="N129" i="4"/>
  <c r="O128" i="4"/>
  <c r="N128" i="4"/>
  <c r="O127" i="4"/>
  <c r="N127" i="4"/>
  <c r="O126" i="4"/>
  <c r="N126" i="4"/>
  <c r="O125" i="4"/>
  <c r="N125" i="4"/>
  <c r="O124" i="4"/>
  <c r="N124" i="4"/>
  <c r="O123" i="4"/>
  <c r="N123" i="4"/>
  <c r="O122" i="4"/>
  <c r="N122" i="4"/>
  <c r="O121" i="4"/>
  <c r="N121" i="4"/>
  <c r="O120" i="4"/>
  <c r="N120" i="4"/>
  <c r="O119" i="4"/>
  <c r="N119" i="4"/>
  <c r="O118" i="4"/>
  <c r="N118" i="4"/>
  <c r="O117" i="4"/>
  <c r="N117" i="4"/>
  <c r="O116" i="4"/>
  <c r="N116" i="4"/>
  <c r="O115" i="4"/>
  <c r="N115" i="4"/>
  <c r="O114" i="4"/>
  <c r="N114" i="4"/>
  <c r="O113" i="4"/>
  <c r="N113" i="4"/>
  <c r="O112" i="4"/>
  <c r="N112" i="4"/>
  <c r="O111" i="4"/>
  <c r="N111" i="4"/>
  <c r="O110" i="4"/>
  <c r="N110" i="4"/>
  <c r="O109" i="4"/>
  <c r="N109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3" i="4"/>
  <c r="N93" i="4"/>
  <c r="O92" i="4"/>
  <c r="N92" i="4"/>
  <c r="O91" i="4"/>
  <c r="N91" i="4"/>
  <c r="O90" i="4"/>
  <c r="N90" i="4"/>
  <c r="O89" i="4"/>
  <c r="N89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2" i="4"/>
  <c r="N72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8" i="4"/>
  <c r="N8" i="4"/>
  <c r="O7" i="4"/>
  <c r="N7" i="4"/>
  <c r="O6" i="4"/>
  <c r="N6" i="4"/>
  <c r="O5" i="4"/>
  <c r="N5" i="4"/>
  <c r="M11" i="3"/>
  <c r="L11" i="3"/>
  <c r="K11" i="3"/>
  <c r="J11" i="3"/>
  <c r="O10" i="3"/>
  <c r="N10" i="3"/>
  <c r="O9" i="3"/>
  <c r="N9" i="3"/>
  <c r="O8" i="3"/>
  <c r="N8" i="3"/>
  <c r="O7" i="3"/>
  <c r="N7" i="3"/>
  <c r="O6" i="3"/>
  <c r="N6" i="3"/>
  <c r="O5" i="3"/>
  <c r="N5" i="3"/>
  <c r="N11" i="3" s="1"/>
  <c r="P24" i="2"/>
  <c r="O24" i="2"/>
  <c r="N24" i="2"/>
  <c r="M24" i="2"/>
  <c r="S24" i="2" s="1"/>
  <c r="S23" i="2"/>
  <c r="Q23" i="2"/>
  <c r="S22" i="2"/>
  <c r="Q22" i="2"/>
  <c r="S21" i="2"/>
  <c r="Q21" i="2"/>
  <c r="S20" i="2"/>
  <c r="Q20" i="2"/>
  <c r="S19" i="2"/>
  <c r="Q19" i="2"/>
  <c r="B18" i="2"/>
  <c r="B17" i="2"/>
  <c r="C8" i="2"/>
  <c r="C7" i="2"/>
  <c r="C6" i="2"/>
  <c r="C5" i="2"/>
  <c r="O187" i="4" l="1"/>
  <c r="AG47" i="19"/>
  <c r="AG39" i="19"/>
  <c r="AG33" i="19"/>
  <c r="AG27" i="19"/>
  <c r="D65" i="18"/>
  <c r="H48" i="18"/>
  <c r="N10" i="18"/>
  <c r="N15" i="18" s="1"/>
  <c r="Q8" i="18" s="1"/>
  <c r="O14" i="16"/>
  <c r="O29" i="16"/>
  <c r="G46" i="16"/>
  <c r="K14" i="16"/>
  <c r="E17" i="12"/>
  <c r="F17" i="7"/>
  <c r="K28" i="6"/>
  <c r="N17" i="5"/>
  <c r="C43" i="6"/>
  <c r="O28" i="6"/>
  <c r="O30" i="6"/>
  <c r="O17" i="5"/>
  <c r="P18" i="5"/>
  <c r="Q24" i="2"/>
  <c r="R21" i="2" s="1"/>
  <c r="P7" i="3"/>
  <c r="P5" i="3"/>
  <c r="P11" i="3"/>
  <c r="P9" i="3"/>
  <c r="P6" i="3"/>
  <c r="P10" i="3"/>
  <c r="K13" i="6"/>
  <c r="N72" i="9"/>
  <c r="P69" i="9" s="1"/>
  <c r="N37" i="14"/>
  <c r="F32" i="18"/>
  <c r="C12" i="11"/>
  <c r="C11" i="11"/>
  <c r="K11" i="6"/>
  <c r="N17" i="10"/>
  <c r="K13" i="16"/>
  <c r="Q7" i="18"/>
  <c r="G21" i="18"/>
  <c r="C46" i="6"/>
  <c r="C45" i="6"/>
  <c r="C28" i="11"/>
  <c r="C29" i="11"/>
  <c r="E65" i="18"/>
  <c r="AF47" i="19"/>
  <c r="C14" i="11"/>
  <c r="C13" i="11"/>
  <c r="H63" i="18"/>
  <c r="H65" i="18" s="1"/>
  <c r="P8" i="3"/>
  <c r="K29" i="6"/>
  <c r="B32" i="18"/>
  <c r="C19" i="18"/>
  <c r="AF33" i="19"/>
  <c r="C7" i="19"/>
  <c r="C6" i="19"/>
  <c r="B19" i="19"/>
  <c r="R19" i="2"/>
  <c r="O17" i="15"/>
  <c r="Q6" i="18"/>
  <c r="G45" i="6"/>
  <c r="G11" i="11"/>
  <c r="G13" i="11"/>
  <c r="G29" i="11"/>
  <c r="J15" i="18"/>
  <c r="O15" i="18" s="1"/>
  <c r="F31" i="18"/>
  <c r="O11" i="3"/>
  <c r="C44" i="11"/>
  <c r="N187" i="4"/>
  <c r="P89" i="4" s="1"/>
  <c r="E17" i="7"/>
  <c r="G44" i="11"/>
  <c r="G19" i="18"/>
  <c r="N100" i="19"/>
  <c r="P80" i="19" s="1"/>
  <c r="B20" i="18"/>
  <c r="C20" i="18" s="1"/>
  <c r="P83" i="4" l="1"/>
  <c r="P60" i="19"/>
  <c r="P53" i="19"/>
  <c r="P81" i="19"/>
  <c r="P35" i="19"/>
  <c r="P37" i="19"/>
  <c r="P64" i="19"/>
  <c r="P23" i="19"/>
  <c r="P69" i="19"/>
  <c r="Q13" i="18"/>
  <c r="P33" i="4"/>
  <c r="P172" i="4"/>
  <c r="P163" i="4"/>
  <c r="P140" i="4"/>
  <c r="P105" i="4"/>
  <c r="P180" i="4"/>
  <c r="P16" i="4"/>
  <c r="P35" i="4"/>
  <c r="P160" i="4"/>
  <c r="P100" i="4"/>
  <c r="P113" i="4"/>
  <c r="R20" i="2"/>
  <c r="P7" i="14"/>
  <c r="P11" i="14"/>
  <c r="P15" i="14"/>
  <c r="P19" i="14"/>
  <c r="P23" i="14"/>
  <c r="P27" i="14"/>
  <c r="P31" i="14"/>
  <c r="P35" i="14"/>
  <c r="P16" i="14"/>
  <c r="P24" i="14"/>
  <c r="P8" i="14"/>
  <c r="P28" i="14"/>
  <c r="P5" i="14"/>
  <c r="P12" i="14"/>
  <c r="P20" i="14"/>
  <c r="P32" i="14"/>
  <c r="P36" i="14"/>
  <c r="P22" i="14"/>
  <c r="P6" i="14"/>
  <c r="P21" i="14"/>
  <c r="P34" i="14"/>
  <c r="P18" i="14"/>
  <c r="P33" i="14"/>
  <c r="P17" i="14"/>
  <c r="P30" i="14"/>
  <c r="P14" i="14"/>
  <c r="P29" i="14"/>
  <c r="P13" i="14"/>
  <c r="P26" i="14"/>
  <c r="P10" i="14"/>
  <c r="P25" i="14"/>
  <c r="P9" i="14"/>
  <c r="P45" i="9"/>
  <c r="P41" i="9"/>
  <c r="P28" i="9"/>
  <c r="P36" i="9"/>
  <c r="P49" i="9"/>
  <c r="P17" i="9"/>
  <c r="P52" i="9"/>
  <c r="P44" i="9"/>
  <c r="P13" i="9"/>
  <c r="P57" i="9"/>
  <c r="P20" i="9"/>
  <c r="P37" i="9"/>
  <c r="P53" i="9"/>
  <c r="P5" i="9"/>
  <c r="P65" i="9"/>
  <c r="P76" i="4"/>
  <c r="P12" i="4"/>
  <c r="P136" i="4"/>
  <c r="P72" i="4"/>
  <c r="P52" i="4"/>
  <c r="P171" i="4"/>
  <c r="P139" i="4"/>
  <c r="P75" i="4"/>
  <c r="P107" i="4"/>
  <c r="P169" i="4"/>
  <c r="P176" i="4"/>
  <c r="P99" i="4"/>
  <c r="P164" i="4"/>
  <c r="P36" i="4"/>
  <c r="P43" i="4"/>
  <c r="P155" i="4"/>
  <c r="P65" i="4"/>
  <c r="P96" i="4"/>
  <c r="P132" i="4"/>
  <c r="P41" i="4"/>
  <c r="P108" i="4"/>
  <c r="P152" i="4"/>
  <c r="P128" i="4"/>
  <c r="P11" i="4"/>
  <c r="P84" i="4"/>
  <c r="P131" i="4"/>
  <c r="P123" i="4"/>
  <c r="P73" i="4"/>
  <c r="P153" i="4"/>
  <c r="P25" i="4"/>
  <c r="P17" i="4"/>
  <c r="P144" i="4"/>
  <c r="P27" i="4"/>
  <c r="P59" i="4"/>
  <c r="P88" i="4"/>
  <c r="P121" i="4"/>
  <c r="P116" i="4"/>
  <c r="P48" i="4"/>
  <c r="P124" i="4"/>
  <c r="P56" i="4"/>
  <c r="P184" i="4"/>
  <c r="P67" i="4"/>
  <c r="P44" i="4"/>
  <c r="P115" i="4"/>
  <c r="R23" i="2"/>
  <c r="R22" i="2"/>
  <c r="R24" i="2" s="1"/>
  <c r="P46" i="19"/>
  <c r="P56" i="19"/>
  <c r="P77" i="19"/>
  <c r="P25" i="19"/>
  <c r="P64" i="9"/>
  <c r="P56" i="9"/>
  <c r="P48" i="9"/>
  <c r="P40" i="9"/>
  <c r="P32" i="9"/>
  <c r="P24" i="9"/>
  <c r="P16" i="9"/>
  <c r="P8" i="9"/>
  <c r="P66" i="9"/>
  <c r="P58" i="9"/>
  <c r="P50" i="9"/>
  <c r="P42" i="9"/>
  <c r="P34" i="9"/>
  <c r="P26" i="9"/>
  <c r="P18" i="9"/>
  <c r="P10" i="9"/>
  <c r="P38" i="9"/>
  <c r="P22" i="9"/>
  <c r="P71" i="9"/>
  <c r="P63" i="9"/>
  <c r="P55" i="9"/>
  <c r="P47" i="9"/>
  <c r="P39" i="9"/>
  <c r="P31" i="9"/>
  <c r="P23" i="9"/>
  <c r="P15" i="9"/>
  <c r="P7" i="9"/>
  <c r="P70" i="9"/>
  <c r="P62" i="9"/>
  <c r="P54" i="9"/>
  <c r="P30" i="9"/>
  <c r="P14" i="9"/>
  <c r="P46" i="9"/>
  <c r="P6" i="9"/>
  <c r="P67" i="9"/>
  <c r="P11" i="9"/>
  <c r="P59" i="9"/>
  <c r="P51" i="9"/>
  <c r="P43" i="9"/>
  <c r="P35" i="9"/>
  <c r="P27" i="9"/>
  <c r="P19" i="9"/>
  <c r="P137" i="4"/>
  <c r="P41" i="19"/>
  <c r="P52" i="19"/>
  <c r="P48" i="19"/>
  <c r="P9" i="9"/>
  <c r="P104" i="4"/>
  <c r="P20" i="4"/>
  <c r="P39" i="19"/>
  <c r="P68" i="19"/>
  <c r="P97" i="19"/>
  <c r="P36" i="19"/>
  <c r="P129" i="4"/>
  <c r="P19" i="4"/>
  <c r="P161" i="4"/>
  <c r="P57" i="19"/>
  <c r="P24" i="19"/>
  <c r="P68" i="4"/>
  <c r="P33" i="19"/>
  <c r="P145" i="4"/>
  <c r="P93" i="19"/>
  <c r="P33" i="9"/>
  <c r="P64" i="4"/>
  <c r="P81" i="4"/>
  <c r="P24" i="4"/>
  <c r="C21" i="18"/>
  <c r="P25" i="9"/>
  <c r="P92" i="19"/>
  <c r="P92" i="4"/>
  <c r="P9" i="4"/>
  <c r="P61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P96" i="19"/>
  <c r="P187" i="4"/>
  <c r="P183" i="4"/>
  <c r="P175" i="4"/>
  <c r="P167" i="4"/>
  <c r="P159" i="4"/>
  <c r="P151" i="4"/>
  <c r="P143" i="4"/>
  <c r="P135" i="4"/>
  <c r="P127" i="4"/>
  <c r="P119" i="4"/>
  <c r="P111" i="4"/>
  <c r="P103" i="4"/>
  <c r="P95" i="4"/>
  <c r="P87" i="4"/>
  <c r="P79" i="4"/>
  <c r="P71" i="4"/>
  <c r="P63" i="4"/>
  <c r="P55" i="4"/>
  <c r="P47" i="4"/>
  <c r="P39" i="4"/>
  <c r="P31" i="4"/>
  <c r="P23" i="4"/>
  <c r="P15" i="4"/>
  <c r="P7" i="4"/>
  <c r="P53" i="4"/>
  <c r="P141" i="4"/>
  <c r="P101" i="4"/>
  <c r="P37" i="4"/>
  <c r="P173" i="4"/>
  <c r="P165" i="4"/>
  <c r="P85" i="4"/>
  <c r="P45" i="4"/>
  <c r="P13" i="4"/>
  <c r="P182" i="4"/>
  <c r="P174" i="4"/>
  <c r="P166" i="4"/>
  <c r="P158" i="4"/>
  <c r="P150" i="4"/>
  <c r="P142" i="4"/>
  <c r="P134" i="4"/>
  <c r="P126" i="4"/>
  <c r="P118" i="4"/>
  <c r="P110" i="4"/>
  <c r="P102" i="4"/>
  <c r="P94" i="4"/>
  <c r="P86" i="4"/>
  <c r="P78" i="4"/>
  <c r="P70" i="4"/>
  <c r="P62" i="4"/>
  <c r="P54" i="4"/>
  <c r="P46" i="4"/>
  <c r="P38" i="4"/>
  <c r="P30" i="4"/>
  <c r="P22" i="4"/>
  <c r="P14" i="4"/>
  <c r="P6" i="4"/>
  <c r="P149" i="4"/>
  <c r="P133" i="4"/>
  <c r="P117" i="4"/>
  <c r="P93" i="4"/>
  <c r="P77" i="4"/>
  <c r="P61" i="4"/>
  <c r="P21" i="4"/>
  <c r="P181" i="4"/>
  <c r="P157" i="4"/>
  <c r="P109" i="4"/>
  <c r="P29" i="4"/>
  <c r="P5" i="4"/>
  <c r="P125" i="4"/>
  <c r="P69" i="4"/>
  <c r="P162" i="4"/>
  <c r="P98" i="4"/>
  <c r="P34" i="4"/>
  <c r="P114" i="4"/>
  <c r="P50" i="4"/>
  <c r="P170" i="4"/>
  <c r="P154" i="4"/>
  <c r="P90" i="4"/>
  <c r="P26" i="4"/>
  <c r="P138" i="4"/>
  <c r="P74" i="4"/>
  <c r="P146" i="4"/>
  <c r="P82" i="4"/>
  <c r="P18" i="4"/>
  <c r="P10" i="4"/>
  <c r="P130" i="4"/>
  <c r="P66" i="4"/>
  <c r="P178" i="4"/>
  <c r="P186" i="4"/>
  <c r="P122" i="4"/>
  <c r="P58" i="4"/>
  <c r="P106" i="4"/>
  <c r="P42" i="4"/>
  <c r="P29" i="19"/>
  <c r="P91" i="4"/>
  <c r="P8" i="4"/>
  <c r="P112" i="4"/>
  <c r="P68" i="9"/>
  <c r="B31" i="18"/>
  <c r="P185" i="4"/>
  <c r="P57" i="4"/>
  <c r="P32" i="4"/>
  <c r="P29" i="9"/>
  <c r="P60" i="4"/>
  <c r="P28" i="4"/>
  <c r="P89" i="19"/>
  <c r="P21" i="9"/>
  <c r="P42" i="19"/>
  <c r="P88" i="19"/>
  <c r="P179" i="4"/>
  <c r="P51" i="4"/>
  <c r="P76" i="19"/>
  <c r="P12" i="9"/>
  <c r="Q10" i="18"/>
  <c r="P60" i="9"/>
  <c r="P80" i="4"/>
  <c r="P120" i="4"/>
  <c r="P97" i="4"/>
  <c r="P148" i="4"/>
  <c r="P147" i="4"/>
  <c r="P31" i="19"/>
  <c r="P177" i="4"/>
  <c r="P49" i="4"/>
  <c r="P85" i="19"/>
  <c r="P30" i="19"/>
  <c r="P84" i="19"/>
  <c r="P37" i="14"/>
  <c r="P168" i="4"/>
  <c r="P40" i="4"/>
  <c r="P65" i="19"/>
  <c r="P156" i="4"/>
  <c r="P26" i="19"/>
  <c r="P72" i="19"/>
  <c r="P73" i="19"/>
  <c r="P61" i="19"/>
  <c r="Q15" i="18" l="1"/>
  <c r="P72" i="9"/>
  <c r="P100" i="19"/>
</calcChain>
</file>

<file path=xl/sharedStrings.xml><?xml version="1.0" encoding="utf-8"?>
<sst xmlns="http://schemas.openxmlformats.org/spreadsheetml/2006/main" count="903" uniqueCount="447">
  <si>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</si>
  <si>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</si>
  <si>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</si>
  <si>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</si>
  <si>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</si>
  <si>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</si>
  <si>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</si>
  <si>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</si>
  <si>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</si>
  <si>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</si>
  <si>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</si>
  <si>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</si>
  <si>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</si>
  <si>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</si>
  <si>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</si>
  <si>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</si>
  <si>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</si>
  <si>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% Canais de entrada MAI/23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</si>
  <si>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</si>
  <si>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</si>
  <si>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</si>
  <si>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</si>
  <si>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</si>
  <si>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</si>
  <si>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</si>
  <si>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</si>
  <si>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</si>
  <si>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</si>
  <si>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</si>
  <si>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</si>
  <si>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</si>
  <si>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</si>
  <si>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</si>
  <si>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</si>
  <si>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</si>
  <si>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</si>
  <si>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</si>
  <si>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</si>
  <si>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</si>
  <si>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</si>
  <si>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</si>
  <si>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</si>
  <si>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</si>
  <si>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</si>
  <si>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</si>
  <si>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</si>
  <si>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</si>
  <si>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</si>
  <si>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</si>
  <si>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</si>
  <si>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</si>
  <si>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</si>
  <si>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</si>
  <si>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</si>
  <si>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</si>
  <si>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</si>
  <si>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</si>
  <si>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Buraco e pavimentação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</si>
  <si>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</si>
  <si>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</si>
  <si>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</si>
  <si>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</si>
  <si>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</si>
  <si>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</si>
  <si>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</si>
  <si>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</si>
  <si>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</si>
  <si>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</si>
  <si>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</si>
  <si>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</si>
  <si>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</si>
  <si>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</si>
  <si>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</si>
  <si>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</si>
  <si>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</si>
  <si>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</si>
  <si>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</si>
  <si>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</si>
  <si>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</si>
  <si>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</si>
  <si>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</si>
  <si>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</si>
  <si>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</si>
  <si>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</si>
  <si>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</si>
  <si>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</si>
  <si>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</si>
  <si>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</si>
  <si>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</si>
  <si>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</si>
  <si>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</si>
  <si>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</si>
  <si>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</si>
  <si>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</si>
  <si>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</si>
  <si>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</si>
  <si>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</si>
  <si>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 xml:space="preserve">Ecoponto 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</si>
  <si>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</si>
  <si>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</si>
  <si>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</si>
  <si>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</si>
  <si>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</si>
  <si>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</si>
  <si>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</si>
  <si>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 médicos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</si>
  <si>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</si>
  <si>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</si>
  <si>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</si>
  <si>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</si>
  <si>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</si>
  <si>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</si>
  <si>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</si>
  <si>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</si>
  <si>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</si>
  <si>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</si>
  <si>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</si>
  <si>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</si>
  <si>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</si>
  <si>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</si>
  <si>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</si>
  <si>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</si>
  <si>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</si>
  <si>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</si>
  <si>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</si>
  <si>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</si>
  <si>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</si>
  <si>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</si>
  <si>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</si>
  <si>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</si>
  <si>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</si>
  <si>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</si>
  <si>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</si>
  <si>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</si>
  <si>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</si>
  <si>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</si>
  <si>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</si>
  <si>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</si>
  <si>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</si>
  <si>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</si>
  <si>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</si>
  <si>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</si>
  <si>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</si>
  <si>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</si>
  <si>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</si>
  <si>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</si>
  <si>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</si>
  <si>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</si>
  <si>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</si>
  <si>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</si>
  <si>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Parcelamento de tributo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</si>
  <si>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</si>
  <si>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</si>
  <si>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</si>
  <si>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</si>
  <si>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</si>
  <si>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</si>
  <si>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</si>
  <si>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</si>
  <si>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de ônibus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</si>
  <si>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</si>
  <si>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</si>
  <si>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</si>
  <si>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</si>
  <si>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</si>
  <si>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</si>
  <si>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PRCON Cidade de São Paulo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</si>
  <si>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</si>
  <si>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</si>
  <si>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</si>
  <si>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</si>
  <si>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</si>
  <si>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</si>
  <si>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</si>
  <si>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</si>
  <si>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</si>
  <si>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</si>
  <si>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</si>
  <si>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Regime Especial de Tributação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</si>
  <si>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</si>
  <si>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</si>
  <si>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</si>
  <si>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</si>
  <si>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</si>
  <si>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</si>
  <si>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</si>
  <si>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</si>
  <si>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</si>
  <si>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</si>
  <si>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</si>
  <si>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</si>
  <si>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</si>
  <si>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</si>
  <si>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</si>
  <si>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</si>
  <si>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</si>
  <si>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</si>
  <si>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</si>
  <si>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</si>
  <si>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</si>
  <si>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</si>
  <si>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</si>
  <si>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</si>
  <si>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</si>
  <si>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</si>
  <si>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</si>
  <si>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</si>
  <si>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</si>
  <si>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</si>
  <si>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</si>
  <si>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</si>
  <si>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</si>
  <si>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</si>
  <si>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Assuntos - 10 mais demandados de 2023 (Média)</t>
  </si>
  <si>
    <t>Unidades PMSP</t>
  </si>
  <si>
    <t>% em relação ao todo de MAI/23 (exetuando-se denúncias)</t>
  </si>
  <si>
    <t>Outros</t>
  </si>
  <si>
    <t>%total</t>
  </si>
  <si>
    <t>Assuntos - variação dos 10 mais demandados de 2023 (MÉDIA)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</si>
  <si>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</si>
  <si>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</si>
  <si>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</si>
  <si>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</si>
  <si>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</si>
  <si>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>10 assuntos mais demandados de MAIO/2023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</si>
  <si>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</si>
  <si>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</si>
  <si>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</si>
  <si>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</si>
  <si>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</si>
  <si>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</si>
  <si>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</si>
  <si>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</si>
  <si>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</si>
  <si>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</si>
  <si>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</si>
  <si>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</si>
  <si>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</si>
  <si>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</si>
  <si>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</si>
  <si>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</si>
  <si>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</si>
  <si>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</si>
  <si>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</si>
  <si>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</si>
  <si>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</si>
  <si>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</si>
  <si>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</si>
  <si>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</si>
  <si>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</si>
  <si>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</si>
  <si>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</si>
  <si>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</si>
  <si>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</si>
  <si>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</si>
  <si>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</si>
  <si>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</si>
  <si>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</si>
  <si>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Serviço Funerário do Município de São Paulo - SFMSP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</si>
  <si>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</si>
  <si>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</si>
  <si>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</si>
  <si>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</si>
  <si>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</si>
  <si>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</si>
  <si>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</si>
  <si>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</si>
  <si>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</si>
  <si>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</si>
  <si>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</si>
  <si>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</si>
  <si>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</si>
  <si>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</si>
  <si>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</si>
  <si>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</si>
  <si>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</si>
  <si>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</si>
  <si>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</si>
  <si>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</si>
  <si>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</si>
  <si>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</si>
  <si>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</si>
  <si>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</si>
  <si>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</si>
  <si>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</si>
  <si>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</si>
  <si>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</si>
  <si>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</si>
  <si>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</si>
  <si>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</si>
  <si>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</si>
  <si>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</si>
  <si>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** Apartir de março_22 AMLURB desmembrada em SPRegula e SELimp</t>
  </si>
  <si>
    <t>Unidades - 10 mais demandadas de 2023 (Média)</t>
  </si>
  <si>
    <t>% em relação ao todo de ABR/23 (exetuando-se denúncias)</t>
  </si>
  <si>
    <t>Agência Reguladora de Serviços Públicos do Município de São Paulo</t>
  </si>
  <si>
    <t>Unidades - variação dos 10 mais demandados de 2023 (MÉDIA)</t>
  </si>
  <si>
    <t>Unidades - 10 mais demandadas dos 3 últimos meses (Média)</t>
  </si>
  <si>
    <t>10 unidades mais demandadas de MAIO/23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</si>
  <si>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</si>
  <si>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</si>
  <si>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</si>
  <si>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</si>
  <si>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</si>
  <si>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</si>
  <si>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</si>
  <si>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</si>
  <si>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</si>
  <si>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</si>
  <si>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</si>
  <si>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</si>
  <si>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</si>
  <si>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</si>
  <si>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</si>
  <si>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</si>
  <si>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</si>
  <si>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</si>
  <si>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</si>
  <si>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</si>
  <si>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</si>
  <si>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</si>
  <si>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</si>
  <si>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</si>
  <si>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</si>
  <si>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</si>
  <si>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</si>
  <si>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</si>
  <si>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</si>
  <si>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</si>
  <si>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</si>
  <si>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</si>
  <si>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</si>
  <si>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</si>
  <si>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>Subprefeituras - 10 mais demandados de 2023 (Média)</t>
  </si>
  <si>
    <t>Subprefeituras - variação dos 10 mais demandados de 2023 (MÉDIA)</t>
  </si>
  <si>
    <t xml:space="preserve">Total </t>
  </si>
  <si>
    <t>Média anual</t>
  </si>
  <si>
    <t>% Total MAI/23 dentro do STATUS</t>
  </si>
  <si>
    <t>% Total 2023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</si>
  <si>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</si>
  <si>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</si>
  <si>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</si>
  <si>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</si>
  <si>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</si>
  <si>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</si>
  <si>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</si>
  <si>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</si>
  <si>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</si>
  <si>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</si>
  <si>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</si>
  <si>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Conduta inadequada de funcionário(a) público(a)</t>
  </si>
  <si>
    <t>Desvio de verbas, materiais e bens públicos</t>
  </si>
  <si>
    <t>Ilegalidade na gestão pública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</si>
  <si>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</si>
  <si>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</si>
  <si>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</si>
  <si>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</si>
  <si>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</si>
  <si>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</si>
  <si>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</si>
  <si>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</si>
  <si>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</si>
  <si>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</si>
  <si>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</si>
  <si>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</si>
  <si>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</si>
  <si>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</si>
  <si>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</si>
  <si>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</si>
  <si>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</si>
  <si>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</si>
  <si>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</si>
  <si>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</si>
  <si>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</si>
  <si>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</si>
  <si>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</si>
  <si>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</si>
  <si>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</si>
  <si>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</si>
  <si>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</si>
  <si>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</si>
  <si>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</si>
  <si>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</si>
  <si>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</si>
  <si>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</si>
  <si>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</si>
  <si>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</si>
  <si>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</si>
  <si>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</si>
  <si>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</si>
  <si>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</si>
  <si>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</si>
  <si>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</si>
  <si>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</si>
  <si>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</si>
  <si>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</si>
  <si>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</si>
  <si>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</si>
  <si>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</si>
  <si>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</si>
  <si>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</si>
  <si>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</si>
  <si>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</si>
  <si>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</si>
  <si>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</si>
  <si>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</si>
  <si>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</si>
  <si>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</si>
  <si>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</si>
  <si>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</si>
  <si>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</si>
  <si>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</si>
  <si>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</si>
  <si>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</si>
  <si>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</si>
  <si>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</si>
  <si>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</si>
  <si>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</si>
  <si>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</si>
  <si>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</si>
  <si>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</si>
  <si>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</si>
  <si>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</si>
  <si>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</si>
  <si>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</si>
  <si>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</si>
  <si>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SPTrans</t>
  </si>
  <si>
    <t>SF</t>
  </si>
  <si>
    <t>SMSUB</t>
  </si>
  <si>
    <t>SMT</t>
  </si>
  <si>
    <t>SMADS</t>
  </si>
  <si>
    <t>SEGES</t>
  </si>
  <si>
    <t>SMUL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</si>
  <si>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</si>
  <si>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</si>
  <si>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</si>
  <si>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</si>
  <si>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</si>
  <si>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</si>
  <si>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</si>
  <si>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</si>
  <si>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</si>
  <si>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</si>
  <si>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Material e Uniforme escolar</t>
  </si>
  <si>
    <t>SERVIÇO</t>
  </si>
  <si>
    <t>ASSUNTO</t>
  </si>
  <si>
    <t>*Com a publicação do decreto 62.394, DE 12 de Maio 2023, que revogou a situação de emergência na Cidade de São Paulo, a ouvidoria encerra o ciclo de publicações destinadas ao assunto com informações referentes ao período de 01 a 15 de maio.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</si>
</sst>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&quot; &quot;#,##0.00&quot; &quot;;&quot;-&quot;#,##0.00&quot; &quot;;&quot; -&quot;00&quot; &quot;;&quot; &quot;@&quot; &quot;"/>
    <numFmt numFmtId="167" formatCode="0.000"/>
  </numFmts>
  <fonts count="55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color rgb="FFFFFFFF"/>
      <name val="Calibri"/>
      <family val="2"/>
    </font>
    <font>
      <b/>
      <sz val="8"/>
      <color rgb="FFFFFFFF"/>
      <name val="Calibri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sz val="10"/>
      <color theme="0"/>
      <name val="Calibri"/>
      <family val="2"/>
    </font>
    <font>
      <sz val="8"/>
      <color theme="0"/>
      <name val="Calibri"/>
      <family val="2"/>
    </font>
    <font>
      <b/>
      <sz val="10"/>
      <color theme="0"/>
      <name val="Calibri"/>
      <family val="2"/>
    </font>
    <font>
      <b/>
      <sz val="8"/>
      <color theme="0"/>
      <name val="Calibri"/>
      <family val="2"/>
    </font>
    <font>
      <b/>
      <sz val="11"/>
      <color indexed="8"/>
      <name val="Calibri"/>
      <family val="2"/>
      <scheme val="minor"/>
    </font>
    <font>
      <sz val="11"/>
      <color rgb="FF375623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2F75B5"/>
        <bgColor rgb="FF2F75B5"/>
      </patternFill>
    </fill>
  </fills>
  <borders count="155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medium">
        <color rgb="FF806000"/>
      </bottom>
      <diagonal/>
    </border>
    <border>
      <left/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/>
      <top style="medium">
        <color rgb="FF806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thin">
        <color rgb="FF806000"/>
      </bottom>
      <diagonal/>
    </border>
    <border>
      <left style="medium">
        <color rgb="FF806000"/>
      </left>
      <right/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 style="thin">
        <color rgb="FF806000"/>
      </bottom>
      <diagonal/>
    </border>
    <border>
      <left/>
      <right style="thin">
        <color rgb="FF806000"/>
      </right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/>
      <diagonal/>
    </border>
    <border>
      <left style="thin">
        <color rgb="FF806000"/>
      </left>
      <right/>
      <top/>
      <bottom style="thin">
        <color rgb="FF806000"/>
      </bottom>
      <diagonal/>
    </border>
    <border>
      <left style="medium">
        <color rgb="FF000000"/>
      </left>
      <right style="medium">
        <color rgb="FF806000"/>
      </right>
      <top style="thin">
        <color rgb="FF806000"/>
      </top>
      <bottom style="medium">
        <color rgb="FF806000"/>
      </bottom>
      <diagonal/>
    </border>
    <border>
      <left style="medium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rgb="FF806000"/>
      </bottom>
      <diagonal/>
    </border>
    <border>
      <left style="thin">
        <color rgb="FF806000"/>
      </left>
      <right/>
      <top/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6" fillId="0" borderId="1" applyNumberFormat="0" applyFill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Border="0" applyProtection="0"/>
    <xf numFmtId="0" fontId="5" fillId="0" borderId="0" applyNumberFormat="0" applyBorder="0" applyProtection="0"/>
    <xf numFmtId="0" fontId="2" fillId="0" borderId="0" applyNumberFormat="0" applyFont="0" applyBorder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9">
    <xf numFmtId="0" fontId="0" fillId="0" borderId="0" xfId="0"/>
    <xf numFmtId="0" fontId="7" fillId="0" borderId="0" xfId="0" applyFont="1"/>
    <xf numFmtId="1" fontId="0" fillId="0" borderId="0" xfId="0" applyNumberFormat="1"/>
    <xf numFmtId="165" fontId="0" fillId="0" borderId="0" xfId="0" applyNumberFormat="1"/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7" fontId="7" fillId="0" borderId="4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7" fontId="7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center"/>
    </xf>
    <xf numFmtId="3" fontId="8" fillId="0" borderId="7" xfId="0" applyNumberFormat="1" applyFont="1" applyBorder="1" applyAlignment="1">
      <alignment horizontal="center"/>
    </xf>
    <xf numFmtId="2" fontId="0" fillId="0" borderId="0" xfId="0" applyNumberFormat="1"/>
    <xf numFmtId="17" fontId="7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9" fillId="0" borderId="10" xfId="0" applyFont="1" applyBorder="1" applyAlignment="1">
      <alignment horizontal="right"/>
    </xf>
    <xf numFmtId="3" fontId="8" fillId="0" borderId="11" xfId="0" applyNumberFormat="1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3" fontId="8" fillId="0" borderId="12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center" vertical="center" wrapText="1"/>
    </xf>
    <xf numFmtId="17" fontId="7" fillId="5" borderId="3" xfId="0" applyNumberFormat="1" applyFont="1" applyFill="1" applyBorder="1" applyAlignment="1">
      <alignment horizontal="center" vertical="center"/>
    </xf>
    <xf numFmtId="17" fontId="7" fillId="5" borderId="2" xfId="0" applyNumberFormat="1" applyFont="1" applyFill="1" applyBorder="1" applyAlignment="1">
      <alignment horizontal="center" vertical="center"/>
    </xf>
    <xf numFmtId="17" fontId="7" fillId="5" borderId="13" xfId="0" applyNumberFormat="1" applyFont="1" applyFill="1" applyBorder="1" applyAlignment="1">
      <alignment horizontal="center" vertical="center"/>
    </xf>
    <xf numFmtId="17" fontId="7" fillId="5" borderId="14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top"/>
    </xf>
    <xf numFmtId="0" fontId="8" fillId="0" borderId="2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16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0" borderId="6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5" fontId="7" fillId="0" borderId="2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165" fontId="7" fillId="0" borderId="25" xfId="0" applyNumberFormat="1" applyFont="1" applyBorder="1" applyAlignment="1">
      <alignment horizontal="center"/>
    </xf>
    <xf numFmtId="1" fontId="7" fillId="0" borderId="28" xfId="0" applyNumberFormat="1" applyFont="1" applyBorder="1" applyAlignment="1">
      <alignment horizontal="center"/>
    </xf>
    <xf numFmtId="0" fontId="7" fillId="5" borderId="29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left" vertical="center"/>
    </xf>
    <xf numFmtId="17" fontId="7" fillId="5" borderId="31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1" fillId="5" borderId="2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left"/>
    </xf>
    <xf numFmtId="1" fontId="8" fillId="0" borderId="33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 vertical="center"/>
    </xf>
    <xf numFmtId="165" fontId="7" fillId="5" borderId="4" xfId="0" applyNumberFormat="1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/>
    </xf>
    <xf numFmtId="1" fontId="8" fillId="0" borderId="35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" fontId="8" fillId="0" borderId="23" xfId="0" applyNumberFormat="1" applyFont="1" applyBorder="1" applyAlignment="1">
      <alignment horizontal="center"/>
    </xf>
    <xf numFmtId="3" fontId="12" fillId="0" borderId="0" xfId="0" applyNumberFormat="1" applyFont="1" applyAlignment="1">
      <alignment horizontal="center" vertical="center"/>
    </xf>
    <xf numFmtId="0" fontId="9" fillId="0" borderId="36" xfId="0" applyFont="1" applyBorder="1" applyAlignment="1">
      <alignment horizontal="left"/>
    </xf>
    <xf numFmtId="1" fontId="8" fillId="0" borderId="37" xfId="0" applyNumberFormat="1" applyFont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1" fontId="8" fillId="0" borderId="40" xfId="0" applyNumberFormat="1" applyFont="1" applyBorder="1" applyAlignment="1">
      <alignment horizontal="center"/>
    </xf>
    <xf numFmtId="0" fontId="13" fillId="5" borderId="41" xfId="0" applyFont="1" applyFill="1" applyBorder="1" applyAlignment="1">
      <alignment horizontal="left" vertical="center"/>
    </xf>
    <xf numFmtId="3" fontId="7" fillId="5" borderId="41" xfId="0" applyNumberFormat="1" applyFont="1" applyFill="1" applyBorder="1" applyAlignment="1">
      <alignment horizontal="center" vertical="center"/>
    </xf>
    <xf numFmtId="3" fontId="7" fillId="5" borderId="3" xfId="0" applyNumberFormat="1" applyFont="1" applyFill="1" applyBorder="1" applyAlignment="1">
      <alignment horizontal="center" vertical="center"/>
    </xf>
    <xf numFmtId="3" fontId="7" fillId="5" borderId="12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4" fillId="0" borderId="0" xfId="0" applyFont="1"/>
    <xf numFmtId="164" fontId="0" fillId="0" borderId="0" xfId="0" applyNumberFormat="1"/>
    <xf numFmtId="0" fontId="15" fillId="0" borderId="0" xfId="0" applyFont="1"/>
    <xf numFmtId="3" fontId="15" fillId="0" borderId="0" xfId="0" applyNumberFormat="1" applyFont="1"/>
    <xf numFmtId="3" fontId="14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17" fontId="7" fillId="6" borderId="30" xfId="0" applyNumberFormat="1" applyFont="1" applyFill="1" applyBorder="1" applyAlignment="1">
      <alignment horizontal="center" vertical="center"/>
    </xf>
    <xf numFmtId="17" fontId="7" fillId="6" borderId="3" xfId="0" applyNumberFormat="1" applyFont="1" applyFill="1" applyBorder="1" applyAlignment="1">
      <alignment horizontal="center" vertical="center"/>
    </xf>
    <xf numFmtId="17" fontId="7" fillId="6" borderId="11" xfId="0" applyNumberFormat="1" applyFont="1" applyFill="1" applyBorder="1" applyAlignment="1">
      <alignment horizontal="center" vertical="center"/>
    </xf>
    <xf numFmtId="17" fontId="7" fillId="6" borderId="29" xfId="0" applyNumberFormat="1" applyFont="1" applyFill="1" applyBorder="1" applyAlignment="1">
      <alignment horizontal="center" vertical="center"/>
    </xf>
    <xf numFmtId="17" fontId="7" fillId="5" borderId="11" xfId="0" applyNumberFormat="1" applyFont="1" applyFill="1" applyBorder="1" applyAlignment="1">
      <alignment horizontal="center" vertical="center"/>
    </xf>
    <xf numFmtId="1" fontId="7" fillId="5" borderId="29" xfId="0" applyNumberFormat="1" applyFont="1" applyFill="1" applyBorder="1" applyAlignment="1">
      <alignment horizontal="center" vertical="center"/>
    </xf>
    <xf numFmtId="0" fontId="0" fillId="0" borderId="42" xfId="4" applyFont="1" applyBorder="1"/>
    <xf numFmtId="0" fontId="0" fillId="0" borderId="43" xfId="4" applyFont="1" applyBorder="1" applyAlignment="1">
      <alignment horizontal="center" vertical="center"/>
    </xf>
    <xf numFmtId="0" fontId="0" fillId="0" borderId="19" xfId="0" applyBorder="1"/>
    <xf numFmtId="1" fontId="0" fillId="0" borderId="19" xfId="4" applyNumberFormat="1" applyFont="1" applyBorder="1" applyAlignment="1">
      <alignment horizontal="center" vertical="center"/>
    </xf>
    <xf numFmtId="0" fontId="0" fillId="0" borderId="19" xfId="4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42" xfId="4" applyFont="1" applyBorder="1" applyAlignment="1">
      <alignment horizontal="center" vertical="center"/>
    </xf>
    <xf numFmtId="1" fontId="9" fillId="0" borderId="44" xfId="0" applyNumberFormat="1" applyFont="1" applyBorder="1" applyAlignment="1">
      <alignment horizontal="center" vertical="center"/>
    </xf>
    <xf numFmtId="2" fontId="9" fillId="0" borderId="42" xfId="4" applyNumberFormat="1" applyFont="1" applyBorder="1" applyAlignment="1">
      <alignment horizontal="center" vertical="center"/>
    </xf>
    <xf numFmtId="0" fontId="0" fillId="0" borderId="0" xfId="4" applyFont="1"/>
    <xf numFmtId="0" fontId="0" fillId="0" borderId="6" xfId="4" applyFont="1" applyBorder="1"/>
    <xf numFmtId="0" fontId="0" fillId="0" borderId="45" xfId="4" applyFont="1" applyBorder="1" applyAlignment="1">
      <alignment horizontal="center" vertical="center"/>
    </xf>
    <xf numFmtId="0" fontId="0" fillId="0" borderId="20" xfId="0" applyBorder="1"/>
    <xf numFmtId="1" fontId="0" fillId="0" borderId="20" xfId="4" applyNumberFormat="1" applyFont="1" applyBorder="1" applyAlignment="1">
      <alignment horizontal="center" vertical="center"/>
    </xf>
    <xf numFmtId="0" fontId="0" fillId="0" borderId="20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45" xfId="0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" xfId="0" applyBorder="1"/>
    <xf numFmtId="0" fontId="5" fillId="0" borderId="20" xfId="0" applyFont="1" applyBorder="1"/>
    <xf numFmtId="0" fontId="5" fillId="0" borderId="20" xfId="0" applyFont="1" applyBorder="1" applyAlignment="1">
      <alignment horizontal="center"/>
    </xf>
    <xf numFmtId="0" fontId="0" fillId="0" borderId="26" xfId="4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8" xfId="4" applyFont="1" applyBorder="1" applyAlignment="1">
      <alignment horizontal="center" vertical="center"/>
    </xf>
    <xf numFmtId="1" fontId="9" fillId="0" borderId="46" xfId="0" applyNumberFormat="1" applyFont="1" applyBorder="1" applyAlignment="1">
      <alignment horizontal="center" vertical="center"/>
    </xf>
    <xf numFmtId="2" fontId="9" fillId="0" borderId="47" xfId="4" applyNumberFormat="1" applyFont="1" applyBorder="1" applyAlignment="1">
      <alignment horizontal="center" vertical="center"/>
    </xf>
    <xf numFmtId="0" fontId="0" fillId="0" borderId="8" xfId="0" applyBorder="1"/>
    <xf numFmtId="0" fontId="0" fillId="0" borderId="48" xfId="0" applyBorder="1" applyAlignment="1">
      <alignment horizontal="center" vertical="center"/>
    </xf>
    <xf numFmtId="0" fontId="0" fillId="0" borderId="26" xfId="0" applyBorder="1"/>
    <xf numFmtId="1" fontId="0" fillId="0" borderId="26" xfId="0" applyNumberFormat="1" applyBorder="1" applyAlignment="1">
      <alignment horizontal="center" vertical="center"/>
    </xf>
    <xf numFmtId="0" fontId="0" fillId="0" borderId="26" xfId="0" applyBorder="1" applyAlignment="1">
      <alignment horizontal="center"/>
    </xf>
    <xf numFmtId="2" fontId="9" fillId="0" borderId="28" xfId="4" applyNumberFormat="1" applyFont="1" applyBorder="1" applyAlignment="1">
      <alignment horizontal="center" vertical="center"/>
    </xf>
    <xf numFmtId="0" fontId="9" fillId="6" borderId="41" xfId="0" applyFont="1" applyFill="1" applyBorder="1" applyAlignment="1">
      <alignment horizontal="left"/>
    </xf>
    <xf numFmtId="0" fontId="9" fillId="5" borderId="29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29" xfId="4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2" fontId="9" fillId="5" borderId="3" xfId="4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7" fillId="0" borderId="0" xfId="8" applyFont="1"/>
    <xf numFmtId="0" fontId="7" fillId="0" borderId="0" xfId="8" applyFont="1" applyAlignment="1">
      <alignment horizontal="center" vertical="center"/>
    </xf>
    <xf numFmtId="1" fontId="8" fillId="0" borderId="0" xfId="0" applyNumberFormat="1" applyFont="1"/>
    <xf numFmtId="0" fontId="16" fillId="0" borderId="0" xfId="0" applyFont="1"/>
    <xf numFmtId="0" fontId="8" fillId="0" borderId="0" xfId="0" applyFont="1" applyAlignment="1">
      <alignment horizontal="center" vertical="center"/>
    </xf>
    <xf numFmtId="1" fontId="11" fillId="5" borderId="31" xfId="0" applyNumberFormat="1" applyFont="1" applyFill="1" applyBorder="1" applyAlignment="1">
      <alignment horizontal="center" vertical="center" wrapText="1"/>
    </xf>
    <xf numFmtId="0" fontId="0" fillId="0" borderId="20" xfId="5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/>
    </xf>
    <xf numFmtId="2" fontId="7" fillId="5" borderId="4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" fontId="7" fillId="0" borderId="34" xfId="0" applyNumberFormat="1" applyFont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" fontId="7" fillId="0" borderId="46" xfId="0" applyNumberFormat="1" applyFont="1" applyBorder="1" applyAlignment="1">
      <alignment horizontal="center"/>
    </xf>
    <xf numFmtId="0" fontId="7" fillId="5" borderId="3" xfId="0" applyFont="1" applyFill="1" applyBorder="1" applyAlignment="1">
      <alignment horizontal="right"/>
    </xf>
    <xf numFmtId="1" fontId="7" fillId="5" borderId="29" xfId="0" applyNumberFormat="1" applyFont="1" applyFill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0" fillId="0" borderId="0" xfId="0" applyFont="1"/>
    <xf numFmtId="17" fontId="8" fillId="0" borderId="0" xfId="0" applyNumberFormat="1" applyFont="1"/>
    <xf numFmtId="0" fontId="8" fillId="0" borderId="35" xfId="0" applyFont="1" applyBorder="1"/>
    <xf numFmtId="1" fontId="8" fillId="0" borderId="20" xfId="0" applyNumberFormat="1" applyFont="1" applyBorder="1"/>
    <xf numFmtId="0" fontId="8" fillId="0" borderId="20" xfId="0" applyFont="1" applyBorder="1"/>
    <xf numFmtId="0" fontId="8" fillId="0" borderId="23" xfId="0" applyFont="1" applyBorder="1"/>
    <xf numFmtId="0" fontId="8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/>
    </xf>
    <xf numFmtId="17" fontId="7" fillId="4" borderId="4" xfId="0" applyNumberFormat="1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17" fontId="7" fillId="4" borderId="6" xfId="0" applyNumberFormat="1" applyFont="1" applyFill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8" fillId="0" borderId="28" xfId="0" applyNumberFormat="1" applyFont="1" applyBorder="1" applyAlignment="1">
      <alignment horizontal="center"/>
    </xf>
    <xf numFmtId="17" fontId="7" fillId="4" borderId="8" xfId="0" applyNumberFormat="1" applyFont="1" applyFill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17" fontId="7" fillId="6" borderId="29" xfId="0" applyNumberFormat="1" applyFont="1" applyFill="1" applyBorder="1" applyAlignment="1">
      <alignment horizontal="center"/>
    </xf>
    <xf numFmtId="17" fontId="7" fillId="5" borderId="3" xfId="0" applyNumberFormat="1" applyFont="1" applyFill="1" applyBorder="1"/>
    <xf numFmtId="1" fontId="7" fillId="5" borderId="3" xfId="0" applyNumberFormat="1" applyFont="1" applyFill="1" applyBorder="1" applyAlignment="1">
      <alignment horizontal="center" vertical="center"/>
    </xf>
    <xf numFmtId="0" fontId="0" fillId="0" borderId="4" xfId="4" applyFont="1" applyBorder="1" applyAlignment="1">
      <alignment horizont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0" fillId="0" borderId="3" xfId="4" applyFont="1" applyBorder="1" applyAlignment="1">
      <alignment horizontal="center"/>
    </xf>
    <xf numFmtId="0" fontId="9" fillId="5" borderId="3" xfId="0" applyFont="1" applyFill="1" applyBorder="1" applyAlignment="1">
      <alignment horizontal="right"/>
    </xf>
    <xf numFmtId="1" fontId="9" fillId="5" borderId="29" xfId="0" applyNumberFormat="1" applyFont="1" applyFill="1" applyBorder="1" applyAlignment="1">
      <alignment horizontal="center"/>
    </xf>
    <xf numFmtId="0" fontId="9" fillId="5" borderId="3" xfId="4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4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17" fillId="0" borderId="0" xfId="0" applyFont="1"/>
    <xf numFmtId="17" fontId="7" fillId="5" borderId="3" xfId="0" applyNumberFormat="1" applyFont="1" applyFill="1" applyBorder="1" applyAlignment="1">
      <alignment horizontal="center"/>
    </xf>
    <xf numFmtId="0" fontId="0" fillId="0" borderId="20" xfId="0" applyBorder="1" applyAlignment="1">
      <alignment horizontal="left"/>
    </xf>
    <xf numFmtId="0" fontId="9" fillId="6" borderId="3" xfId="0" applyFont="1" applyFill="1" applyBorder="1" applyAlignment="1">
      <alignment horizontal="right"/>
    </xf>
    <xf numFmtId="0" fontId="9" fillId="5" borderId="3" xfId="0" applyFont="1" applyFill="1" applyBorder="1" applyAlignment="1">
      <alignment horizontal="center"/>
    </xf>
    <xf numFmtId="0" fontId="17" fillId="0" borderId="0" xfId="4" applyFont="1"/>
    <xf numFmtId="0" fontId="9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7" fillId="0" borderId="0" xfId="8" applyFont="1" applyAlignment="1">
      <alignment horizontal="center"/>
    </xf>
    <xf numFmtId="0" fontId="7" fillId="0" borderId="0" xfId="0" applyFont="1" applyAlignment="1">
      <alignment horizontal="left"/>
    </xf>
    <xf numFmtId="0" fontId="7" fillId="5" borderId="3" xfId="0" applyFont="1" applyFill="1" applyBorder="1" applyAlignment="1">
      <alignment horizontal="left"/>
    </xf>
    <xf numFmtId="17" fontId="7" fillId="5" borderId="14" xfId="0" applyNumberFormat="1" applyFont="1" applyFill="1" applyBorder="1" applyAlignment="1">
      <alignment horizontal="center"/>
    </xf>
    <xf numFmtId="17" fontId="7" fillId="5" borderId="31" xfId="0" applyNumberFormat="1" applyFont="1" applyFill="1" applyBorder="1" applyAlignment="1">
      <alignment horizontal="center"/>
    </xf>
    <xf numFmtId="17" fontId="7" fillId="5" borderId="30" xfId="0" applyNumberFormat="1" applyFont="1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8" fillId="0" borderId="19" xfId="0" applyFont="1" applyBorder="1"/>
    <xf numFmtId="1" fontId="7" fillId="0" borderId="5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43" xfId="0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50" xfId="0" applyFont="1" applyBorder="1" applyAlignment="1">
      <alignment horizontal="center"/>
    </xf>
    <xf numFmtId="0" fontId="8" fillId="0" borderId="26" xfId="0" applyFont="1" applyBorder="1"/>
    <xf numFmtId="0" fontId="8" fillId="0" borderId="38" xfId="0" applyFont="1" applyBorder="1" applyAlignment="1">
      <alignment horizontal="center"/>
    </xf>
    <xf numFmtId="0" fontId="8" fillId="0" borderId="38" xfId="0" applyFon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/>
    </xf>
    <xf numFmtId="2" fontId="7" fillId="0" borderId="28" xfId="0" applyNumberFormat="1" applyFont="1" applyBorder="1" applyAlignment="1">
      <alignment horizontal="center"/>
    </xf>
    <xf numFmtId="0" fontId="7" fillId="5" borderId="51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/>
    </xf>
    <xf numFmtId="2" fontId="7" fillId="5" borderId="11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/>
    <xf numFmtId="17" fontId="7" fillId="5" borderId="29" xfId="0" applyNumberFormat="1" applyFont="1" applyFill="1" applyBorder="1" applyAlignment="1">
      <alignment horizontal="center" vertical="center"/>
    </xf>
    <xf numFmtId="17" fontId="7" fillId="5" borderId="30" xfId="0" applyNumberFormat="1" applyFont="1" applyFill="1" applyBorder="1" applyAlignment="1">
      <alignment horizontal="center" vertical="center"/>
    </xf>
    <xf numFmtId="1" fontId="21" fillId="5" borderId="2" xfId="0" applyNumberFormat="1" applyFont="1" applyFill="1" applyBorder="1" applyAlignment="1">
      <alignment horizontal="center" vertical="center" wrapText="1"/>
    </xf>
    <xf numFmtId="1" fontId="8" fillId="0" borderId="43" xfId="0" applyNumberFormat="1" applyFont="1" applyBorder="1"/>
    <xf numFmtId="1" fontId="8" fillId="0" borderId="19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/>
    </xf>
    <xf numFmtId="1" fontId="8" fillId="0" borderId="45" xfId="0" applyNumberFormat="1" applyFont="1" applyBorder="1"/>
    <xf numFmtId="1" fontId="8" fillId="0" borderId="20" xfId="0" applyNumberFormat="1" applyFont="1" applyBorder="1" applyAlignment="1">
      <alignment horizontal="center"/>
    </xf>
    <xf numFmtId="1" fontId="8" fillId="0" borderId="45" xfId="0" applyNumberFormat="1" applyFont="1" applyBorder="1" applyAlignment="1">
      <alignment horizontal="center"/>
    </xf>
    <xf numFmtId="0" fontId="8" fillId="0" borderId="45" xfId="0" applyFont="1" applyBorder="1"/>
    <xf numFmtId="1" fontId="8" fillId="0" borderId="48" xfId="0" applyNumberFormat="1" applyFont="1" applyBorder="1"/>
    <xf numFmtId="1" fontId="8" fillId="0" borderId="26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3" fontId="8" fillId="0" borderId="33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3" fontId="8" fillId="0" borderId="35" xfId="0" applyNumberFormat="1" applyFont="1" applyBorder="1" applyAlignment="1">
      <alignment horizontal="center"/>
    </xf>
    <xf numFmtId="2" fontId="8" fillId="0" borderId="23" xfId="0" applyNumberFormat="1" applyFon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2" fontId="8" fillId="0" borderId="4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7" fillId="4" borderId="52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8" fillId="0" borderId="53" xfId="0" applyFont="1" applyBorder="1" applyAlignment="1">
      <alignment horizontal="center"/>
    </xf>
    <xf numFmtId="1" fontId="7" fillId="0" borderId="42" xfId="0" applyNumberFormat="1" applyFont="1" applyBorder="1" applyAlignment="1">
      <alignment horizontal="center"/>
    </xf>
    <xf numFmtId="1" fontId="7" fillId="0" borderId="5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1" fontId="7" fillId="0" borderId="11" xfId="0" applyNumberFormat="1" applyFont="1" applyBorder="1" applyAlignment="1">
      <alignment horizontal="center"/>
    </xf>
    <xf numFmtId="1" fontId="7" fillId="5" borderId="10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0" borderId="32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8" applyFont="1" applyAlignment="1">
      <alignment horizontal="left"/>
    </xf>
    <xf numFmtId="0" fontId="0" fillId="0" borderId="0" xfId="0" applyAlignment="1">
      <alignment horizontal="left"/>
    </xf>
    <xf numFmtId="17" fontId="11" fillId="5" borderId="3" xfId="0" applyNumberFormat="1" applyFont="1" applyFill="1" applyBorder="1" applyAlignment="1">
      <alignment horizontal="center" vertical="center"/>
    </xf>
    <xf numFmtId="17" fontId="11" fillId="5" borderId="11" xfId="0" applyNumberFormat="1" applyFont="1" applyFill="1" applyBorder="1" applyAlignment="1">
      <alignment horizontal="center" vertical="center"/>
    </xf>
    <xf numFmtId="17" fontId="11" fillId="5" borderId="30" xfId="0" applyNumberFormat="1" applyFont="1" applyFill="1" applyBorder="1" applyAlignment="1">
      <alignment horizontal="center" vertical="center"/>
    </xf>
    <xf numFmtId="165" fontId="11" fillId="5" borderId="31" xfId="0" applyNumberFormat="1" applyFont="1" applyFill="1" applyBorder="1" applyAlignment="1">
      <alignment horizontal="center" wrapText="1"/>
    </xf>
    <xf numFmtId="0" fontId="8" fillId="0" borderId="55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55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1" fontId="7" fillId="0" borderId="25" xfId="0" applyNumberFormat="1" applyFont="1" applyBorder="1" applyAlignment="1">
      <alignment horizontal="center" vertical="center"/>
    </xf>
    <xf numFmtId="0" fontId="7" fillId="5" borderId="29" xfId="0" applyFont="1" applyFill="1" applyBorder="1" applyAlignment="1">
      <alignment horizontal="left"/>
    </xf>
    <xf numFmtId="1" fontId="7" fillId="5" borderId="11" xfId="0" applyNumberFormat="1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7" fontId="7" fillId="5" borderId="56" xfId="0" applyNumberFormat="1" applyFont="1" applyFill="1" applyBorder="1" applyAlignment="1">
      <alignment horizontal="center" vertical="center"/>
    </xf>
    <xf numFmtId="17" fontId="7" fillId="5" borderId="57" xfId="0" applyNumberFormat="1" applyFont="1" applyFill="1" applyBorder="1" applyAlignment="1">
      <alignment horizontal="center" vertical="center"/>
    </xf>
    <xf numFmtId="17" fontId="7" fillId="5" borderId="58" xfId="0" applyNumberFormat="1" applyFont="1" applyFill="1" applyBorder="1" applyAlignment="1">
      <alignment horizontal="center" vertical="center"/>
    </xf>
    <xf numFmtId="17" fontId="7" fillId="5" borderId="59" xfId="0" applyNumberFormat="1" applyFont="1" applyFill="1" applyBorder="1" applyAlignment="1">
      <alignment horizontal="center" vertical="center"/>
    </xf>
    <xf numFmtId="17" fontId="7" fillId="5" borderId="60" xfId="0" applyNumberFormat="1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/>
    </xf>
    <xf numFmtId="0" fontId="8" fillId="0" borderId="35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 vertical="center"/>
    </xf>
    <xf numFmtId="2" fontId="9" fillId="5" borderId="4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left"/>
    </xf>
    <xf numFmtId="0" fontId="8" fillId="0" borderId="37" xfId="0" applyFont="1" applyBorder="1" applyAlignment="1">
      <alignment horizontal="left"/>
    </xf>
    <xf numFmtId="0" fontId="8" fillId="0" borderId="40" xfId="0" applyFont="1" applyBorder="1" applyAlignment="1">
      <alignment horizontal="center"/>
    </xf>
    <xf numFmtId="1" fontId="7" fillId="0" borderId="61" xfId="0" applyNumberFormat="1" applyFont="1" applyBorder="1" applyAlignment="1">
      <alignment horizontal="center" vertical="center"/>
    </xf>
    <xf numFmtId="1" fontId="7" fillId="5" borderId="51" xfId="0" applyNumberFormat="1" applyFont="1" applyFill="1" applyBorder="1" applyAlignment="1">
      <alignment horizontal="center" vertical="center"/>
    </xf>
    <xf numFmtId="1" fontId="17" fillId="0" borderId="0" xfId="0" applyNumberFormat="1" applyFont="1"/>
    <xf numFmtId="0" fontId="25" fillId="0" borderId="0" xfId="0" applyFont="1"/>
    <xf numFmtId="1" fontId="18" fillId="0" borderId="0" xfId="0" applyNumberFormat="1" applyFont="1"/>
    <xf numFmtId="3" fontId="8" fillId="0" borderId="32" xfId="0" applyNumberFormat="1" applyFont="1" applyBorder="1" applyAlignment="1">
      <alignment horizontal="center"/>
    </xf>
    <xf numFmtId="3" fontId="8" fillId="0" borderId="34" xfId="0" applyNumberFormat="1" applyFont="1" applyBorder="1" applyAlignment="1">
      <alignment horizontal="center"/>
    </xf>
    <xf numFmtId="3" fontId="8" fillId="0" borderId="46" xfId="0" applyNumberFormat="1" applyFont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9" fillId="5" borderId="2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52" xfId="0" applyFont="1" applyBorder="1" applyAlignment="1">
      <alignment horizontal="left"/>
    </xf>
    <xf numFmtId="0" fontId="9" fillId="4" borderId="29" xfId="0" applyFont="1" applyFill="1" applyBorder="1" applyAlignment="1">
      <alignment horizontal="right"/>
    </xf>
    <xf numFmtId="1" fontId="7" fillId="4" borderId="3" xfId="0" applyNumberFormat="1" applyFont="1" applyFill="1" applyBorder="1" applyAlignment="1">
      <alignment horizontal="center"/>
    </xf>
    <xf numFmtId="0" fontId="26" fillId="0" borderId="62" xfId="0" applyFont="1" applyBorder="1" applyAlignment="1">
      <alignment horizontal="center" vertical="center" wrapText="1"/>
    </xf>
    <xf numFmtId="17" fontId="11" fillId="6" borderId="2" xfId="0" applyNumberFormat="1" applyFont="1" applyFill="1" applyBorder="1" applyAlignment="1">
      <alignment horizontal="center" vertical="center" wrapText="1"/>
    </xf>
    <xf numFmtId="17" fontId="11" fillId="6" borderId="13" xfId="0" applyNumberFormat="1" applyFont="1" applyFill="1" applyBorder="1" applyAlignment="1">
      <alignment horizontal="center" vertical="center" wrapText="1"/>
    </xf>
    <xf numFmtId="17" fontId="11" fillId="6" borderId="31" xfId="0" applyNumberFormat="1" applyFont="1" applyFill="1" applyBorder="1" applyAlignment="1">
      <alignment horizontal="center" vertical="center" wrapText="1"/>
    </xf>
    <xf numFmtId="17" fontId="11" fillId="5" borderId="2" xfId="0" applyNumberFormat="1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2" fontId="27" fillId="5" borderId="2" xfId="0" applyNumberFormat="1" applyFont="1" applyFill="1" applyBorder="1" applyAlignment="1">
      <alignment horizontal="center" vertical="center" wrapText="1"/>
    </xf>
    <xf numFmtId="2" fontId="11" fillId="5" borderId="2" xfId="0" applyNumberFormat="1" applyFont="1" applyFill="1" applyBorder="1" applyAlignment="1">
      <alignment horizontal="center" vertical="center" wrapText="1"/>
    </xf>
    <xf numFmtId="0" fontId="26" fillId="0" borderId="62" xfId="0" applyFont="1" applyBorder="1" applyAlignment="1">
      <alignment horizontal="center"/>
    </xf>
    <xf numFmtId="0" fontId="28" fillId="7" borderId="63" xfId="0" applyFont="1" applyFill="1" applyBorder="1"/>
    <xf numFmtId="0" fontId="28" fillId="7" borderId="60" xfId="0" applyFont="1" applyFill="1" applyBorder="1"/>
    <xf numFmtId="0" fontId="28" fillId="7" borderId="2" xfId="0" applyFont="1" applyFill="1" applyBorder="1"/>
    <xf numFmtId="1" fontId="28" fillId="7" borderId="14" xfId="0" applyNumberFormat="1" applyFont="1" applyFill="1" applyBorder="1"/>
    <xf numFmtId="2" fontId="28" fillId="7" borderId="2" xfId="0" applyNumberFormat="1" applyFont="1" applyFill="1" applyBorder="1"/>
    <xf numFmtId="2" fontId="28" fillId="7" borderId="31" xfId="0" applyNumberFormat="1" applyFont="1" applyFill="1" applyBorder="1"/>
    <xf numFmtId="0" fontId="28" fillId="0" borderId="32" xfId="0" applyFont="1" applyBorder="1" applyAlignment="1">
      <alignment vertical="center"/>
    </xf>
    <xf numFmtId="0" fontId="28" fillId="0" borderId="33" xfId="0" applyFont="1" applyBorder="1"/>
    <xf numFmtId="0" fontId="28" fillId="0" borderId="18" xfId="0" applyFont="1" applyBorder="1"/>
    <xf numFmtId="0" fontId="28" fillId="0" borderId="21" xfId="0" applyFont="1" applyBorder="1"/>
    <xf numFmtId="0" fontId="26" fillId="0" borderId="32" xfId="0" applyFont="1" applyBorder="1"/>
    <xf numFmtId="1" fontId="26" fillId="0" borderId="4" xfId="0" applyNumberFormat="1" applyFont="1" applyBorder="1"/>
    <xf numFmtId="2" fontId="26" fillId="0" borderId="5" xfId="0" applyNumberFormat="1" applyFont="1" applyBorder="1"/>
    <xf numFmtId="0" fontId="28" fillId="0" borderId="24" xfId="0" applyFont="1" applyBorder="1" applyAlignment="1">
      <alignment vertical="center"/>
    </xf>
    <xf numFmtId="0" fontId="28" fillId="0" borderId="35" xfId="0" applyFont="1" applyBorder="1"/>
    <xf numFmtId="0" fontId="28" fillId="0" borderId="20" xfId="0" applyFont="1" applyBorder="1"/>
    <xf numFmtId="0" fontId="28" fillId="0" borderId="24" xfId="0" applyFont="1" applyBorder="1"/>
    <xf numFmtId="0" fontId="26" fillId="0" borderId="34" xfId="0" applyFont="1" applyBorder="1"/>
    <xf numFmtId="1" fontId="26" fillId="0" borderId="6" xfId="0" applyNumberFormat="1" applyFont="1" applyBorder="1"/>
    <xf numFmtId="2" fontId="26" fillId="0" borderId="64" xfId="0" applyNumberFormat="1" applyFont="1" applyBorder="1"/>
    <xf numFmtId="0" fontId="28" fillId="0" borderId="65" xfId="0" applyFont="1" applyBorder="1" applyAlignment="1">
      <alignment horizontal="left"/>
    </xf>
    <xf numFmtId="0" fontId="28" fillId="0" borderId="37" xfId="0" applyFont="1" applyBorder="1"/>
    <xf numFmtId="0" fontId="28" fillId="0" borderId="38" xfId="0" applyFont="1" applyBorder="1"/>
    <xf numFmtId="0" fontId="28" fillId="0" borderId="39" xfId="0" applyFont="1" applyBorder="1"/>
    <xf numFmtId="0" fontId="26" fillId="0" borderId="36" xfId="0" applyFont="1" applyBorder="1"/>
    <xf numFmtId="1" fontId="26" fillId="0" borderId="8" xfId="0" applyNumberFormat="1" applyFont="1" applyBorder="1"/>
    <xf numFmtId="2" fontId="26" fillId="7" borderId="15" xfId="0" applyNumberFormat="1" applyFont="1" applyFill="1" applyBorder="1"/>
    <xf numFmtId="0" fontId="29" fillId="5" borderId="3" xfId="0" applyFont="1" applyFill="1" applyBorder="1" applyAlignment="1">
      <alignment horizontal="left" wrapText="1"/>
    </xf>
    <xf numFmtId="0" fontId="28" fillId="5" borderId="66" xfId="0" applyFont="1" applyFill="1" applyBorder="1"/>
    <xf numFmtId="0" fontId="28" fillId="5" borderId="67" xfId="0" applyFont="1" applyFill="1" applyBorder="1"/>
    <xf numFmtId="0" fontId="28" fillId="5" borderId="41" xfId="0" applyFont="1" applyFill="1" applyBorder="1"/>
    <xf numFmtId="1" fontId="26" fillId="8" borderId="3" xfId="0" applyNumberFormat="1" applyFont="1" applyFill="1" applyBorder="1"/>
    <xf numFmtId="2" fontId="26" fillId="5" borderId="64" xfId="0" applyNumberFormat="1" applyFont="1" applyFill="1" applyBorder="1"/>
    <xf numFmtId="2" fontId="26" fillId="7" borderId="64" xfId="0" applyNumberFormat="1" applyFont="1" applyFill="1" applyBorder="1"/>
    <xf numFmtId="0" fontId="26" fillId="9" borderId="3" xfId="0" applyFont="1" applyFill="1" applyBorder="1" applyAlignment="1">
      <alignment horizontal="left"/>
    </xf>
    <xf numFmtId="0" fontId="26" fillId="9" borderId="68" xfId="0" applyFont="1" applyFill="1" applyBorder="1"/>
    <xf numFmtId="0" fontId="26" fillId="9" borderId="67" xfId="0" applyFont="1" applyFill="1" applyBorder="1"/>
    <xf numFmtId="0" fontId="26" fillId="0" borderId="10" xfId="0" applyFont="1" applyBorder="1"/>
    <xf numFmtId="1" fontId="26" fillId="0" borderId="0" xfId="0" applyNumberFormat="1" applyFont="1"/>
    <xf numFmtId="2" fontId="26" fillId="7" borderId="3" xfId="0" applyNumberFormat="1" applyFont="1" applyFill="1" applyBorder="1"/>
    <xf numFmtId="0" fontId="28" fillId="7" borderId="65" xfId="0" applyFont="1" applyFill="1" applyBorder="1"/>
    <xf numFmtId="0" fontId="28" fillId="7" borderId="15" xfId="0" applyFont="1" applyFill="1" applyBorder="1"/>
    <xf numFmtId="0" fontId="28" fillId="7" borderId="0" xfId="0" applyFont="1" applyFill="1"/>
    <xf numFmtId="0" fontId="28" fillId="7" borderId="42" xfId="0" applyFont="1" applyFill="1" applyBorder="1"/>
    <xf numFmtId="1" fontId="28" fillId="7" borderId="55" xfId="0" applyNumberFormat="1" applyFont="1" applyFill="1" applyBorder="1"/>
    <xf numFmtId="2" fontId="28" fillId="7" borderId="42" xfId="0" applyNumberFormat="1" applyFont="1" applyFill="1" applyBorder="1"/>
    <xf numFmtId="2" fontId="28" fillId="7" borderId="54" xfId="0" applyNumberFormat="1" applyFont="1" applyFill="1" applyBorder="1"/>
    <xf numFmtId="0" fontId="26" fillId="0" borderId="3" xfId="0" applyFont="1" applyBorder="1" applyAlignment="1">
      <alignment horizontal="center"/>
    </xf>
    <xf numFmtId="0" fontId="28" fillId="7" borderId="31" xfId="0" applyFont="1" applyFill="1" applyBorder="1"/>
    <xf numFmtId="0" fontId="28" fillId="7" borderId="6" xfId="0" applyFont="1" applyFill="1" applyBorder="1"/>
    <xf numFmtId="1" fontId="28" fillId="7" borderId="22" xfId="0" applyNumberFormat="1" applyFont="1" applyFill="1" applyBorder="1"/>
    <xf numFmtId="2" fontId="28" fillId="7" borderId="6" xfId="0" applyNumberFormat="1" applyFont="1" applyFill="1" applyBorder="1"/>
    <xf numFmtId="2" fontId="28" fillId="7" borderId="7" xfId="0" applyNumberFormat="1" applyFont="1" applyFill="1" applyBorder="1"/>
    <xf numFmtId="0" fontId="28" fillId="0" borderId="65" xfId="0" applyFont="1" applyBorder="1"/>
    <xf numFmtId="0" fontId="28" fillId="0" borderId="56" xfId="0" applyFont="1" applyBorder="1"/>
    <xf numFmtId="0" fontId="28" fillId="0" borderId="57" xfId="0" applyFont="1" applyBorder="1"/>
    <xf numFmtId="0" fontId="28" fillId="0" borderId="58" xfId="0" applyFont="1" applyBorder="1"/>
    <xf numFmtId="0" fontId="26" fillId="0" borderId="64" xfId="0" applyFont="1" applyBorder="1"/>
    <xf numFmtId="1" fontId="26" fillId="0" borderId="25" xfId="0" applyNumberFormat="1" applyFont="1" applyBorder="1"/>
    <xf numFmtId="2" fontId="26" fillId="7" borderId="28" xfId="0" applyNumberFormat="1" applyFont="1" applyFill="1" applyBorder="1"/>
    <xf numFmtId="0" fontId="26" fillId="7" borderId="42" xfId="0" applyFont="1" applyFill="1" applyBorder="1"/>
    <xf numFmtId="1" fontId="26" fillId="7" borderId="0" xfId="0" applyNumberFormat="1" applyFont="1" applyFill="1"/>
    <xf numFmtId="2" fontId="26" fillId="7" borderId="47" xfId="0" applyNumberFormat="1" applyFont="1" applyFill="1" applyBorder="1"/>
    <xf numFmtId="2" fontId="26" fillId="7" borderId="54" xfId="0" applyNumberFormat="1" applyFont="1" applyFill="1" applyBorder="1"/>
    <xf numFmtId="0" fontId="26" fillId="0" borderId="8" xfId="0" applyFont="1" applyBorder="1"/>
    <xf numFmtId="1" fontId="26" fillId="0" borderId="3" xfId="0" applyNumberFormat="1" applyFont="1" applyBorder="1"/>
    <xf numFmtId="2" fontId="26" fillId="0" borderId="9" xfId="0" applyNumberFormat="1" applyFont="1" applyBorder="1"/>
    <xf numFmtId="0" fontId="28" fillId="0" borderId="0" xfId="0" applyFont="1"/>
    <xf numFmtId="0" fontId="11" fillId="4" borderId="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7" fontId="11" fillId="4" borderId="4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7" fontId="11" fillId="4" borderId="6" xfId="0" applyNumberFormat="1" applyFont="1" applyFill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3" fontId="5" fillId="0" borderId="64" xfId="0" applyNumberFormat="1" applyFont="1" applyBorder="1" applyAlignment="1">
      <alignment horizontal="center"/>
    </xf>
    <xf numFmtId="17" fontId="11" fillId="4" borderId="8" xfId="0" applyNumberFormat="1" applyFont="1" applyFill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9" fillId="5" borderId="10" xfId="0" applyFont="1" applyFill="1" applyBorder="1" applyAlignment="1">
      <alignment horizontal="right"/>
    </xf>
    <xf numFmtId="3" fontId="9" fillId="0" borderId="3" xfId="0" applyNumberFormat="1" applyFont="1" applyBorder="1"/>
    <xf numFmtId="2" fontId="5" fillId="0" borderId="0" xfId="0" applyNumberFormat="1" applyFont="1" applyAlignment="1">
      <alignment horizontal="center"/>
    </xf>
    <xf numFmtId="0" fontId="9" fillId="5" borderId="29" xfId="0" applyFont="1" applyFill="1" applyBorder="1" applyAlignment="1">
      <alignment horizontal="right"/>
    </xf>
    <xf numFmtId="0" fontId="28" fillId="0" borderId="0" xfId="0" applyFont="1" applyAlignment="1">
      <alignment wrapText="1"/>
    </xf>
    <xf numFmtId="0" fontId="26" fillId="0" borderId="56" xfId="0" applyFont="1" applyBorder="1" applyAlignment="1">
      <alignment horizontal="left" wrapText="1"/>
    </xf>
    <xf numFmtId="0" fontId="26" fillId="0" borderId="57" xfId="0" applyFont="1" applyBorder="1" applyAlignment="1">
      <alignment horizontal="left" wrapText="1"/>
    </xf>
    <xf numFmtId="0" fontId="26" fillId="0" borderId="69" xfId="0" applyFont="1" applyBorder="1" applyAlignment="1">
      <alignment horizontal="left" wrapText="1"/>
    </xf>
    <xf numFmtId="0" fontId="26" fillId="0" borderId="3" xfId="0" applyFont="1" applyBorder="1" applyAlignment="1">
      <alignment wrapText="1"/>
    </xf>
    <xf numFmtId="0" fontId="30" fillId="9" borderId="2" xfId="0" applyFont="1" applyFill="1" applyBorder="1" applyAlignment="1">
      <alignment horizontal="center" wrapText="1"/>
    </xf>
    <xf numFmtId="0" fontId="28" fillId="7" borderId="70" xfId="0" applyFont="1" applyFill="1" applyBorder="1" applyAlignment="1">
      <alignment horizontal="left" wrapText="1"/>
    </xf>
    <xf numFmtId="0" fontId="28" fillId="7" borderId="71" xfId="0" applyFont="1" applyFill="1" applyBorder="1" applyAlignment="1">
      <alignment horizontal="left" wrapText="1"/>
    </xf>
    <xf numFmtId="0" fontId="28" fillId="7" borderId="71" xfId="0" applyFont="1" applyFill="1" applyBorder="1" applyAlignment="1">
      <alignment wrapText="1"/>
    </xf>
    <xf numFmtId="17" fontId="26" fillId="9" borderId="4" xfId="0" applyNumberFormat="1" applyFont="1" applyFill="1" applyBorder="1" applyAlignment="1">
      <alignment horizontal="center" wrapText="1"/>
    </xf>
    <xf numFmtId="0" fontId="28" fillId="0" borderId="49" xfId="0" applyFont="1" applyBorder="1" applyAlignment="1">
      <alignment horizontal="center" wrapText="1"/>
    </xf>
    <xf numFmtId="0" fontId="28" fillId="0" borderId="18" xfId="0" applyFont="1" applyBorder="1" applyAlignment="1">
      <alignment horizontal="center" wrapText="1"/>
    </xf>
    <xf numFmtId="0" fontId="28" fillId="0" borderId="21" xfId="0" applyFont="1" applyBorder="1" applyAlignment="1">
      <alignment horizontal="center" wrapText="1"/>
    </xf>
    <xf numFmtId="0" fontId="28" fillId="0" borderId="4" xfId="0" applyFont="1" applyBorder="1" applyAlignment="1">
      <alignment wrapText="1"/>
    </xf>
    <xf numFmtId="17" fontId="26" fillId="9" borderId="6" xfId="0" applyNumberFormat="1" applyFont="1" applyFill="1" applyBorder="1" applyAlignment="1">
      <alignment horizontal="center" wrapText="1"/>
    </xf>
    <xf numFmtId="0" fontId="28" fillId="0" borderId="45" xfId="0" applyFont="1" applyBorder="1" applyAlignment="1">
      <alignment horizontal="center" wrapText="1"/>
    </xf>
    <xf numFmtId="0" fontId="28" fillId="0" borderId="20" xfId="0" applyFont="1" applyBorder="1" applyAlignment="1">
      <alignment horizontal="center" wrapText="1"/>
    </xf>
    <xf numFmtId="0" fontId="28" fillId="0" borderId="24" xfId="0" applyFont="1" applyBorder="1" applyAlignment="1">
      <alignment horizontal="center" wrapText="1"/>
    </xf>
    <xf numFmtId="0" fontId="28" fillId="0" borderId="6" xfId="0" applyFont="1" applyBorder="1" applyAlignment="1">
      <alignment wrapText="1"/>
    </xf>
    <xf numFmtId="17" fontId="26" fillId="9" borderId="8" xfId="0" applyNumberFormat="1" applyFont="1" applyFill="1" applyBorder="1" applyAlignment="1">
      <alignment horizontal="center" wrapText="1"/>
    </xf>
    <xf numFmtId="0" fontId="28" fillId="0" borderId="50" xfId="0" applyFont="1" applyBorder="1" applyAlignment="1">
      <alignment horizontal="center" wrapText="1"/>
    </xf>
    <xf numFmtId="0" fontId="28" fillId="0" borderId="38" xfId="0" applyFont="1" applyBorder="1" applyAlignment="1">
      <alignment horizontal="center" wrapText="1"/>
    </xf>
    <xf numFmtId="0" fontId="28" fillId="0" borderId="39" xfId="0" applyFont="1" applyBorder="1" applyAlignment="1">
      <alignment horizontal="center" wrapText="1"/>
    </xf>
    <xf numFmtId="0" fontId="28" fillId="0" borderId="8" xfId="0" applyFont="1" applyBorder="1" applyAlignment="1">
      <alignment wrapText="1"/>
    </xf>
    <xf numFmtId="0" fontId="26" fillId="5" borderId="41" xfId="0" applyFont="1" applyFill="1" applyBorder="1" applyAlignment="1">
      <alignment horizontal="right" wrapText="1"/>
    </xf>
    <xf numFmtId="0" fontId="26" fillId="5" borderId="56" xfId="0" applyFont="1" applyFill="1" applyBorder="1" applyAlignment="1">
      <alignment horizontal="center"/>
    </xf>
    <xf numFmtId="0" fontId="26" fillId="5" borderId="10" xfId="0" applyFont="1" applyFill="1" applyBorder="1" applyAlignment="1">
      <alignment horizontal="center"/>
    </xf>
    <xf numFmtId="0" fontId="28" fillId="7" borderId="19" xfId="0" applyFont="1" applyFill="1" applyBorder="1"/>
    <xf numFmtId="0" fontId="28" fillId="7" borderId="48" xfId="0" applyFont="1" applyFill="1" applyBorder="1"/>
    <xf numFmtId="0" fontId="28" fillId="7" borderId="26" xfId="0" applyFont="1" applyFill="1" applyBorder="1"/>
    <xf numFmtId="0" fontId="28" fillId="0" borderId="49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21" xfId="0" applyFont="1" applyBorder="1" applyAlignment="1">
      <alignment horizontal="center"/>
    </xf>
    <xf numFmtId="0" fontId="28" fillId="0" borderId="4" xfId="0" applyFont="1" applyBorder="1"/>
    <xf numFmtId="0" fontId="28" fillId="0" borderId="45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28" fillId="0" borderId="6" xfId="0" applyFont="1" applyBorder="1"/>
    <xf numFmtId="0" fontId="28" fillId="0" borderId="50" xfId="0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9" xfId="0" applyFont="1" applyBorder="1" applyAlignment="1">
      <alignment horizontal="center"/>
    </xf>
    <xf numFmtId="0" fontId="28" fillId="0" borderId="8" xfId="0" applyFont="1" applyBorder="1"/>
    <xf numFmtId="0" fontId="26" fillId="5" borderId="10" xfId="0" applyFont="1" applyFill="1" applyBorder="1" applyAlignment="1">
      <alignment horizontal="right" vertical="center" wrapText="1"/>
    </xf>
    <xf numFmtId="0" fontId="26" fillId="5" borderId="72" xfId="0" applyFont="1" applyFill="1" applyBorder="1" applyAlignment="1">
      <alignment horizontal="center"/>
    </xf>
    <xf numFmtId="0" fontId="26" fillId="5" borderId="51" xfId="0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0" fontId="28" fillId="7" borderId="71" xfId="0" applyFont="1" applyFill="1" applyBorder="1"/>
    <xf numFmtId="0" fontId="30" fillId="4" borderId="3" xfId="0" applyFont="1" applyFill="1" applyBorder="1" applyAlignment="1">
      <alignment horizontal="right" vertical="center" wrapText="1"/>
    </xf>
    <xf numFmtId="0" fontId="26" fillId="10" borderId="56" xfId="0" applyFont="1" applyFill="1" applyBorder="1" applyAlignment="1">
      <alignment horizontal="center"/>
    </xf>
    <xf numFmtId="0" fontId="26" fillId="10" borderId="3" xfId="0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0" fontId="27" fillId="4" borderId="3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17" fontId="7" fillId="9" borderId="4" xfId="0" applyNumberFormat="1" applyFont="1" applyFill="1" applyBorder="1" applyAlignment="1">
      <alignment horizontal="center"/>
    </xf>
    <xf numFmtId="3" fontId="8" fillId="0" borderId="16" xfId="0" applyNumberFormat="1" applyFont="1" applyBorder="1" applyAlignment="1">
      <alignment horizontal="center"/>
    </xf>
    <xf numFmtId="17" fontId="7" fillId="9" borderId="6" xfId="0" applyNumberFormat="1" applyFont="1" applyFill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25" xfId="0" applyNumberFormat="1" applyFont="1" applyBorder="1" applyAlignment="1">
      <alignment horizontal="center"/>
    </xf>
    <xf numFmtId="17" fontId="7" fillId="9" borderId="8" xfId="0" applyNumberFormat="1" applyFont="1" applyFill="1" applyBorder="1" applyAlignment="1">
      <alignment horizontal="center"/>
    </xf>
    <xf numFmtId="3" fontId="8" fillId="0" borderId="61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29" xfId="0" applyFont="1" applyBorder="1" applyAlignment="1">
      <alignment horizontal="right"/>
    </xf>
    <xf numFmtId="0" fontId="31" fillId="5" borderId="3" xfId="0" applyFont="1" applyFill="1" applyBorder="1" applyAlignment="1">
      <alignment horizontal="left" vertical="center" wrapText="1"/>
    </xf>
    <xf numFmtId="17" fontId="31" fillId="5" borderId="3" xfId="0" applyNumberFormat="1" applyFont="1" applyFill="1" applyBorder="1" applyAlignment="1">
      <alignment horizontal="center" vertical="center" wrapText="1"/>
    </xf>
    <xf numFmtId="1" fontId="31" fillId="5" borderId="29" xfId="0" applyNumberFormat="1" applyFont="1" applyFill="1" applyBorder="1" applyAlignment="1">
      <alignment horizontal="center" vertical="center" wrapText="1"/>
    </xf>
    <xf numFmtId="165" fontId="31" fillId="5" borderId="3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9" fillId="0" borderId="4" xfId="0" applyFont="1" applyBorder="1" applyAlignment="1">
      <alignment horizontal="center" wrapText="1"/>
    </xf>
    <xf numFmtId="0" fontId="29" fillId="0" borderId="43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 wrapText="1"/>
    </xf>
    <xf numFmtId="0" fontId="29" fillId="11" borderId="19" xfId="0" applyFont="1" applyFill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1" fontId="29" fillId="0" borderId="55" xfId="0" applyNumberFormat="1" applyFont="1" applyBorder="1" applyAlignment="1">
      <alignment horizontal="center" vertical="center"/>
    </xf>
    <xf numFmtId="165" fontId="29" fillId="0" borderId="42" xfId="0" applyNumberFormat="1" applyFont="1" applyBorder="1" applyAlignment="1">
      <alignment horizontal="center" vertical="center"/>
    </xf>
    <xf numFmtId="165" fontId="29" fillId="0" borderId="0" xfId="0" applyNumberFormat="1" applyFont="1" applyAlignment="1">
      <alignment horizontal="center" vertical="center"/>
    </xf>
    <xf numFmtId="0" fontId="33" fillId="7" borderId="73" xfId="0" applyFont="1" applyFill="1" applyBorder="1" applyAlignment="1">
      <alignment horizontal="center" vertical="center" wrapText="1"/>
    </xf>
    <xf numFmtId="17" fontId="33" fillId="0" borderId="71" xfId="0" applyNumberFormat="1" applyFont="1" applyBorder="1" applyAlignment="1">
      <alignment horizontal="center" vertical="center" wrapText="1"/>
    </xf>
    <xf numFmtId="17" fontId="9" fillId="0" borderId="5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29" fillId="0" borderId="6" xfId="10" applyFont="1" applyBorder="1" applyAlignment="1" applyProtection="1">
      <alignment horizontal="center" wrapText="1"/>
    </xf>
    <xf numFmtId="0" fontId="29" fillId="0" borderId="20" xfId="0" applyFont="1" applyBorder="1" applyAlignment="1">
      <alignment horizontal="center" vertical="center" wrapText="1"/>
    </xf>
    <xf numFmtId="0" fontId="29" fillId="11" borderId="20" xfId="0" applyFont="1" applyFill="1" applyBorder="1" applyAlignment="1">
      <alignment horizontal="center" vertical="center"/>
    </xf>
    <xf numFmtId="0" fontId="0" fillId="7" borderId="74" xfId="0" applyFill="1" applyBorder="1"/>
    <xf numFmtId="1" fontId="0" fillId="7" borderId="75" xfId="0" applyNumberFormat="1" applyFill="1" applyBorder="1"/>
    <xf numFmtId="0" fontId="29" fillId="0" borderId="4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1" fontId="29" fillId="0" borderId="20" xfId="0" applyNumberFormat="1" applyFont="1" applyBorder="1" applyAlignment="1">
      <alignment horizontal="center" vertical="center"/>
    </xf>
    <xf numFmtId="0" fontId="29" fillId="11" borderId="20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/>
    </xf>
    <xf numFmtId="1" fontId="29" fillId="0" borderId="22" xfId="0" applyNumberFormat="1" applyFont="1" applyBorder="1" applyAlignment="1">
      <alignment horizontal="center" vertical="center"/>
    </xf>
    <xf numFmtId="165" fontId="29" fillId="0" borderId="6" xfId="0" applyNumberFormat="1" applyFont="1" applyBorder="1" applyAlignment="1">
      <alignment horizontal="center" vertical="center"/>
    </xf>
    <xf numFmtId="0" fontId="33" fillId="5" borderId="74" xfId="0" applyFont="1" applyFill="1" applyBorder="1" applyAlignment="1">
      <alignment horizontal="justify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3" fillId="5" borderId="53" xfId="0" applyFont="1" applyFill="1" applyBorder="1" applyAlignment="1">
      <alignment horizontal="center" vertical="center" wrapText="1"/>
    </xf>
    <xf numFmtId="0" fontId="0" fillId="0" borderId="34" xfId="0" applyBorder="1"/>
    <xf numFmtId="1" fontId="0" fillId="0" borderId="3" xfId="0" applyNumberFormat="1" applyBorder="1"/>
    <xf numFmtId="0" fontId="0" fillId="7" borderId="35" xfId="0" applyFill="1" applyBorder="1"/>
    <xf numFmtId="0" fontId="0" fillId="7" borderId="20" xfId="0" applyFill="1" applyBorder="1"/>
    <xf numFmtId="0" fontId="0" fillId="7" borderId="24" xfId="0" applyFill="1" applyBorder="1"/>
    <xf numFmtId="0" fontId="0" fillId="7" borderId="45" xfId="0" applyFill="1" applyBorder="1"/>
    <xf numFmtId="1" fontId="0" fillId="7" borderId="76" xfId="0" applyNumberFormat="1" applyFill="1" applyBorder="1"/>
    <xf numFmtId="0" fontId="34" fillId="0" borderId="0" xfId="0" applyFont="1" applyAlignment="1">
      <alignment horizontal="center" vertical="center"/>
    </xf>
    <xf numFmtId="0" fontId="0" fillId="7" borderId="77" xfId="0" applyFill="1" applyBorder="1"/>
    <xf numFmtId="1" fontId="0" fillId="7" borderId="78" xfId="0" applyNumberFormat="1" applyFill="1" applyBorder="1"/>
    <xf numFmtId="0" fontId="33" fillId="13" borderId="79" xfId="0" applyFont="1" applyFill="1" applyBorder="1" applyAlignment="1">
      <alignment horizontal="justify" vertical="center" wrapText="1"/>
    </xf>
    <xf numFmtId="0" fontId="33" fillId="13" borderId="80" xfId="0" applyFont="1" applyFill="1" applyBorder="1" applyAlignment="1">
      <alignment horizontal="center" vertical="center" wrapText="1"/>
    </xf>
    <xf numFmtId="0" fontId="33" fillId="13" borderId="81" xfId="0" applyFont="1" applyFill="1" applyBorder="1" applyAlignment="1">
      <alignment horizontal="center" vertical="center" wrapText="1"/>
    </xf>
    <xf numFmtId="0" fontId="0" fillId="0" borderId="29" xfId="0" applyBorder="1"/>
    <xf numFmtId="0" fontId="35" fillId="13" borderId="82" xfId="0" applyFont="1" applyFill="1" applyBorder="1" applyAlignment="1">
      <alignment horizontal="right" vertical="center" wrapText="1"/>
    </xf>
    <xf numFmtId="0" fontId="35" fillId="13" borderId="83" xfId="0" applyFont="1" applyFill="1" applyBorder="1" applyAlignment="1">
      <alignment horizontal="center" vertical="center" wrapText="1"/>
    </xf>
    <xf numFmtId="0" fontId="35" fillId="13" borderId="84" xfId="0" applyFont="1" applyFill="1" applyBorder="1" applyAlignment="1">
      <alignment horizontal="center" vertical="center" wrapText="1"/>
    </xf>
    <xf numFmtId="0" fontId="35" fillId="13" borderId="85" xfId="0" applyFont="1" applyFill="1" applyBorder="1" applyAlignment="1">
      <alignment horizontal="center" vertical="center" wrapText="1"/>
    </xf>
    <xf numFmtId="0" fontId="35" fillId="13" borderId="86" xfId="0" applyFont="1" applyFill="1" applyBorder="1" applyAlignment="1">
      <alignment horizontal="center" vertical="center" wrapText="1"/>
    </xf>
    <xf numFmtId="0" fontId="0" fillId="0" borderId="32" xfId="0" applyBorder="1"/>
    <xf numFmtId="1" fontId="0" fillId="0" borderId="47" xfId="0" applyNumberFormat="1" applyBorder="1"/>
    <xf numFmtId="0" fontId="35" fillId="13" borderId="87" xfId="0" applyFont="1" applyFill="1" applyBorder="1" applyAlignment="1">
      <alignment horizontal="right" vertical="center" wrapText="1"/>
    </xf>
    <xf numFmtId="0" fontId="35" fillId="13" borderId="88" xfId="0" applyFont="1" applyFill="1" applyBorder="1" applyAlignment="1">
      <alignment horizontal="center" vertical="center" wrapText="1"/>
    </xf>
    <xf numFmtId="0" fontId="35" fillId="13" borderId="89" xfId="0" applyFont="1" applyFill="1" applyBorder="1" applyAlignment="1">
      <alignment horizontal="center" vertical="center" wrapText="1"/>
    </xf>
    <xf numFmtId="0" fontId="35" fillId="13" borderId="90" xfId="0" applyFont="1" applyFill="1" applyBorder="1" applyAlignment="1">
      <alignment horizontal="center" vertical="center" wrapText="1"/>
    </xf>
    <xf numFmtId="0" fontId="35" fillId="13" borderId="91" xfId="0" applyFont="1" applyFill="1" applyBorder="1" applyAlignment="1">
      <alignment horizontal="center" vertical="center" wrapText="1"/>
    </xf>
    <xf numFmtId="0" fontId="0" fillId="0" borderId="44" xfId="0" applyBorder="1"/>
    <xf numFmtId="1" fontId="0" fillId="0" borderId="8" xfId="0" applyNumberFormat="1" applyBorder="1"/>
    <xf numFmtId="0" fontId="29" fillId="0" borderId="6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/>
    </xf>
    <xf numFmtId="0" fontId="0" fillId="7" borderId="73" xfId="0" applyFill="1" applyBorder="1"/>
    <xf numFmtId="0" fontId="0" fillId="7" borderId="71" xfId="0" applyFill="1" applyBorder="1"/>
    <xf numFmtId="0" fontId="0" fillId="7" borderId="52" xfId="0" applyFill="1" applyBorder="1"/>
    <xf numFmtId="0" fontId="33" fillId="15" borderId="93" xfId="0" applyFont="1" applyFill="1" applyBorder="1" applyAlignment="1">
      <alignment horizontal="left" vertical="center"/>
    </xf>
    <xf numFmtId="0" fontId="33" fillId="15" borderId="94" xfId="0" applyFont="1" applyFill="1" applyBorder="1" applyAlignment="1">
      <alignment horizontal="center" vertical="center"/>
    </xf>
    <xf numFmtId="0" fontId="33" fillId="15" borderId="95" xfId="0" applyFont="1" applyFill="1" applyBorder="1" applyAlignment="1">
      <alignment horizontal="center" vertical="center"/>
    </xf>
    <xf numFmtId="0" fontId="33" fillId="15" borderId="95" xfId="0" applyFont="1" applyFill="1" applyBorder="1" applyAlignment="1">
      <alignment horizontal="center" vertical="center" wrapText="1"/>
    </xf>
    <xf numFmtId="0" fontId="33" fillId="15" borderId="96" xfId="0" applyFont="1" applyFill="1" applyBorder="1" applyAlignment="1">
      <alignment horizontal="center" vertical="center" wrapText="1"/>
    </xf>
    <xf numFmtId="0" fontId="29" fillId="0" borderId="6" xfId="10" applyFont="1" applyBorder="1" applyAlignment="1" applyProtection="1">
      <alignment horizontal="center" vertical="center" wrapText="1"/>
    </xf>
    <xf numFmtId="0" fontId="33" fillId="16" borderId="93" xfId="0" applyFont="1" applyFill="1" applyBorder="1" applyAlignment="1">
      <alignment horizontal="justify" vertical="center" wrapText="1"/>
    </xf>
    <xf numFmtId="0" fontId="33" fillId="16" borderId="96" xfId="0" applyFont="1" applyFill="1" applyBorder="1" applyAlignment="1">
      <alignment horizontal="center" vertical="center" wrapText="1"/>
    </xf>
    <xf numFmtId="0" fontId="35" fillId="16" borderId="97" xfId="0" applyFont="1" applyFill="1" applyBorder="1" applyAlignment="1">
      <alignment horizontal="right" vertical="center" wrapText="1"/>
    </xf>
    <xf numFmtId="0" fontId="35" fillId="16" borderId="98" xfId="0" applyFont="1" applyFill="1" applyBorder="1" applyAlignment="1">
      <alignment horizontal="center" vertical="center" wrapText="1"/>
    </xf>
    <xf numFmtId="0" fontId="35" fillId="16" borderId="99" xfId="0" applyFont="1" applyFill="1" applyBorder="1" applyAlignment="1">
      <alignment horizontal="center" vertical="center" wrapText="1"/>
    </xf>
    <xf numFmtId="0" fontId="35" fillId="16" borderId="100" xfId="0" applyFont="1" applyFill="1" applyBorder="1" applyAlignment="1">
      <alignment horizontal="center" vertical="center" wrapText="1"/>
    </xf>
    <xf numFmtId="0" fontId="35" fillId="16" borderId="101" xfId="0" applyFont="1" applyFill="1" applyBorder="1" applyAlignment="1">
      <alignment horizontal="center" vertical="center" wrapText="1"/>
    </xf>
    <xf numFmtId="0" fontId="35" fillId="16" borderId="102" xfId="0" applyFont="1" applyFill="1" applyBorder="1" applyAlignment="1">
      <alignment horizontal="center" vertical="center" wrapText="1"/>
    </xf>
    <xf numFmtId="0" fontId="0" fillId="0" borderId="42" xfId="0" applyBorder="1"/>
    <xf numFmtId="1" fontId="0" fillId="0" borderId="42" xfId="0" applyNumberFormat="1" applyBorder="1"/>
    <xf numFmtId="0" fontId="35" fillId="16" borderId="103" xfId="0" applyFont="1" applyFill="1" applyBorder="1" applyAlignment="1">
      <alignment horizontal="right" vertical="center" wrapText="1"/>
    </xf>
    <xf numFmtId="0" fontId="35" fillId="16" borderId="104" xfId="0" applyFont="1" applyFill="1" applyBorder="1" applyAlignment="1">
      <alignment horizontal="center" vertical="center" wrapText="1"/>
    </xf>
    <xf numFmtId="0" fontId="35" fillId="16" borderId="105" xfId="0" applyFont="1" applyFill="1" applyBorder="1" applyAlignment="1">
      <alignment horizontal="center" vertical="center" wrapText="1"/>
    </xf>
    <xf numFmtId="0" fontId="35" fillId="16" borderId="106" xfId="0" applyFont="1" applyFill="1" applyBorder="1" applyAlignment="1">
      <alignment horizontal="center" vertical="center" wrapText="1"/>
    </xf>
    <xf numFmtId="0" fontId="35" fillId="16" borderId="107" xfId="0" applyFont="1" applyFill="1" applyBorder="1" applyAlignment="1">
      <alignment horizontal="center" vertical="center" wrapText="1"/>
    </xf>
    <xf numFmtId="0" fontId="0" fillId="0" borderId="41" xfId="0" applyBorder="1"/>
    <xf numFmtId="1" fontId="0" fillId="0" borderId="10" xfId="0" applyNumberFormat="1" applyBorder="1"/>
    <xf numFmtId="0" fontId="33" fillId="18" borderId="109" xfId="0" applyFont="1" applyFill="1" applyBorder="1" applyAlignment="1">
      <alignment horizontal="justify" vertical="center" wrapText="1"/>
    </xf>
    <xf numFmtId="0" fontId="33" fillId="18" borderId="110" xfId="0" applyFont="1" applyFill="1" applyBorder="1" applyAlignment="1">
      <alignment horizontal="center" vertical="center" wrapText="1"/>
    </xf>
    <xf numFmtId="0" fontId="33" fillId="18" borderId="111" xfId="0" applyFont="1" applyFill="1" applyBorder="1" applyAlignment="1">
      <alignment horizontal="center" vertical="center" wrapText="1"/>
    </xf>
    <xf numFmtId="0" fontId="33" fillId="18" borderId="112" xfId="0" applyFont="1" applyFill="1" applyBorder="1" applyAlignment="1">
      <alignment horizontal="center" vertical="center" wrapText="1"/>
    </xf>
    <xf numFmtId="0" fontId="0" fillId="0" borderId="3" xfId="0" applyBorder="1"/>
    <xf numFmtId="0" fontId="33" fillId="19" borderId="113" xfId="0" applyFont="1" applyFill="1" applyBorder="1" applyAlignment="1">
      <alignment horizontal="justify" vertical="center" wrapText="1"/>
    </xf>
    <xf numFmtId="0" fontId="33" fillId="19" borderId="111" xfId="0" applyFont="1" applyFill="1" applyBorder="1" applyAlignment="1">
      <alignment horizontal="center" vertical="center" wrapText="1"/>
    </xf>
    <xf numFmtId="0" fontId="33" fillId="19" borderId="11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5" fillId="19" borderId="114" xfId="0" applyFont="1" applyFill="1" applyBorder="1" applyAlignment="1">
      <alignment horizontal="right" vertical="center" wrapText="1"/>
    </xf>
    <xf numFmtId="0" fontId="35" fillId="19" borderId="115" xfId="0" applyFont="1" applyFill="1" applyBorder="1" applyAlignment="1">
      <alignment horizontal="center" vertical="center" wrapText="1"/>
    </xf>
    <xf numFmtId="0" fontId="35" fillId="19" borderId="116" xfId="0" applyFont="1" applyFill="1" applyBorder="1" applyAlignment="1">
      <alignment horizontal="center" vertical="center" wrapText="1"/>
    </xf>
    <xf numFmtId="0" fontId="35" fillId="19" borderId="117" xfId="0" applyFont="1" applyFill="1" applyBorder="1" applyAlignment="1">
      <alignment horizontal="center" vertical="center" wrapText="1"/>
    </xf>
    <xf numFmtId="0" fontId="35" fillId="19" borderId="118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1" fontId="0" fillId="0" borderId="42" xfId="0" applyNumberFormat="1" applyBorder="1" applyAlignment="1">
      <alignment horizontal="right"/>
    </xf>
    <xf numFmtId="0" fontId="35" fillId="19" borderId="119" xfId="0" applyFont="1" applyFill="1" applyBorder="1" applyAlignment="1">
      <alignment horizontal="right" vertical="center" wrapText="1"/>
    </xf>
    <xf numFmtId="0" fontId="35" fillId="19" borderId="120" xfId="0" applyFont="1" applyFill="1" applyBorder="1" applyAlignment="1">
      <alignment horizontal="center" vertical="center" wrapText="1"/>
    </xf>
    <xf numFmtId="0" fontId="35" fillId="19" borderId="121" xfId="0" applyFont="1" applyFill="1" applyBorder="1" applyAlignment="1">
      <alignment horizontal="center" vertical="center" wrapText="1"/>
    </xf>
    <xf numFmtId="0" fontId="35" fillId="19" borderId="12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33" fillId="18" borderId="123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36" fillId="18" borderId="124" xfId="0" applyFont="1" applyFill="1" applyBorder="1" applyAlignment="1">
      <alignment vertical="center" wrapText="1"/>
    </xf>
    <xf numFmtId="0" fontId="0" fillId="18" borderId="125" xfId="0" applyFill="1" applyBorder="1" applyAlignment="1">
      <alignment horizontal="center"/>
    </xf>
    <xf numFmtId="0" fontId="0" fillId="18" borderId="126" xfId="0" applyFill="1" applyBorder="1" applyAlignment="1">
      <alignment horizontal="center"/>
    </xf>
    <xf numFmtId="0" fontId="0" fillId="18" borderId="126" xfId="0" applyFill="1" applyBorder="1"/>
    <xf numFmtId="0" fontId="0" fillId="18" borderId="127" xfId="0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7" borderId="19" xfId="0" applyFill="1" applyBorder="1"/>
    <xf numFmtId="0" fontId="0" fillId="7" borderId="53" xfId="0" applyFill="1" applyBorder="1"/>
    <xf numFmtId="0" fontId="0" fillId="7" borderId="77" xfId="0" applyFill="1" applyBorder="1" applyAlignment="1">
      <alignment horizontal="right"/>
    </xf>
    <xf numFmtId="1" fontId="0" fillId="7" borderId="75" xfId="0" applyNumberFormat="1" applyFill="1" applyBorder="1" applyAlignment="1">
      <alignment horizontal="right"/>
    </xf>
    <xf numFmtId="0" fontId="0" fillId="7" borderId="56" xfId="0" applyFill="1" applyBorder="1" applyAlignment="1">
      <alignment horizontal="right"/>
    </xf>
    <xf numFmtId="1" fontId="0" fillId="7" borderId="58" xfId="0" applyNumberFormat="1" applyFill="1" applyBorder="1" applyAlignment="1">
      <alignment horizontal="right"/>
    </xf>
    <xf numFmtId="0" fontId="33" fillId="21" borderId="129" xfId="0" applyFont="1" applyFill="1" applyBorder="1" applyAlignment="1">
      <alignment horizontal="justify" vertical="center" wrapText="1"/>
    </xf>
    <xf numFmtId="0" fontId="33" fillId="21" borderId="130" xfId="0" applyFont="1" applyFill="1" applyBorder="1" applyAlignment="1">
      <alignment horizontal="center" vertical="center" wrapText="1"/>
    </xf>
    <xf numFmtId="0" fontId="33" fillId="21" borderId="131" xfId="0" applyFont="1" applyFill="1" applyBorder="1" applyAlignment="1">
      <alignment horizontal="center" vertical="center" wrapText="1"/>
    </xf>
    <xf numFmtId="0" fontId="33" fillId="21" borderId="13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3" fillId="22" borderId="133" xfId="0" applyFont="1" applyFill="1" applyBorder="1" applyAlignment="1">
      <alignment horizontal="justify" vertical="center" wrapText="1"/>
    </xf>
    <xf numFmtId="0" fontId="33" fillId="22" borderId="132" xfId="0" applyFont="1" applyFill="1" applyBorder="1" applyAlignment="1">
      <alignment horizontal="center" vertical="center" wrapText="1"/>
    </xf>
    <xf numFmtId="0" fontId="33" fillId="22" borderId="134" xfId="0" applyFont="1" applyFill="1" applyBorder="1" applyAlignment="1">
      <alignment horizontal="center" vertical="center" wrapText="1"/>
    </xf>
    <xf numFmtId="0" fontId="33" fillId="22" borderId="135" xfId="0" applyFont="1" applyFill="1" applyBorder="1" applyAlignment="1">
      <alignment horizontal="center" vertical="center" wrapText="1"/>
    </xf>
    <xf numFmtId="0" fontId="35" fillId="22" borderId="136" xfId="0" applyFont="1" applyFill="1" applyBorder="1" applyAlignment="1">
      <alignment horizontal="right" vertical="center" wrapText="1"/>
    </xf>
    <xf numFmtId="0" fontId="35" fillId="22" borderId="137" xfId="0" applyFont="1" applyFill="1" applyBorder="1" applyAlignment="1">
      <alignment horizontal="center" vertical="center" wrapText="1"/>
    </xf>
    <xf numFmtId="0" fontId="35" fillId="22" borderId="138" xfId="0" applyFont="1" applyFill="1" applyBorder="1" applyAlignment="1">
      <alignment horizontal="center" vertical="center" wrapText="1"/>
    </xf>
    <xf numFmtId="0" fontId="35" fillId="22" borderId="139" xfId="0" applyFont="1" applyFill="1" applyBorder="1" applyAlignment="1">
      <alignment horizontal="center" vertical="center" wrapText="1"/>
    </xf>
    <xf numFmtId="0" fontId="35" fillId="22" borderId="140" xfId="0" applyFont="1" applyFill="1" applyBorder="1" applyAlignment="1">
      <alignment horizontal="center" vertical="center" wrapText="1"/>
    </xf>
    <xf numFmtId="0" fontId="35" fillId="22" borderId="141" xfId="0" applyFont="1" applyFill="1" applyBorder="1" applyAlignment="1">
      <alignment horizontal="right" vertical="center" wrapText="1"/>
    </xf>
    <xf numFmtId="0" fontId="35" fillId="22" borderId="142" xfId="0" applyFont="1" applyFill="1" applyBorder="1" applyAlignment="1">
      <alignment horizontal="center" vertical="center" wrapText="1"/>
    </xf>
    <xf numFmtId="0" fontId="35" fillId="22" borderId="143" xfId="0" applyFont="1" applyFill="1" applyBorder="1" applyAlignment="1">
      <alignment horizontal="center" vertical="center" wrapText="1"/>
    </xf>
    <xf numFmtId="0" fontId="35" fillId="22" borderId="144" xfId="0" applyFont="1" applyFill="1" applyBorder="1" applyAlignment="1">
      <alignment horizontal="center" vertical="center" wrapText="1"/>
    </xf>
    <xf numFmtId="0" fontId="35" fillId="22" borderId="145" xfId="0" applyFont="1" applyFill="1" applyBorder="1" applyAlignment="1">
      <alignment horizontal="center" vertical="center" wrapText="1"/>
    </xf>
    <xf numFmtId="1" fontId="31" fillId="0" borderId="20" xfId="0" applyNumberFormat="1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wrapText="1"/>
    </xf>
    <xf numFmtId="0" fontId="29" fillId="0" borderId="6" xfId="0" applyFont="1" applyBorder="1" applyAlignment="1">
      <alignment horizontal="left" vertical="center" wrapText="1"/>
    </xf>
    <xf numFmtId="17" fontId="9" fillId="0" borderId="0" xfId="0" applyNumberFormat="1" applyFont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48" xfId="0" applyFont="1" applyBorder="1"/>
    <xf numFmtId="1" fontId="29" fillId="0" borderId="26" xfId="0" applyNumberFormat="1" applyFont="1" applyBorder="1" applyAlignment="1">
      <alignment horizontal="center"/>
    </xf>
    <xf numFmtId="0" fontId="29" fillId="0" borderId="26" xfId="0" applyFont="1" applyBorder="1"/>
    <xf numFmtId="0" fontId="29" fillId="0" borderId="26" xfId="0" applyFont="1" applyBorder="1" applyAlignment="1">
      <alignment horizontal="center"/>
    </xf>
    <xf numFmtId="1" fontId="29" fillId="0" borderId="25" xfId="0" applyNumberFormat="1" applyFont="1" applyBorder="1" applyAlignment="1">
      <alignment horizontal="center" vertical="center"/>
    </xf>
    <xf numFmtId="165" fontId="29" fillId="0" borderId="28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1" fontId="31" fillId="0" borderId="38" xfId="0" applyNumberFormat="1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wrapText="1"/>
    </xf>
    <xf numFmtId="0" fontId="29" fillId="11" borderId="26" xfId="0" applyFont="1" applyFill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1" fontId="29" fillId="0" borderId="61" xfId="0" applyNumberFormat="1" applyFont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31" fillId="5" borderId="10" xfId="0" applyFont="1" applyFill="1" applyBorder="1" applyAlignment="1">
      <alignment horizontal="right" vertical="center" wrapText="1"/>
    </xf>
    <xf numFmtId="0" fontId="31" fillId="5" borderId="10" xfId="0" applyFont="1" applyFill="1" applyBorder="1" applyAlignment="1">
      <alignment horizontal="center" vertical="center"/>
    </xf>
    <xf numFmtId="0" fontId="31" fillId="5" borderId="3" xfId="0" applyFont="1" applyFill="1" applyBorder="1" applyAlignment="1">
      <alignment horizontal="center" vertical="center"/>
    </xf>
    <xf numFmtId="1" fontId="31" fillId="5" borderId="61" xfId="0" applyNumberFormat="1" applyFont="1" applyFill="1" applyBorder="1" applyAlignment="1">
      <alignment horizontal="center" vertical="center"/>
    </xf>
    <xf numFmtId="165" fontId="31" fillId="5" borderId="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1" fontId="17" fillId="0" borderId="0" xfId="0" applyNumberFormat="1" applyFont="1" applyAlignment="1">
      <alignment horizontal="center" vertical="center"/>
    </xf>
    <xf numFmtId="165" fontId="17" fillId="0" borderId="0" xfId="0" applyNumberFormat="1" applyFont="1" applyAlignment="1">
      <alignment horizontal="center" vertical="center"/>
    </xf>
    <xf numFmtId="0" fontId="9" fillId="23" borderId="146" xfId="0" applyFont="1" applyFill="1" applyBorder="1" applyAlignment="1">
      <alignment wrapText="1"/>
    </xf>
    <xf numFmtId="0" fontId="9" fillId="23" borderId="146" xfId="0" applyFont="1" applyFill="1" applyBorder="1"/>
    <xf numFmtId="0" fontId="6" fillId="9" borderId="1" xfId="1" applyFill="1" applyAlignment="1">
      <alignment horizontal="left" wrapText="1"/>
    </xf>
    <xf numFmtId="0" fontId="6" fillId="9" borderId="1" xfId="1" applyFill="1"/>
    <xf numFmtId="0" fontId="6" fillId="0" borderId="1" xfId="1" applyAlignment="1">
      <alignment horizontal="left" wrapText="1"/>
    </xf>
    <xf numFmtId="0" fontId="6" fillId="8" borderId="1" xfId="1" applyFill="1" applyAlignment="1">
      <alignment horizontal="left" wrapText="1"/>
    </xf>
    <xf numFmtId="0" fontId="9" fillId="23" borderId="147" xfId="0" applyFont="1" applyFill="1" applyBorder="1" applyAlignment="1">
      <alignment horizontal="left" wrapText="1"/>
    </xf>
    <xf numFmtId="0" fontId="9" fillId="23" borderId="147" xfId="0" applyFont="1" applyFill="1" applyBorder="1"/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2" fontId="7" fillId="5" borderId="29" xfId="0" applyNumberFormat="1" applyFont="1" applyFill="1" applyBorder="1" applyAlignment="1">
      <alignment horizontal="center" vertical="center"/>
    </xf>
    <xf numFmtId="165" fontId="7" fillId="5" borderId="2" xfId="0" applyNumberFormat="1" applyFont="1" applyFill="1" applyBorder="1" applyAlignment="1">
      <alignment horizontal="center" vertical="center" wrapText="1"/>
    </xf>
    <xf numFmtId="165" fontId="7" fillId="5" borderId="148" xfId="0" applyNumberFormat="1" applyFont="1" applyFill="1" applyBorder="1" applyAlignment="1">
      <alignment horizontal="center" vertical="center" wrapText="1"/>
    </xf>
    <xf numFmtId="0" fontId="5" fillId="0" borderId="149" xfId="0" applyFont="1" applyBorder="1" applyAlignment="1">
      <alignment horizontal="left"/>
    </xf>
    <xf numFmtId="0" fontId="5" fillId="0" borderId="149" xfId="4" applyFont="1" applyBorder="1" applyAlignment="1">
      <alignment horizontal="left"/>
    </xf>
    <xf numFmtId="0" fontId="8" fillId="0" borderId="149" xfId="4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5" borderId="148" xfId="0" applyNumberFormat="1" applyFont="1" applyFill="1" applyBorder="1" applyAlignment="1">
      <alignment horizontal="center" vertical="center"/>
    </xf>
    <xf numFmtId="1" fontId="20" fillId="0" borderId="0" xfId="0" applyNumberFormat="1" applyFont="1"/>
    <xf numFmtId="0" fontId="24" fillId="0" borderId="0" xfId="0" applyFont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1" fontId="40" fillId="0" borderId="0" xfId="0" applyNumberFormat="1" applyFont="1"/>
    <xf numFmtId="0" fontId="41" fillId="0" borderId="0" xfId="0" applyFont="1" applyAlignment="1">
      <alignment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" fontId="40" fillId="0" borderId="0" xfId="0" applyNumberFormat="1" applyFont="1" applyAlignment="1">
      <alignment horizontal="center"/>
    </xf>
    <xf numFmtId="0" fontId="43" fillId="0" borderId="0" xfId="0" applyFont="1"/>
    <xf numFmtId="17" fontId="40" fillId="0" borderId="0" xfId="0" applyNumberFormat="1" applyFont="1"/>
    <xf numFmtId="2" fontId="40" fillId="0" borderId="0" xfId="0" applyNumberFormat="1" applyFont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center" vertical="center"/>
    </xf>
    <xf numFmtId="2" fontId="44" fillId="0" borderId="0" xfId="0" applyNumberFormat="1" applyFont="1"/>
    <xf numFmtId="0" fontId="39" fillId="0" borderId="149" xfId="0" applyFont="1" applyBorder="1" applyAlignment="1">
      <alignment horizontal="left"/>
    </xf>
    <xf numFmtId="0" fontId="39" fillId="0" borderId="149" xfId="4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/>
    </xf>
    <xf numFmtId="0" fontId="39" fillId="0" borderId="149" xfId="4" applyFont="1" applyBorder="1" applyAlignment="1">
      <alignment horizontal="left"/>
    </xf>
    <xf numFmtId="0" fontId="7" fillId="5" borderId="11" xfId="0" applyFont="1" applyFill="1" applyBorder="1" applyAlignment="1">
      <alignment horizontal="center" vertical="center"/>
    </xf>
    <xf numFmtId="0" fontId="7" fillId="5" borderId="148" xfId="0" applyFont="1" applyFill="1" applyBorder="1" applyAlignment="1">
      <alignment horizontal="right"/>
    </xf>
    <xf numFmtId="0" fontId="7" fillId="5" borderId="41" xfId="0" applyFont="1" applyFill="1" applyBorder="1" applyAlignment="1">
      <alignment horizontal="left"/>
    </xf>
    <xf numFmtId="1" fontId="7" fillId="5" borderId="148" xfId="0" applyNumberFormat="1" applyFont="1" applyFill="1" applyBorder="1" applyAlignment="1">
      <alignment horizontal="center"/>
    </xf>
    <xf numFmtId="0" fontId="45" fillId="0" borderId="0" xfId="0" applyFont="1" applyAlignment="1">
      <alignment wrapText="1"/>
    </xf>
    <xf numFmtId="0" fontId="46" fillId="0" borderId="0" xfId="0" applyFont="1" applyAlignment="1">
      <alignment wrapText="1"/>
    </xf>
    <xf numFmtId="3" fontId="44" fillId="0" borderId="0" xfId="0" applyNumberFormat="1" applyFont="1"/>
    <xf numFmtId="0" fontId="44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1" fontId="44" fillId="0" borderId="0" xfId="0" applyNumberFormat="1" applyFont="1" applyAlignment="1">
      <alignment horizontal="center"/>
    </xf>
    <xf numFmtId="0" fontId="46" fillId="0" borderId="0" xfId="0" applyFont="1"/>
    <xf numFmtId="0" fontId="45" fillId="0" borderId="0" xfId="0" applyFont="1"/>
    <xf numFmtId="1" fontId="45" fillId="0" borderId="0" xfId="0" applyNumberFormat="1" applyFont="1"/>
    <xf numFmtId="2" fontId="45" fillId="0" borderId="0" xfId="0" applyNumberFormat="1" applyFont="1"/>
    <xf numFmtId="2" fontId="9" fillId="5" borderId="2" xfId="0" applyNumberFormat="1" applyFont="1" applyFill="1" applyBorder="1" applyAlignment="1">
      <alignment horizontal="center" vertical="center"/>
    </xf>
    <xf numFmtId="2" fontId="9" fillId="5" borderId="148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4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5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right" vertical="center" wrapText="1"/>
    </xf>
    <xf numFmtId="0" fontId="48" fillId="0" borderId="0" xfId="0" applyFont="1" applyAlignment="1">
      <alignment horizontal="center" vertical="center"/>
    </xf>
    <xf numFmtId="1" fontId="4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17" fontId="18" fillId="0" borderId="0" xfId="0" applyNumberFormat="1" applyFont="1" applyAlignment="1">
      <alignment horizontal="center"/>
    </xf>
    <xf numFmtId="17" fontId="18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wrapText="1"/>
    </xf>
    <xf numFmtId="17" fontId="49" fillId="0" borderId="0" xfId="0" applyNumberFormat="1" applyFont="1"/>
    <xf numFmtId="17" fontId="49" fillId="0" borderId="0" xfId="0" applyNumberFormat="1" applyFont="1" applyAlignment="1">
      <alignment horizontal="center" vertical="center"/>
    </xf>
    <xf numFmtId="17" fontId="49" fillId="0" borderId="0" xfId="0" applyNumberFormat="1" applyFont="1" applyAlignment="1">
      <alignment horizontal="center" vertical="center" wrapText="1"/>
    </xf>
    <xf numFmtId="1" fontId="49" fillId="0" borderId="0" xfId="0" applyNumberFormat="1" applyFont="1" applyAlignment="1">
      <alignment horizontal="center" vertical="center"/>
    </xf>
    <xf numFmtId="165" fontId="49" fillId="0" borderId="0" xfId="0" applyNumberFormat="1" applyFont="1" applyAlignment="1">
      <alignment horizontal="center" vertical="center"/>
    </xf>
    <xf numFmtId="165" fontId="45" fillId="0" borderId="0" xfId="0" applyNumberFormat="1" applyFont="1" applyAlignment="1">
      <alignment horizontal="center" vertical="center"/>
    </xf>
    <xf numFmtId="1" fontId="45" fillId="0" borderId="0" xfId="0" applyNumberFormat="1" applyFont="1" applyAlignment="1">
      <alignment horizontal="left" vertical="center"/>
    </xf>
    <xf numFmtId="1" fontId="45" fillId="0" borderId="0" xfId="0" applyNumberFormat="1" applyFont="1" applyAlignment="1">
      <alignment horizontal="center" vertical="center"/>
    </xf>
    <xf numFmtId="0" fontId="50" fillId="0" borderId="0" xfId="10" applyFont="1" applyAlignment="1" applyProtection="1">
      <alignment horizontal="center" wrapText="1"/>
    </xf>
    <xf numFmtId="0" fontId="50" fillId="0" borderId="0" xfId="0" applyFont="1" applyAlignment="1">
      <alignment horizontal="center" vertical="center"/>
    </xf>
    <xf numFmtId="1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167" fontId="49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9" fillId="0" borderId="0" xfId="0" applyFont="1"/>
    <xf numFmtId="0" fontId="49" fillId="0" borderId="0" xfId="0" applyFont="1" applyAlignment="1">
      <alignment horizontal="center"/>
    </xf>
    <xf numFmtId="1" fontId="49" fillId="0" borderId="0" xfId="0" applyNumberFormat="1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165" fontId="49" fillId="0" borderId="0" xfId="0" applyNumberFormat="1" applyFont="1" applyAlignment="1">
      <alignment horizontal="center"/>
    </xf>
    <xf numFmtId="0" fontId="50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/>
    </xf>
    <xf numFmtId="1" fontId="52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/>
    </xf>
    <xf numFmtId="0" fontId="50" fillId="0" borderId="0" xfId="0" applyFont="1"/>
    <xf numFmtId="1" fontId="50" fillId="0" borderId="0" xfId="0" applyNumberFormat="1" applyFont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50" fillId="0" borderId="0" xfId="10" applyFont="1" applyAlignment="1" applyProtection="1">
      <alignment horizontal="center" vertical="center" wrapText="1"/>
    </xf>
    <xf numFmtId="0" fontId="0" fillId="24" borderId="0" xfId="0" applyFill="1"/>
    <xf numFmtId="17" fontId="7" fillId="0" borderId="148" xfId="0" applyNumberFormat="1" applyFont="1" applyBorder="1" applyAlignment="1">
      <alignment horizontal="center"/>
    </xf>
    <xf numFmtId="0" fontId="1" fillId="0" borderId="148" xfId="0" applyNumberFormat="1" applyFont="1" applyBorder="1" applyAlignment="1">
      <alignment horizontal="center"/>
    </xf>
    <xf numFmtId="2" fontId="8" fillId="0" borderId="148" xfId="0" applyNumberFormat="1" applyFont="1" applyBorder="1" applyAlignment="1">
      <alignment horizontal="center"/>
    </xf>
    <xf numFmtId="9" fontId="8" fillId="0" borderId="148" xfId="13" applyFont="1" applyBorder="1" applyAlignment="1">
      <alignment horizontal="center"/>
    </xf>
    <xf numFmtId="3" fontId="8" fillId="0" borderId="148" xfId="0" applyNumberFormat="1" applyFont="1" applyBorder="1" applyAlignment="1">
      <alignment horizontal="center"/>
    </xf>
    <xf numFmtId="0" fontId="53" fillId="0" borderId="150" xfId="0" applyFont="1" applyBorder="1" applyAlignment="1">
      <alignment horizontal="center"/>
    </xf>
    <xf numFmtId="0" fontId="53" fillId="0" borderId="151" xfId="0" applyFont="1" applyBorder="1" applyAlignment="1">
      <alignment horizontal="center"/>
    </xf>
    <xf numFmtId="0" fontId="54" fillId="0" borderId="0" xfId="0" applyFont="1"/>
    <xf numFmtId="0" fontId="54" fillId="0" borderId="0" xfId="0" applyFont="1" applyAlignment="1">
      <alignment horizontal="center"/>
    </xf>
    <xf numFmtId="0" fontId="17" fillId="25" borderId="12" xfId="0" applyFont="1" applyFill="1" applyBorder="1" applyAlignment="1">
      <alignment horizontal="center" wrapText="1"/>
    </xf>
    <xf numFmtId="0" fontId="17" fillId="25" borderId="3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28" xfId="0" applyFill="1" applyBorder="1" applyAlignment="1">
      <alignment wrapText="1"/>
    </xf>
    <xf numFmtId="0" fontId="9" fillId="0" borderId="36" xfId="0" applyFont="1" applyFill="1" applyBorder="1" applyAlignment="1">
      <alignment horizontal="center" wrapText="1"/>
    </xf>
    <xf numFmtId="0" fontId="0" fillId="22" borderId="6" xfId="0" applyFill="1" applyBorder="1" applyAlignment="1">
      <alignment horizontal="center" wrapText="1"/>
    </xf>
    <xf numFmtId="0" fontId="0" fillId="22" borderId="6" xfId="0" applyFill="1" applyBorder="1" applyAlignment="1">
      <alignment wrapText="1"/>
    </xf>
    <xf numFmtId="0" fontId="9" fillId="22" borderId="34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9" fillId="0" borderId="3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34" fillId="25" borderId="3" xfId="0" applyFont="1" applyFill="1" applyBorder="1" applyAlignment="1">
      <alignment wrapText="1"/>
    </xf>
    <xf numFmtId="0" fontId="34" fillId="25" borderId="3" xfId="0" applyFont="1" applyFill="1" applyBorder="1" applyAlignment="1">
      <alignment horizontal="center" wrapText="1"/>
    </xf>
    <xf numFmtId="0" fontId="34" fillId="25" borderId="13" xfId="0" applyFont="1" applyFill="1" applyBorder="1" applyAlignment="1">
      <alignment horizontal="center" wrapText="1"/>
    </xf>
    <xf numFmtId="0" fontId="7" fillId="0" borderId="0" xfId="8" applyFont="1" applyFill="1" applyAlignment="1"/>
    <xf numFmtId="0" fontId="42" fillId="0" borderId="0" xfId="0" applyFont="1" applyAlignment="1">
      <alignment wrapText="1"/>
    </xf>
    <xf numFmtId="0" fontId="0" fillId="0" borderId="15" xfId="0" applyBorder="1" applyAlignment="1"/>
    <xf numFmtId="0" fontId="10" fillId="0" borderId="0" xfId="0" applyFont="1" applyAlignment="1">
      <alignment wrapText="1"/>
    </xf>
    <xf numFmtId="0" fontId="0" fillId="0" borderId="0" xfId="0" applyAlignment="1"/>
    <xf numFmtId="0" fontId="42" fillId="0" borderId="0" xfId="0" applyFont="1" applyAlignment="1"/>
    <xf numFmtId="2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/>
    <xf numFmtId="2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9" fillId="20" borderId="128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9" fillId="12" borderId="28" xfId="0" applyFont="1" applyFill="1" applyBorder="1" applyAlignment="1">
      <alignment horizontal="center"/>
    </xf>
    <xf numFmtId="0" fontId="9" fillId="14" borderId="92" xfId="0" applyFont="1" applyFill="1" applyBorder="1" applyAlignment="1">
      <alignment horizontal="center" vertical="center"/>
    </xf>
    <xf numFmtId="0" fontId="9" fillId="17" borderId="108" xfId="0" applyFont="1" applyFill="1" applyBorder="1" applyAlignment="1">
      <alignment horizontal="center"/>
    </xf>
    <xf numFmtId="0" fontId="42" fillId="0" borderId="152" xfId="0" applyFont="1" applyBorder="1" applyAlignment="1">
      <alignment horizontal="center" wrapText="1"/>
    </xf>
    <xf numFmtId="0" fontId="42" fillId="0" borderId="153" xfId="0" applyFont="1" applyBorder="1" applyAlignment="1">
      <alignment horizontal="center" wrapText="1"/>
    </xf>
    <xf numFmtId="0" fontId="42" fillId="0" borderId="154" xfId="0" applyFont="1" applyBorder="1" applyAlignment="1">
      <alignment horizontal="center" wrapText="1"/>
    </xf>
    <xf numFmtId="0" fontId="0" fillId="0" borderId="20" xfId="0" applyFill="1" applyBorder="1" applyAlignment="1">
      <alignment horizontal="center"/>
    </xf>
  </cellXfs>
  <cellStyles count="14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Porcentagem" xfId="13" builtinId="5"/>
    <cellStyle name="Título 3" xfId="1" builtinId="18" customBuiltin="1"/>
    <cellStyle name="Vírgula 2" xfId="12"/>
  </cellStyles>
  <dxfs count="7"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MAIO/2023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Protocolos!$L$19:$L$23</c:f>
              <c:numCache>
                <c:formatCode>General</c:formatCode>
                <c:ptCount val="5"/>
                <c:pt idx="0">
                  <c:v>174</c:v>
                </c:pt>
                <c:pt idx="1">
                  <c:v>70</c:v>
                </c:pt>
                <c:pt idx="2">
                  <c:v>4920</c:v>
                </c:pt>
                <c:pt idx="3">
                  <c:v>281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18-43D8-85AF-9551245D7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3 últimos meses</a:t>
            </a:r>
          </a:p>
        </c:rich>
      </c:tx>
      <c:layout>
        <c:manualLayout>
          <c:xMode val="edge"/>
          <c:yMode val="edge"/>
          <c:x val="0.20952980476370936"/>
          <c:y val="1.1173184357541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'ASSUNTOS_10+_últimos_3_meses'!$A$7:$A$7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801</c:v>
                </c:pt>
                <c:pt idx="1">
                  <c:v>981</c:v>
                </c:pt>
                <c:pt idx="2">
                  <c:v>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9-4F46-904A-3032EA673355}"/>
            </c:ext>
          </c:extLst>
        </c:ser>
        <c:ser>
          <c:idx val="1"/>
          <c:order val="1"/>
          <c:tx>
            <c:strRef>
              <c:f>'ASSUNTOS_10+_últimos_3_meses'!$A$8:$A$8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460</c:v>
                </c:pt>
                <c:pt idx="1">
                  <c:v>379</c:v>
                </c:pt>
                <c:pt idx="2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9-4F46-904A-3032EA673355}"/>
            </c:ext>
          </c:extLst>
        </c:ser>
        <c:ser>
          <c:idx val="2"/>
          <c:order val="2"/>
          <c:tx>
            <c:strRef>
              <c:f>'ASSUNTOS_10+_últimos_3_meses'!$A$9:$A$9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333</c:v>
                </c:pt>
                <c:pt idx="1">
                  <c:v>253</c:v>
                </c:pt>
                <c:pt idx="2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9-4F46-904A-3032EA673355}"/>
            </c:ext>
          </c:extLst>
        </c:ser>
        <c:ser>
          <c:idx val="3"/>
          <c:order val="3"/>
          <c:tx>
            <c:strRef>
              <c:f>'ASSUNTOS_10+_últimos_3_meses'!$A$10:$A$10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252</c:v>
                </c:pt>
                <c:pt idx="1">
                  <c:v>231</c:v>
                </c:pt>
                <c:pt idx="2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B9-4F46-904A-3032EA673355}"/>
            </c:ext>
          </c:extLst>
        </c:ser>
        <c:ser>
          <c:idx val="4"/>
          <c:order val="4"/>
          <c:tx>
            <c:strRef>
              <c:f>'ASSUNTOS_10+_últimos_3_meses'!$A$11:$A$11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196</c:v>
                </c:pt>
                <c:pt idx="1">
                  <c:v>160</c:v>
                </c:pt>
                <c:pt idx="2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9-4F46-904A-3032EA673355}"/>
            </c:ext>
          </c:extLst>
        </c:ser>
        <c:ser>
          <c:idx val="5"/>
          <c:order val="5"/>
          <c:tx>
            <c:strRef>
              <c:f>'ASSUNTOS_10+_últimos_3_meses'!$A$12:$A$12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298</c:v>
                </c:pt>
                <c:pt idx="1">
                  <c:v>101</c:v>
                </c:pt>
                <c:pt idx="2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B9-4F46-904A-3032EA673355}"/>
            </c:ext>
          </c:extLst>
        </c:ser>
        <c:ser>
          <c:idx val="6"/>
          <c:order val="6"/>
          <c:tx>
            <c:strRef>
              <c:f>'ASSUNTOS_10+_últimos_3_meses'!$A$13:$A$13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170</c:v>
                </c:pt>
                <c:pt idx="1">
                  <c:v>123</c:v>
                </c:pt>
                <c:pt idx="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B9-4F46-904A-3032EA673355}"/>
            </c:ext>
          </c:extLst>
        </c:ser>
        <c:ser>
          <c:idx val="7"/>
          <c:order val="7"/>
          <c:tx>
            <c:strRef>
              <c:f>'ASSUNTOS_10+_últimos_3_meses'!$A$14:$A$14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158</c:v>
                </c:pt>
                <c:pt idx="1">
                  <c:v>128</c:v>
                </c:pt>
                <c:pt idx="2">
                  <c:v>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B9-4F46-904A-3032EA673355}"/>
            </c:ext>
          </c:extLst>
        </c:ser>
        <c:ser>
          <c:idx val="8"/>
          <c:order val="8"/>
          <c:tx>
            <c:strRef>
              <c:f>'ASSUNTOS_10+_últimos_3_meses'!$A$15:$A$15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123</c:v>
                </c:pt>
                <c:pt idx="1">
                  <c:v>139</c:v>
                </c:pt>
                <c:pt idx="2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B9-4F46-904A-3032EA673355}"/>
            </c:ext>
          </c:extLst>
        </c:ser>
        <c:ser>
          <c:idx val="9"/>
          <c:order val="9"/>
          <c:tx>
            <c:strRef>
              <c:f>'ASSUNTOS_10+_últimos_3_meses'!$A$16:$A$16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136</c:v>
                </c:pt>
                <c:pt idx="1">
                  <c:v>116</c:v>
                </c:pt>
                <c:pt idx="2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B9-4F46-904A-3032EA67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8453647"/>
        <c:axId val="1818454063"/>
      </c:barChart>
      <c:valAx>
        <c:axId val="1818454063"/>
        <c:scaling>
          <c:orientation val="minMax"/>
          <c:max val="1000"/>
          <c:min val="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647"/>
        <c:crosses val="autoZero"/>
        <c:crossBetween val="between"/>
        <c:majorUnit val="100"/>
        <c:minorUnit val="50"/>
      </c:valAx>
      <c:dateAx>
        <c:axId val="1818453647"/>
        <c:scaling>
          <c:orientation val="minMax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063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30231211041358"/>
          <c:y val="9.2901866975879155E-2"/>
          <c:w val="0.2483654406366132"/>
          <c:h val="0.807981810892994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7.9993141769876722E-2"/>
          <c:y val="0.14260195736402517"/>
          <c:w val="0.5490226255125138"/>
          <c:h val="0.78217701048238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'10_ASSUNTOS_+_demandados_MAI_23'!$B$24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'10_ASSUNTOS_+_demandados_MAI_23'!$B$25</c:f>
              <c:numCache>
                <c:formatCode>General</c:formatCode>
                <c:ptCount val="1"/>
                <c:pt idx="0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748-ABAC-69F43BE9DD84}"/>
            </c:ext>
          </c:extLst>
        </c:ser>
        <c:ser>
          <c:idx val="1"/>
          <c:order val="1"/>
          <c:tx>
            <c:strRef>
              <c:f>'10_ASSUNTOS_+_demandados_MAI_23'!$C$24:$C$24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'10_ASSUNTOS_+_demandados_MAI_23'!$C$25:$C$25</c:f>
              <c:numCache>
                <c:formatCode>General</c:formatCode>
                <c:ptCount val="1"/>
                <c:pt idx="0">
                  <c:v>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748-ABAC-69F43BE9DD84}"/>
            </c:ext>
          </c:extLst>
        </c:ser>
        <c:ser>
          <c:idx val="2"/>
          <c:order val="2"/>
          <c:tx>
            <c:strRef>
              <c:f>'10_ASSUNTOS_+_demandados_MAI_23'!$D$24:$D$24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'10_ASSUNTOS_+_demandados_MAI_23'!$D$25:$D$26</c:f>
              <c:numCache>
                <c:formatCode>General</c:formatCode>
                <c:ptCount val="2"/>
                <c:pt idx="0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4-4748-ABAC-69F43BE9DD84}"/>
            </c:ext>
          </c:extLst>
        </c:ser>
        <c:ser>
          <c:idx val="3"/>
          <c:order val="3"/>
          <c:tx>
            <c:strRef>
              <c:f>'10_ASSUNTOS_+_demandados_MAI_23'!$E$24:$E$24</c:f>
              <c:strCache>
                <c:ptCount val="1"/>
                <c:pt idx="0">
                  <c:v>Estabelecimentos comerciais, indústrias e serviços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'10_ASSUNTOS_+_demandados_MAI_23'!$E$25:$E$26</c:f>
              <c:numCache>
                <c:formatCode>General</c:formatCode>
                <c:ptCount val="2"/>
                <c:pt idx="0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4-4748-ABAC-69F43BE9DD84}"/>
            </c:ext>
          </c:extLst>
        </c:ser>
        <c:ser>
          <c:idx val="4"/>
          <c:order val="4"/>
          <c:tx>
            <c:strRef>
              <c:f>'10_ASSUNTOS_+_demandados_MAI_23'!$F$24:$F$24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'10_ASSUNTOS_+_demandados_MAI_23'!$F$25:$F$26</c:f>
              <c:numCache>
                <c:formatCode>General</c:formatCode>
                <c:ptCount val="2"/>
                <c:pt idx="0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F4-4748-ABAC-69F43BE9DD84}"/>
            </c:ext>
          </c:extLst>
        </c:ser>
        <c:ser>
          <c:idx val="5"/>
          <c:order val="5"/>
          <c:tx>
            <c:strRef>
              <c:f>'10_ASSUNTOS_+_demandados_MAI_23'!$G$24:$G$24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'10_ASSUNTOS_+_demandados_MAI_23'!$G$25:$G$26</c:f>
              <c:numCache>
                <c:formatCode>General</c:formatCode>
                <c:ptCount val="2"/>
                <c:pt idx="0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F4-4748-ABAC-69F43BE9DD84}"/>
            </c:ext>
          </c:extLst>
        </c:ser>
        <c:ser>
          <c:idx val="6"/>
          <c:order val="6"/>
          <c:tx>
            <c:strRef>
              <c:f>'10_ASSUNTOS_+_demandados_MAI_23'!$H$24:$H$24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'10_ASSUNTOS_+_demandados_MAI_23'!$H$25:$H$26</c:f>
              <c:numCache>
                <c:formatCode>General</c:formatCode>
                <c:ptCount val="2"/>
                <c:pt idx="0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F4-4748-ABAC-69F43BE9DD84}"/>
            </c:ext>
          </c:extLst>
        </c:ser>
        <c:ser>
          <c:idx val="7"/>
          <c:order val="7"/>
          <c:tx>
            <c:strRef>
              <c:f>'10_ASSUNTOS_+_demandados_MAI_23'!$I$24:$I$24</c:f>
              <c:strCache>
                <c:ptCount val="1"/>
                <c:pt idx="0">
                  <c:v>Veículos abandonados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'10_ASSUNTOS_+_demandados_MAI_23'!$I$25:$I$26</c:f>
              <c:numCache>
                <c:formatCode>General</c:formatCode>
                <c:ptCount val="2"/>
                <c:pt idx="0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F4-4748-ABAC-69F43BE9DD84}"/>
            </c:ext>
          </c:extLst>
        </c:ser>
        <c:ser>
          <c:idx val="8"/>
          <c:order val="8"/>
          <c:tx>
            <c:strRef>
              <c:f>'10_ASSUNTOS_+_demandados_MAI_23'!$J$24:$J$24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'10_ASSUNTOS_+_demandados_MAI_23'!$J$25:$J$26</c:f>
              <c:numCache>
                <c:formatCode>General</c:formatCode>
                <c:ptCount val="2"/>
                <c:pt idx="0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F4-4748-ABAC-69F43BE9DD84}"/>
            </c:ext>
          </c:extLst>
        </c:ser>
        <c:ser>
          <c:idx val="9"/>
          <c:order val="9"/>
          <c:tx>
            <c:strRef>
              <c:f>'10_ASSUNTOS_+_demandados_MAI_23'!$K$24:$K$24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val>
            <c:numRef>
              <c:f>'10_ASSUNTOS_+_demandados_MAI_23'!$K$25:$K$26</c:f>
              <c:numCache>
                <c:formatCode>General</c:formatCode>
                <c:ptCount val="2"/>
                <c:pt idx="0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F4-4748-ABAC-69F43BE9DD84}"/>
            </c:ext>
          </c:extLst>
        </c:ser>
        <c:ser>
          <c:idx val="10"/>
          <c:order val="10"/>
          <c:tx>
            <c:strRef>
              <c:f>'10_ASSUNTOS_+_demandados_MAI_23'!$L$24:$L$24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'10_ASSUNTOS_+_demandados_MAI_23'!$L$25:$L$26</c:f>
              <c:numCache>
                <c:formatCode>General</c:formatCode>
                <c:ptCount val="2"/>
                <c:pt idx="1">
                  <c:v>5353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F4-4748-ABAC-69F43BE9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  <c:max val="5600"/>
          <c:min val="0"/>
        </c:scaling>
        <c:delete val="0"/>
        <c:axPos val="l"/>
        <c:majorGridlines>
          <c:spPr>
            <a:ln>
              <a:solidFill>
                <a:srgbClr val="868686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2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753042189193412"/>
          <c:y val="0.24865152725474532"/>
          <c:w val="0.28674900974076606"/>
          <c:h val="0.56987615678474979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do mês de MAIO/23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'10_ASSUNTOS_+_demandados_MAI_23'!$B$6:$B$6</c:f>
              <c:strCache>
                <c:ptCount val="1"/>
                <c:pt idx="0">
                  <c:v>mai/23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cat>
            <c:strRef>
              <c:f>'10_ASSUNTOS_+_demandados_MAI_23'!$A$7:$A$16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Estabelecimentos comerciais, indústrias e serviços</c:v>
                </c:pt>
                <c:pt idx="4">
                  <c:v>Árvore</c:v>
                </c:pt>
                <c:pt idx="5">
                  <c:v>Poluição sonora - PSIU</c:v>
                </c:pt>
                <c:pt idx="6">
                  <c:v>Ônibus</c:v>
                </c:pt>
                <c:pt idx="7">
                  <c:v>Veículos abandonados</c:v>
                </c:pt>
                <c:pt idx="8">
                  <c:v>Sinalização e Circulação de veículos e Pedestres</c:v>
                </c:pt>
                <c:pt idx="9">
                  <c:v>Calçadas, guias e postes</c:v>
                </c:pt>
              </c:strCache>
            </c:strRef>
          </c:cat>
          <c:val>
            <c:numRef>
              <c:f>'10_ASSUNTOS_+_demandados_MAI_23'!$B$7:$B$16</c:f>
              <c:numCache>
                <c:formatCode>General</c:formatCode>
                <c:ptCount val="10"/>
                <c:pt idx="0">
                  <c:v>801</c:v>
                </c:pt>
                <c:pt idx="1">
                  <c:v>460</c:v>
                </c:pt>
                <c:pt idx="2">
                  <c:v>333</c:v>
                </c:pt>
                <c:pt idx="3">
                  <c:v>298</c:v>
                </c:pt>
                <c:pt idx="4">
                  <c:v>252</c:v>
                </c:pt>
                <c:pt idx="5">
                  <c:v>196</c:v>
                </c:pt>
                <c:pt idx="6">
                  <c:v>170</c:v>
                </c:pt>
                <c:pt idx="7">
                  <c:v>166</c:v>
                </c:pt>
                <c:pt idx="8">
                  <c:v>158</c:v>
                </c:pt>
                <c:pt idx="9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B4-4026-B533-60BBCA1E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  <c:max val="1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ajorUnit val="100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0"/>
        <c:ser>
          <c:idx val="0"/>
          <c:order val="0"/>
          <c:tx>
            <c:v>Série4</c:v>
          </c:tx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cat>
            <c:strLit>
              <c:ptCount val="10"/>
              <c:pt idx="0">
                <c:v>Secretaria Municipal de Assistência e Desenvolvimento Social</c:v>
              </c:pt>
              <c:pt idx="1">
                <c:v>Secretaria Municipal das Subprefeituras</c:v>
              </c:pt>
              <c:pt idx="2">
                <c:v>Secretaria Municipal da Saúde</c:v>
              </c:pt>
              <c:pt idx="3">
                <c:v>Companhia de Engenharia de Tráfego - CET</c:v>
              </c:pt>
              <c:pt idx="4">
                <c:v>Secretaria Municipal da Fazenda</c:v>
              </c:pt>
              <c:pt idx="5">
                <c:v>Secretaria Executiva de Limpeza Urbana**</c:v>
              </c:pt>
              <c:pt idx="6">
                <c:v>Secretaria Municipal de Educação</c:v>
              </c:pt>
              <c:pt idx="7">
                <c:v>São Paulo Transportes - SPTRANS</c:v>
              </c:pt>
              <c:pt idx="8">
                <c:v>Subprefeitura Lapa</c:v>
              </c:pt>
              <c:pt idx="9">
                <c:v>Agência Reguladora de Serviços Públicos do Município de São Paulo</c:v>
              </c:pt>
            </c:strLit>
          </c:cat>
          <c:val>
            <c:numRef>
              <c:f>'10_UNIDADES_+_demandadas_2023'!$O$7:$O$16</c:f>
              <c:numCache>
                <c:formatCode>0</c:formatCode>
                <c:ptCount val="10"/>
                <c:pt idx="0">
                  <c:v>777.8</c:v>
                </c:pt>
                <c:pt idx="1">
                  <c:v>586</c:v>
                </c:pt>
                <c:pt idx="2">
                  <c:v>358.6</c:v>
                </c:pt>
                <c:pt idx="3">
                  <c:v>293.2</c:v>
                </c:pt>
                <c:pt idx="4">
                  <c:v>285.2</c:v>
                </c:pt>
                <c:pt idx="5">
                  <c:v>273.39999999999998</c:v>
                </c:pt>
                <c:pt idx="6">
                  <c:v>244.6</c:v>
                </c:pt>
                <c:pt idx="7">
                  <c:v>240</c:v>
                </c:pt>
                <c:pt idx="8">
                  <c:v>99.4</c:v>
                </c:pt>
                <c:pt idx="9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A9-4EE1-9877-49B6D24CB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43314623125292E-2"/>
          <c:y val="0.10685912816321233"/>
          <c:w val="0.6016472847261134"/>
          <c:h val="0.88462932840618924"/>
        </c:manualLayout>
      </c:layout>
      <c:ofPieChart>
        <c:ofPieType val="pie"/>
        <c:varyColors val="1"/>
        <c:ser>
          <c:idx val="14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6-42A3-9481-68ADE6B0346A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2-DEC6-42A3-9481-68ADE6B034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DEC6-42A3-9481-68ADE6B0346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DEC6-42A3-9481-68ADE6B0346A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6-DEC6-42A3-9481-68ADE6B0346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DEC6-42A3-9481-68ADE6B0346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8-DEC6-42A3-9481-68ADE6B0346A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A-DEC6-42A3-9481-68ADE6B0346A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C-DEC6-42A3-9481-68ADE6B0346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D-DEC6-42A3-9481-68ADE6B0346A}"/>
              </c:ext>
            </c:extLst>
          </c:dPt>
          <c:dPt>
            <c:idx val="1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DEC6-42A3-9481-68ADE6B0346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'10_UNIDADES_+_demandadas_2023'!$A$7:$A$18</c15:sqref>
                  </c15:fullRef>
                </c:ext>
              </c:extLst>
              <c:f>('10_UNIDADES_+_demandadas_2023'!$A$7:$A$16,'10_UNIDADES_+_demandadas_2023'!$A$18)</c:f>
              <c:strCache>
                <c:ptCount val="11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Companhia de Engenharia de Tráfego - CET</c:v>
                </c:pt>
                <c:pt idx="4">
                  <c:v>Secretaria Municipal da Fazenda</c:v>
                </c:pt>
                <c:pt idx="5">
                  <c:v>Secretaria Executiva de Limpeza Urbana**</c:v>
                </c:pt>
                <c:pt idx="6">
                  <c:v>Secretaria Municipal de Educação</c:v>
                </c:pt>
                <c:pt idx="7">
                  <c:v>São Paulo Transportes - SPTRANS</c:v>
                </c:pt>
                <c:pt idx="8">
                  <c:v>Subprefeitura Lapa</c:v>
                </c:pt>
                <c:pt idx="9">
                  <c:v>Agência Reguladora de Serviços Públicos do Município de São Paulo</c:v>
                </c:pt>
                <c:pt idx="10">
                  <c:v>Outros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'10_UNIDADES_+_demandadas_2023'!$P$7:$P$18</c15:sqref>
                  </c15:fullRef>
                </c:ext>
              </c:extLst>
              <c:f>('10_UNIDADES_+_demandadas_2023'!$P$7:$P$16,'10_UNIDADES_+_demandadas_2023'!$P$18)</c:f>
              <c:numCache>
                <c:formatCode>0.00</c:formatCode>
                <c:ptCount val="11"/>
                <c:pt idx="0">
                  <c:v>16.402017560246591</c:v>
                </c:pt>
                <c:pt idx="1">
                  <c:v>13.151503829628245</c:v>
                </c:pt>
                <c:pt idx="2">
                  <c:v>7.9768354193909961</c:v>
                </c:pt>
                <c:pt idx="3">
                  <c:v>5.2120306370259666</c:v>
                </c:pt>
                <c:pt idx="4">
                  <c:v>5.1933495236316087</c:v>
                </c:pt>
                <c:pt idx="5">
                  <c:v>5.0252195030823836</c:v>
                </c:pt>
                <c:pt idx="6">
                  <c:v>3.8483093592378106</c:v>
                </c:pt>
                <c:pt idx="7">
                  <c:v>5.3241173173921164</c:v>
                </c:pt>
                <c:pt idx="8">
                  <c:v>2.3351391742947878</c:v>
                </c:pt>
                <c:pt idx="9">
                  <c:v>1.2329534840276481</c:v>
                </c:pt>
                <c:pt idx="10">
                  <c:v>34.298524192041839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'10_UNIDADES_+_demandadas_2023'!$P$17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1-DEC6-42A3-9481-68ADE6B03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2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264292337989588"/>
          <c:y val="0.1062638550575904"/>
          <c:w val="0.27567823684960729"/>
          <c:h val="0.8937361449424096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4782478983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São Paulo Transportes - SPTRANS</c:v>
                </c:pt>
                <c:pt idx="4">
                  <c:v>Secretaria Executiva de Limpeza Urbana**</c:v>
                </c:pt>
                <c:pt idx="5">
                  <c:v>Companhia de Engenharia de Tráfego - CET</c:v>
                </c:pt>
                <c:pt idx="6">
                  <c:v>Secretaria Municipal da Fazenda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932.66666666666663</c:v>
                </c:pt>
                <c:pt idx="1">
                  <c:v>616.33333333333337</c:v>
                </c:pt>
                <c:pt idx="2">
                  <c:v>377.33333333333331</c:v>
                </c:pt>
                <c:pt idx="3">
                  <c:v>285.33333333333331</c:v>
                </c:pt>
                <c:pt idx="4">
                  <c:v>278</c:v>
                </c:pt>
                <c:pt idx="5">
                  <c:v>269.66666666666669</c:v>
                </c:pt>
                <c:pt idx="6">
                  <c:v>268.66666666666669</c:v>
                </c:pt>
                <c:pt idx="7">
                  <c:v>238.33333333333334</c:v>
                </c:pt>
                <c:pt idx="8">
                  <c:v>118.66666666666667</c:v>
                </c:pt>
                <c:pt idx="9">
                  <c:v>90.666666666666671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1A6-49C3-800F-8B97F6A91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  <c:max val="10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56671"/>
        <c:crosses val="autoZero"/>
        <c:crossBetween val="between"/>
        <c:majorUnit val="100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878</c:v>
                </c:pt>
                <c:pt idx="1">
                  <c:v>1034</c:v>
                </c:pt>
                <c:pt idx="2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8-4DEB-B2DA-7A917A35B7EB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704</c:v>
                </c:pt>
                <c:pt idx="1">
                  <c:v>572</c:v>
                </c:pt>
                <c:pt idx="2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8-4DEB-B2DA-7A917A35B7EB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427</c:v>
                </c:pt>
                <c:pt idx="1">
                  <c:v>332</c:v>
                </c:pt>
                <c:pt idx="2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8-4DEB-B2DA-7A917A35B7EB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285</c:v>
                </c:pt>
                <c:pt idx="1">
                  <c:v>238</c:v>
                </c:pt>
                <c:pt idx="2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8-4DEB-B2DA-7A917A35B7EB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269</c:v>
                </c:pt>
                <c:pt idx="1">
                  <c:v>247</c:v>
                </c:pt>
                <c:pt idx="2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C8-4DEB-B2DA-7A917A35B7EB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279</c:v>
                </c:pt>
                <c:pt idx="1">
                  <c:v>231</c:v>
                </c:pt>
                <c:pt idx="2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C8-4DEB-B2DA-7A917A35B7EB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278</c:v>
                </c:pt>
                <c:pt idx="1">
                  <c:v>222</c:v>
                </c:pt>
                <c:pt idx="2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C8-4DEB-B2DA-7A917A35B7EB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206</c:v>
                </c:pt>
                <c:pt idx="1">
                  <c:v>183</c:v>
                </c:pt>
                <c:pt idx="2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C8-4DEB-B2DA-7A917A35B7EB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125</c:v>
                </c:pt>
                <c:pt idx="1">
                  <c:v>91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BC8-4DEB-B2DA-7A917A35B7EB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45047</c:v>
                </c:pt>
                <c:pt idx="1">
                  <c:v>45017</c:v>
                </c:pt>
                <c:pt idx="2">
                  <c:v>44986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107</c:v>
                </c:pt>
                <c:pt idx="1">
                  <c:v>76</c:v>
                </c:pt>
                <c:pt idx="2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C8-4DEB-B2DA-7A917A35B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  <c:max val="11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239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0326372247"/>
          <c:w val="0.32528186727505715"/>
          <c:h val="0.791659011364842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'10_Unidades+_demandados__MAI_23'!$B$22:$B$22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'10_Unidades+_demandados__MAI_23'!$B$23:$B$25</c:f>
              <c:numCache>
                <c:formatCode>General</c:formatCode>
                <c:ptCount val="3"/>
                <c:pt idx="0">
                  <c:v>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0-4EE5-806A-0B2A1BDF7229}"/>
            </c:ext>
          </c:extLst>
        </c:ser>
        <c:ser>
          <c:idx val="1"/>
          <c:order val="1"/>
          <c:tx>
            <c:strRef>
              <c:f>'10_Unidades+_demandados__MAI_23'!$C$22:$C$22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'10_Unidades+_demandados__MAI_23'!$C$23:$C$25</c:f>
              <c:numCache>
                <c:formatCode>General</c:formatCode>
                <c:ptCount val="3"/>
                <c:pt idx="0">
                  <c:v>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0-4EE5-806A-0B2A1BDF7229}"/>
            </c:ext>
          </c:extLst>
        </c:ser>
        <c:ser>
          <c:idx val="2"/>
          <c:order val="2"/>
          <c:tx>
            <c:strRef>
              <c:f>'10_Unidades+_demandados__MAI_23'!$D$22:$D$22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'10_Unidades+_demandados__MAI_23'!$D$23:$D$25</c:f>
              <c:numCache>
                <c:formatCode>General</c:formatCode>
                <c:ptCount val="3"/>
                <c:pt idx="0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0-4EE5-806A-0B2A1BDF7229}"/>
            </c:ext>
          </c:extLst>
        </c:ser>
        <c:ser>
          <c:idx val="3"/>
          <c:order val="3"/>
          <c:tx>
            <c:strRef>
              <c:f>'10_Unidades+_demandados__MAI_23'!$E$22:$E$22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'10_Unidades+_demandados__MAI_23'!$E$23:$E$25</c:f>
              <c:numCache>
                <c:formatCode>General</c:formatCode>
                <c:ptCount val="3"/>
                <c:pt idx="0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0-4EE5-806A-0B2A1BDF7229}"/>
            </c:ext>
          </c:extLst>
        </c:ser>
        <c:ser>
          <c:idx val="4"/>
          <c:order val="4"/>
          <c:tx>
            <c:strRef>
              <c:f>'10_Unidades+_demandados__MAI_23'!$F$22:$F$22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'10_Unidades+_demandados__MAI_23'!$F$23:$F$25</c:f>
              <c:numCache>
                <c:formatCode>General</c:formatCode>
                <c:ptCount val="3"/>
                <c:pt idx="0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0-4EE5-806A-0B2A1BDF7229}"/>
            </c:ext>
          </c:extLst>
        </c:ser>
        <c:ser>
          <c:idx val="5"/>
          <c:order val="5"/>
          <c:tx>
            <c:strRef>
              <c:f>'10_Unidades+_demandados__MAI_23'!$G$22:$G$22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'10_Unidades+_demandados__MAI_23'!$G$23:$G$25</c:f>
              <c:numCache>
                <c:formatCode>General</c:formatCode>
                <c:ptCount val="3"/>
                <c:pt idx="0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0-4EE5-806A-0B2A1BDF7229}"/>
            </c:ext>
          </c:extLst>
        </c:ser>
        <c:ser>
          <c:idx val="6"/>
          <c:order val="6"/>
          <c:tx>
            <c:strRef>
              <c:f>'10_Unidades+_demandados__MAI_23'!$H$22:$H$22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'10_Unidades+_demandados__MAI_23'!$H$23:$H$25</c:f>
              <c:numCache>
                <c:formatCode>General</c:formatCode>
                <c:ptCount val="3"/>
                <c:pt idx="0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30-4EE5-806A-0B2A1BDF7229}"/>
            </c:ext>
          </c:extLst>
        </c:ser>
        <c:ser>
          <c:idx val="7"/>
          <c:order val="7"/>
          <c:tx>
            <c:strRef>
              <c:f>'10_Unidades+_demandados__MAI_23'!$I$22:$I$22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'10_Unidades+_demandados__MAI_23'!$I$23:$I$25</c:f>
              <c:numCache>
                <c:formatCode>General</c:formatCode>
                <c:ptCount val="3"/>
                <c:pt idx="0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30-4EE5-806A-0B2A1BDF7229}"/>
            </c:ext>
          </c:extLst>
        </c:ser>
        <c:ser>
          <c:idx val="8"/>
          <c:order val="8"/>
          <c:tx>
            <c:strRef>
              <c:f>'10_Unidades+_demandados__MAI_23'!$J$22:$J$22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'10_Unidades+_demandados__MAI_23'!$J$23:$J$25</c:f>
              <c:numCache>
                <c:formatCode>General</c:formatCode>
                <c:ptCount val="3"/>
                <c:pt idx="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A30-4EE5-806A-0B2A1BDF7229}"/>
            </c:ext>
          </c:extLst>
        </c:ser>
        <c:ser>
          <c:idx val="9"/>
          <c:order val="9"/>
          <c:tx>
            <c:strRef>
              <c:f>'10_Unidades+_demandados__MAI_23'!$K$22:$K$22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val>
            <c:numRef>
              <c:f>'10_Unidades+_demandados__MAI_23'!$K$23:$K$25</c:f>
              <c:numCache>
                <c:formatCode>General</c:formatCode>
                <c:ptCount val="3"/>
                <c:pt idx="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A30-4EE5-806A-0B2A1BDF7229}"/>
            </c:ext>
          </c:extLst>
        </c:ser>
        <c:ser>
          <c:idx val="10"/>
          <c:order val="10"/>
          <c:tx>
            <c:strRef>
              <c:f>'10_Unidades+_demandados__MAI_23'!$L$22:$L$22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'10_Unidades+_demandados__MAI_23'!$L$23:$L$25</c:f>
              <c:numCache>
                <c:formatCode>#,##0</c:formatCode>
                <c:ptCount val="3"/>
                <c:pt idx="2">
                  <c:v>5353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A30-4EE5-806A-0B2A1BDF7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  <c:max val="55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50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MAIO/23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'10_Unidades+_demandados__MAI_23'!$B$6:$B$6</c:f>
              <c:strCache>
                <c:ptCount val="1"/>
                <c:pt idx="0">
                  <c:v>mai/23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cat>
            <c:strRef>
              <c:f>'10_Unidades+_demandados__MAI_23'!$A$7:$A$16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São Paulo Transportes - SPTRANS</c:v>
                </c:pt>
                <c:pt idx="4">
                  <c:v>Companhia de Engenharia de Tráfego - CET</c:v>
                </c:pt>
                <c:pt idx="5">
                  <c:v>Secretaria Municipal da Fazenda</c:v>
                </c:pt>
                <c:pt idx="6">
                  <c:v>Secretaria Executiva de Limpeza Urbana**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</c:strCache>
            </c:strRef>
          </c:cat>
          <c:val>
            <c:numRef>
              <c:f>'10_Unidades+_demandados__MAI_23'!$B$7:$B$16</c:f>
              <c:numCache>
                <c:formatCode>General</c:formatCode>
                <c:ptCount val="10"/>
                <c:pt idx="0">
                  <c:v>878</c:v>
                </c:pt>
                <c:pt idx="1">
                  <c:v>704</c:v>
                </c:pt>
                <c:pt idx="2">
                  <c:v>427</c:v>
                </c:pt>
                <c:pt idx="3">
                  <c:v>285</c:v>
                </c:pt>
                <c:pt idx="4">
                  <c:v>279</c:v>
                </c:pt>
                <c:pt idx="5">
                  <c:v>278</c:v>
                </c:pt>
                <c:pt idx="6">
                  <c:v>269</c:v>
                </c:pt>
                <c:pt idx="7">
                  <c:v>206</c:v>
                </c:pt>
                <c:pt idx="8">
                  <c:v>125</c:v>
                </c:pt>
                <c:pt idx="9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0F5-4C9D-A13E-05FBB3271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  <c:max val="11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  <c:majorUnit val="250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2023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2.3007669223074361</c:v>
                </c:pt>
                <c:pt idx="1">
                  <c:v>5.1183727909303105</c:v>
                </c:pt>
                <c:pt idx="2">
                  <c:v>3.8846282094031341</c:v>
                </c:pt>
                <c:pt idx="3">
                  <c:v>3.0343447815938647</c:v>
                </c:pt>
                <c:pt idx="4">
                  <c:v>3.0843614538179391</c:v>
                </c:pt>
                <c:pt idx="5">
                  <c:v>3.6345448482827605</c:v>
                </c:pt>
                <c:pt idx="6">
                  <c:v>0.7835945315105034</c:v>
                </c:pt>
                <c:pt idx="7">
                  <c:v>1.1170390130043348</c:v>
                </c:pt>
                <c:pt idx="8">
                  <c:v>1.7339113037679228</c:v>
                </c:pt>
                <c:pt idx="9">
                  <c:v>0.91697232410803597</c:v>
                </c:pt>
                <c:pt idx="10">
                  <c:v>4.0846948982994329</c:v>
                </c:pt>
                <c:pt idx="11">
                  <c:v>2.2840946982327441</c:v>
                </c:pt>
                <c:pt idx="12">
                  <c:v>3.934644881627209</c:v>
                </c:pt>
                <c:pt idx="13">
                  <c:v>1.9839946648882962</c:v>
                </c:pt>
                <c:pt idx="14">
                  <c:v>1.7672557519173058</c:v>
                </c:pt>
                <c:pt idx="15">
                  <c:v>8.2860953651217066</c:v>
                </c:pt>
                <c:pt idx="16">
                  <c:v>2.1007002334111369</c:v>
                </c:pt>
                <c:pt idx="17">
                  <c:v>5.0350116705568517</c:v>
                </c:pt>
                <c:pt idx="18">
                  <c:v>1.0503501167055684</c:v>
                </c:pt>
                <c:pt idx="19">
                  <c:v>5.1683894631543845</c:v>
                </c:pt>
                <c:pt idx="20">
                  <c:v>0.76692230743581202</c:v>
                </c:pt>
                <c:pt idx="21">
                  <c:v>3.8679559853284431</c:v>
                </c:pt>
                <c:pt idx="22">
                  <c:v>3.7679226408802933</c:v>
                </c:pt>
                <c:pt idx="23">
                  <c:v>3.8679559853284431</c:v>
                </c:pt>
                <c:pt idx="24">
                  <c:v>4.768256085361787</c:v>
                </c:pt>
                <c:pt idx="25">
                  <c:v>2.3841280426808935</c:v>
                </c:pt>
                <c:pt idx="26">
                  <c:v>1.4504834944981659</c:v>
                </c:pt>
                <c:pt idx="27">
                  <c:v>1.7339113037679228</c:v>
                </c:pt>
                <c:pt idx="28">
                  <c:v>5.8352784261420476</c:v>
                </c:pt>
                <c:pt idx="29">
                  <c:v>2.6175391797265757</c:v>
                </c:pt>
                <c:pt idx="30">
                  <c:v>4.5515171723907972</c:v>
                </c:pt>
                <c:pt idx="31">
                  <c:v>3.0843614538179391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27.6</c:v>
                </c:pt>
                <c:pt idx="1">
                  <c:v>61.4</c:v>
                </c:pt>
                <c:pt idx="2">
                  <c:v>46.6</c:v>
                </c:pt>
                <c:pt idx="3">
                  <c:v>36.4</c:v>
                </c:pt>
                <c:pt idx="4">
                  <c:v>37</c:v>
                </c:pt>
                <c:pt idx="5">
                  <c:v>43.6</c:v>
                </c:pt>
                <c:pt idx="6">
                  <c:v>9.4</c:v>
                </c:pt>
                <c:pt idx="7">
                  <c:v>13.4</c:v>
                </c:pt>
                <c:pt idx="8">
                  <c:v>20.8</c:v>
                </c:pt>
                <c:pt idx="9">
                  <c:v>11</c:v>
                </c:pt>
                <c:pt idx="10">
                  <c:v>49</c:v>
                </c:pt>
                <c:pt idx="11">
                  <c:v>27.4</c:v>
                </c:pt>
                <c:pt idx="12">
                  <c:v>47.2</c:v>
                </c:pt>
                <c:pt idx="13">
                  <c:v>23.8</c:v>
                </c:pt>
                <c:pt idx="14">
                  <c:v>21.2</c:v>
                </c:pt>
                <c:pt idx="15">
                  <c:v>99.4</c:v>
                </c:pt>
                <c:pt idx="16">
                  <c:v>25.2</c:v>
                </c:pt>
                <c:pt idx="17">
                  <c:v>60.4</c:v>
                </c:pt>
                <c:pt idx="18">
                  <c:v>12.6</c:v>
                </c:pt>
                <c:pt idx="19">
                  <c:v>62</c:v>
                </c:pt>
                <c:pt idx="20">
                  <c:v>9.1999999999999993</c:v>
                </c:pt>
                <c:pt idx="21">
                  <c:v>46.4</c:v>
                </c:pt>
                <c:pt idx="22">
                  <c:v>45.2</c:v>
                </c:pt>
                <c:pt idx="23">
                  <c:v>46.4</c:v>
                </c:pt>
                <c:pt idx="24">
                  <c:v>57.2</c:v>
                </c:pt>
                <c:pt idx="25">
                  <c:v>28.6</c:v>
                </c:pt>
                <c:pt idx="26">
                  <c:v>17.399999999999999</c:v>
                </c:pt>
                <c:pt idx="27">
                  <c:v>20.8</c:v>
                </c:pt>
                <c:pt idx="28">
                  <c:v>70</c:v>
                </c:pt>
                <c:pt idx="29">
                  <c:v>31.4</c:v>
                </c:pt>
                <c:pt idx="30">
                  <c:v>54.6</c:v>
                </c:pt>
                <c:pt idx="3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30-40F4-BDBF-63B74F31D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36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- 2023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0"/>
              <c:layout>
                <c:manualLayout>
                  <c:x val="-1.4652069048078975E-2"/>
                  <c:y val="5.5403434930994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61-4862-9DF0-204F09DD44AB}"/>
                </c:ext>
              </c:extLst>
            </c:dLbl>
            <c:dLbl>
              <c:idx val="1"/>
              <c:layout>
                <c:manualLayout>
                  <c:x val="-1.6668449331386781E-3"/>
                  <c:y val="-2.7362165314921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61-4862-9DF0-204F09DD44AB}"/>
                </c:ext>
              </c:extLst>
            </c:dLbl>
            <c:dLbl>
              <c:idx val="2"/>
              <c:layout>
                <c:manualLayout>
                  <c:x val="-4.1648266319072536E-2"/>
                  <c:y val="-0.23539444956767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dLbl>
              <c:idx val="3"/>
              <c:layout>
                <c:manualLayout>
                  <c:x val="2.5845078578432629E-2"/>
                  <c:y val="8.786960188534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61-4862-9DF0-204F09DD44AB}"/>
                </c:ext>
              </c:extLst>
            </c:dLbl>
            <c:dLbl>
              <c:idx val="4"/>
              <c:layout>
                <c:manualLayout>
                  <c:x val="-6.1091298098498448E-2"/>
                  <c:y val="-3.9396561916246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2.8132077720824893</c:v>
                </c:pt>
                <c:pt idx="1">
                  <c:v>1.3430285691580244</c:v>
                </c:pt>
                <c:pt idx="2">
                  <c:v>89.021337465728934</c:v>
                </c:pt>
                <c:pt idx="3">
                  <c:v>5.3443000754956884</c:v>
                </c:pt>
                <c:pt idx="4">
                  <c:v>1.478126117534867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5FC-4658-89AB-0C021D453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222961247491125"/>
          <c:y val="0.23912164132636574"/>
          <c:w val="0.19416341556984093"/>
          <c:h val="0.4773560962537340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Butantã</c:v>
                </c:pt>
                <c:pt idx="4">
                  <c:v>Mooca</c:v>
                </c:pt>
                <c:pt idx="5">
                  <c:v>Santo Amaro</c:v>
                </c:pt>
                <c:pt idx="6">
                  <c:v>Vila Mariana</c:v>
                </c:pt>
                <c:pt idx="7">
                  <c:v>Ipiranga</c:v>
                </c:pt>
                <c:pt idx="8">
                  <c:v>Itaquera</c:v>
                </c:pt>
                <c:pt idx="9">
                  <c:v>Campo Limpo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99.4</c:v>
                </c:pt>
                <c:pt idx="1">
                  <c:v>70</c:v>
                </c:pt>
                <c:pt idx="2">
                  <c:v>62</c:v>
                </c:pt>
                <c:pt idx="3">
                  <c:v>61.6</c:v>
                </c:pt>
                <c:pt idx="4">
                  <c:v>58.6</c:v>
                </c:pt>
                <c:pt idx="5">
                  <c:v>58.8</c:v>
                </c:pt>
                <c:pt idx="6">
                  <c:v>54.6</c:v>
                </c:pt>
                <c:pt idx="7">
                  <c:v>49</c:v>
                </c:pt>
                <c:pt idx="8">
                  <c:v>47.2</c:v>
                </c:pt>
                <c:pt idx="9">
                  <c:v>46.6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40A-447C-9091-30C1FF5A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Subprefeituras - % em relação ao todo de MAIO/23 (exetuando-se denúncias)</a:t>
            </a:r>
          </a:p>
        </c:rich>
      </c:tx>
      <c:layout>
        <c:manualLayout>
          <c:xMode val="edge"/>
          <c:yMode val="edge"/>
          <c:x val="9.9953558301352316E-2"/>
          <c:y val="3.174603174603174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076574709811343E-2"/>
          <c:y val="0.22710786151731038"/>
          <c:w val="0.77194983628468916"/>
          <c:h val="0.68141919760030001"/>
        </c:manualLayout>
      </c:layout>
      <c:ofPieChart>
        <c:ofPieType val="pie"/>
        <c:varyColors val="1"/>
        <c:ser>
          <c:idx val="13"/>
          <c:order val="0"/>
          <c:dPt>
            <c:idx val="0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1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104-4F2F-82F2-3C37F1C0F7D9}"/>
              </c:ext>
            </c:extLst>
          </c:dPt>
          <c:dPt>
            <c:idx val="3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104-4F2F-82F2-3C37F1C0F7D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8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9-A104-4F2F-82F2-3C37F1C0F7D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B-A104-4F2F-82F2-3C37F1C0F7D9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E-A104-4F2F-82F2-3C37F1C0F7D9}"/>
              </c:ext>
            </c:extLst>
          </c:dPt>
          <c:dPt>
            <c:idx val="1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12-A104-4F2F-82F2-3C37F1C0F7D9}"/>
              </c:ext>
            </c:extLst>
          </c:dPt>
          <c:dLbls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104-4F2F-82F2-3C37F1C0F7D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A104-4F2F-82F2-3C37F1C0F7D9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A104-4F2F-82F2-3C37F1C0F7D9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104-4F2F-82F2-3C37F1C0F7D9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A104-4F2F-82F2-3C37F1C0F7D9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A104-4F2F-82F2-3C37F1C0F7D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Butantã</c:v>
                </c:pt>
                <c:pt idx="4">
                  <c:v>Mooca</c:v>
                </c:pt>
                <c:pt idx="5">
                  <c:v>Santo Amaro</c:v>
                </c:pt>
                <c:pt idx="6">
                  <c:v>Vila Mariana</c:v>
                </c:pt>
                <c:pt idx="7">
                  <c:v>Ipiranga</c:v>
                </c:pt>
                <c:pt idx="8">
                  <c:v>Itaquera</c:v>
                </c:pt>
                <c:pt idx="9">
                  <c:v>Campo Limpo</c:v>
                </c:pt>
                <c:pt idx="10">
                  <c:v>Outros</c:v>
                </c:pt>
              </c:strCache>
              <c:extLst/>
            </c:strRef>
          </c:cat>
          <c:val>
            <c:numRef>
              <c:f>('10_SUB''s_+_demandadas_2023'!$P$7:$P$16,'10_SUB''s_+_demandadas_2023'!$P$18)</c:f>
              <c:numCache>
                <c:formatCode>0.00</c:formatCode>
                <c:ptCount val="11"/>
                <c:pt idx="0">
                  <c:v>9.0122566690699344</c:v>
                </c:pt>
                <c:pt idx="1">
                  <c:v>6.5609228550829126</c:v>
                </c:pt>
                <c:pt idx="2">
                  <c:v>4.1816870944484501</c:v>
                </c:pt>
                <c:pt idx="3">
                  <c:v>5.7678442682047582</c:v>
                </c:pt>
                <c:pt idx="4">
                  <c:v>4.9026676279740444</c:v>
                </c:pt>
                <c:pt idx="5">
                  <c:v>3.8932948810382118</c:v>
                </c:pt>
                <c:pt idx="6">
                  <c:v>4.470079307858688</c:v>
                </c:pt>
                <c:pt idx="7">
                  <c:v>3.3165104542177359</c:v>
                </c:pt>
                <c:pt idx="8">
                  <c:v>2.8839221341023791</c:v>
                </c:pt>
                <c:pt idx="9">
                  <c:v>3.3886085075702956</c:v>
                </c:pt>
                <c:pt idx="10">
                  <c:v>51.622206200432586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13-A104-4F2F-82F2-3C37F1C0F7D9}"/>
            </c:ext>
          </c:extLst>
        </c:ser>
        <c:ser>
          <c:idx val="0"/>
          <c:order val="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4-A104-4F2F-82F2-3C37F1C0F7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5-A104-4F2F-82F2-3C37F1C0F7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6-A104-4F2F-82F2-3C37F1C0F7D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7-A104-4F2F-82F2-3C37F1C0F7D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8-A104-4F2F-82F2-3C37F1C0F7D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19-A104-4F2F-82F2-3C37F1C0F7D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A-A104-4F2F-82F2-3C37F1C0F7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1B-A104-4F2F-82F2-3C37F1C0F7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C-A104-4F2F-82F2-3C37F1C0F7D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D-A104-4F2F-82F2-3C37F1C0F7D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F-A104-4F2F-82F2-3C37F1C0F7D9}"/>
              </c:ext>
            </c:extLst>
          </c:dPt>
          <c:cat>
            <c:strRef>
              <c:f>('10_SUB''s_+_demandadas_2023'!$A$7:$A$16,'10_SUB''s_+_demandadas_2023'!$A$18)</c:f>
              <c:strCache>
                <c:ptCount val="11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Butantã</c:v>
                </c:pt>
                <c:pt idx="4">
                  <c:v>Mooca</c:v>
                </c:pt>
                <c:pt idx="5">
                  <c:v>Santo Amaro</c:v>
                </c:pt>
                <c:pt idx="6">
                  <c:v>Vila Mariana</c:v>
                </c:pt>
                <c:pt idx="7">
                  <c:v>Ipiranga</c:v>
                </c:pt>
                <c:pt idx="8">
                  <c:v>Itaquera</c:v>
                </c:pt>
                <c:pt idx="9">
                  <c:v>Campo Limpo</c:v>
                </c:pt>
                <c:pt idx="10">
                  <c:v>Outros</c:v>
                </c:pt>
              </c:strCache>
              <c:extLst/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0-A104-4F2F-82F2-3C37F1C0F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17.88"/>
        <c:secondPieSize val="75"/>
        <c:serLines/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542383590940028"/>
          <c:y val="0.12662698412698412"/>
          <c:w val="0.15217296911960076"/>
          <c:h val="0.8584520684914385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6088686282635725E-2"/>
          <c:y val="0.10013597313992807"/>
          <c:w val="0.98391062301422838"/>
          <c:h val="0.82701062215477994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</c:marker>
          <c:cat>
            <c:strRef>
              <c:f>Ranking_subprefeituras_MAI_23!$A$5:$A$36</c:f>
              <c:strCache>
                <c:ptCount val="32"/>
                <c:pt idx="0">
                  <c:v>Lapa</c:v>
                </c:pt>
                <c:pt idx="1">
                  <c:v>Sé</c:v>
                </c:pt>
                <c:pt idx="2">
                  <c:v>Butantã</c:v>
                </c:pt>
                <c:pt idx="3">
                  <c:v>Cidade Ademar</c:v>
                </c:pt>
                <c:pt idx="4">
                  <c:v>Mooca</c:v>
                </c:pt>
                <c:pt idx="5">
                  <c:v>Pinheiros</c:v>
                </c:pt>
                <c:pt idx="6">
                  <c:v>Vila Mariana</c:v>
                </c:pt>
                <c:pt idx="7">
                  <c:v>Penha</c:v>
                </c:pt>
                <c:pt idx="8">
                  <c:v>Pirituba/Jaraguá</c:v>
                </c:pt>
                <c:pt idx="9">
                  <c:v>Santo Amaro</c:v>
                </c:pt>
                <c:pt idx="10">
                  <c:v>Santana/Tucuruvi</c:v>
                </c:pt>
                <c:pt idx="11">
                  <c:v>Campo Limpo</c:v>
                </c:pt>
                <c:pt idx="12">
                  <c:v>Ipiranga</c:v>
                </c:pt>
                <c:pt idx="13">
                  <c:v>Capela do Socorro</c:v>
                </c:pt>
                <c:pt idx="14">
                  <c:v>Itaquera</c:v>
                </c:pt>
                <c:pt idx="15">
                  <c:v>Casa Verde</c:v>
                </c:pt>
                <c:pt idx="16">
                  <c:v>Vila Prudente</c:v>
                </c:pt>
                <c:pt idx="17">
                  <c:v>M'Boi Mirim</c:v>
                </c:pt>
                <c:pt idx="18">
                  <c:v>São Mateus</c:v>
                </c:pt>
                <c:pt idx="19">
                  <c:v>Vila Maria/Vila Guilherme</c:v>
                </c:pt>
                <c:pt idx="20">
                  <c:v>Aricanduva</c:v>
                </c:pt>
                <c:pt idx="21">
                  <c:v>Jabaquara</c:v>
                </c:pt>
                <c:pt idx="22">
                  <c:v>Sapopemba</c:v>
                </c:pt>
                <c:pt idx="23">
                  <c:v>Itaim Paulista</c:v>
                </c:pt>
                <c:pt idx="24">
                  <c:v>Jaçanã/Tremembé</c:v>
                </c:pt>
                <c:pt idx="25">
                  <c:v>São Miguel Paulista</c:v>
                </c:pt>
                <c:pt idx="26">
                  <c:v>Parelheiros</c:v>
                </c:pt>
                <c:pt idx="27">
                  <c:v>Freguesia/Brasilândia</c:v>
                </c:pt>
                <c:pt idx="28">
                  <c:v>Ermelino Matarazzo</c:v>
                </c:pt>
                <c:pt idx="29">
                  <c:v>Perus</c:v>
                </c:pt>
                <c:pt idx="30">
                  <c:v>Cidade Tiradentes</c:v>
                </c:pt>
                <c:pt idx="31">
                  <c:v>Guaianases</c:v>
                </c:pt>
              </c:strCache>
            </c:strRef>
          </c:cat>
          <c:val>
            <c:numRef>
              <c:f>Ranking_subprefeituras_MAI_23!$B$5:$B$36</c:f>
              <c:numCache>
                <c:formatCode>General</c:formatCode>
                <c:ptCount val="32"/>
                <c:pt idx="0">
                  <c:v>125</c:v>
                </c:pt>
                <c:pt idx="1">
                  <c:v>91</c:v>
                </c:pt>
                <c:pt idx="2">
                  <c:v>80</c:v>
                </c:pt>
                <c:pt idx="3">
                  <c:v>69</c:v>
                </c:pt>
                <c:pt idx="4">
                  <c:v>68</c:v>
                </c:pt>
                <c:pt idx="5">
                  <c:v>65</c:v>
                </c:pt>
                <c:pt idx="6">
                  <c:v>62</c:v>
                </c:pt>
                <c:pt idx="7">
                  <c:v>58</c:v>
                </c:pt>
                <c:pt idx="8">
                  <c:v>57</c:v>
                </c:pt>
                <c:pt idx="9">
                  <c:v>54</c:v>
                </c:pt>
                <c:pt idx="10">
                  <c:v>53</c:v>
                </c:pt>
                <c:pt idx="11">
                  <c:v>47</c:v>
                </c:pt>
                <c:pt idx="12">
                  <c:v>46</c:v>
                </c:pt>
                <c:pt idx="13">
                  <c:v>45</c:v>
                </c:pt>
                <c:pt idx="14">
                  <c:v>40</c:v>
                </c:pt>
                <c:pt idx="15">
                  <c:v>37</c:v>
                </c:pt>
                <c:pt idx="16">
                  <c:v>35</c:v>
                </c:pt>
                <c:pt idx="17">
                  <c:v>34</c:v>
                </c:pt>
                <c:pt idx="18">
                  <c:v>33</c:v>
                </c:pt>
                <c:pt idx="19">
                  <c:v>33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26</c:v>
                </c:pt>
                <c:pt idx="24">
                  <c:v>25</c:v>
                </c:pt>
                <c:pt idx="25">
                  <c:v>23</c:v>
                </c:pt>
                <c:pt idx="26">
                  <c:v>22</c:v>
                </c:pt>
                <c:pt idx="27">
                  <c:v>21</c:v>
                </c:pt>
                <c:pt idx="28">
                  <c:v>16</c:v>
                </c:pt>
                <c:pt idx="29">
                  <c:v>13</c:v>
                </c:pt>
                <c:pt idx="30">
                  <c:v>11</c:v>
                </c:pt>
                <c:pt idx="3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5-4247-A7CB-B8B12C7B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9071"/>
        <c:axId val="1820269903"/>
      </c:radarChart>
      <c:valAx>
        <c:axId val="1820269903"/>
        <c:scaling>
          <c:orientation val="minMax"/>
          <c:max val="13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071"/>
        <c:crosses val="autoZero"/>
        <c:crossBetween val="between"/>
        <c:majorUnit val="10"/>
      </c:valAx>
      <c:catAx>
        <c:axId val="182026907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Denúncia_Protocolos_2023!$B$6:$M$6</c:f>
              <c:numCache>
                <c:formatCode>General</c:formatCode>
                <c:ptCount val="12"/>
                <c:pt idx="7">
                  <c:v>58</c:v>
                </c:pt>
                <c:pt idx="8">
                  <c:v>49</c:v>
                </c:pt>
                <c:pt idx="9">
                  <c:v>71</c:v>
                </c:pt>
                <c:pt idx="10">
                  <c:v>40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B-49E0-97E5-71BAE31A0B86}"/>
            </c:ext>
          </c:extLst>
        </c:ser>
        <c:ser>
          <c:idx val="1"/>
          <c:order val="1"/>
          <c:tx>
            <c:strRef>
              <c:f>Denúncia_Protocolos_2023!$A$7:$A$7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Denúncia_Protocolos_2023!$B$7:$M$7</c:f>
              <c:numCache>
                <c:formatCode>General</c:formatCode>
                <c:ptCount val="12"/>
                <c:pt idx="7">
                  <c:v>112</c:v>
                </c:pt>
                <c:pt idx="8">
                  <c:v>80</c:v>
                </c:pt>
                <c:pt idx="9">
                  <c:v>91</c:v>
                </c:pt>
                <c:pt idx="10">
                  <c:v>61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B-49E0-97E5-71BAE31A0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Denúncia_Protocolos_2023!$B$10:$M$10</c:f>
              <c:numCache>
                <c:formatCode>General</c:formatCode>
                <c:ptCount val="12"/>
                <c:pt idx="7">
                  <c:v>174</c:v>
                </c:pt>
                <c:pt idx="8">
                  <c:v>129</c:v>
                </c:pt>
                <c:pt idx="9">
                  <c:v>164</c:v>
                </c:pt>
                <c:pt idx="10">
                  <c:v>102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57-4E20-AC4D-B4C20E59AF66}"/>
            </c:ext>
          </c:extLst>
        </c:ser>
        <c:ser>
          <c:idx val="1"/>
          <c:order val="1"/>
          <c:tx>
            <c:strRef>
              <c:f>Denúncia_Protocolos_2023!$A$13:$A$13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Denúncia_Protocolos_2023!$B$13:$M$13</c:f>
              <c:numCache>
                <c:formatCode>General</c:formatCode>
                <c:ptCount val="12"/>
                <c:pt idx="7">
                  <c:v>91</c:v>
                </c:pt>
                <c:pt idx="8">
                  <c:v>120</c:v>
                </c:pt>
                <c:pt idx="9">
                  <c:v>149</c:v>
                </c:pt>
                <c:pt idx="10">
                  <c:v>143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C57-4E20-AC4D-B4C20E59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Denúncia_Protocolos_2023!$N$4:$N$4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Denúncia_Protocolos_2023!$A$6:$A$7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Denúncia_Protocolos_2023!$N$6:$N$7</c:f>
              <c:numCache>
                <c:formatCode>General</c:formatCode>
                <c:ptCount val="2"/>
                <c:pt idx="0">
                  <c:v>256</c:v>
                </c:pt>
                <c:pt idx="1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6A-4F6A-B5EC-E9349AD4B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Denúncia_Protocolos_2023!$A$48:$A$48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Denúncia_Protocolos_2023!$B$48:$H$48</c:f>
              <c:numCache>
                <c:formatCode>General</c:formatCode>
                <c:ptCount val="7"/>
                <c:pt idx="0">
                  <c:v>47</c:v>
                </c:pt>
                <c:pt idx="1">
                  <c:v>7</c:v>
                </c:pt>
                <c:pt idx="2">
                  <c:v>256</c:v>
                </c:pt>
                <c:pt idx="3">
                  <c:v>30</c:v>
                </c:pt>
                <c:pt idx="4">
                  <c:v>58</c:v>
                </c:pt>
                <c:pt idx="5">
                  <c:v>46</c:v>
                </c:pt>
                <c:pt idx="6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691-8A1E-F44C48DDE3EC}"/>
            </c:ext>
          </c:extLst>
        </c:ser>
        <c:ser>
          <c:idx val="1"/>
          <c:order val="1"/>
          <c:tx>
            <c:strRef>
              <c:f>Denúncia_Protocolos_2023!$A$63:$A$63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Denúncia_Protocolos_2023!$B$63:$H$63</c:f>
              <c:numCache>
                <c:formatCode>General</c:formatCode>
                <c:ptCount val="7"/>
                <c:pt idx="0">
                  <c:v>25</c:v>
                </c:pt>
                <c:pt idx="1">
                  <c:v>16</c:v>
                </c:pt>
                <c:pt idx="2">
                  <c:v>82</c:v>
                </c:pt>
                <c:pt idx="3">
                  <c:v>12</c:v>
                </c:pt>
                <c:pt idx="4">
                  <c:v>63</c:v>
                </c:pt>
                <c:pt idx="5">
                  <c:v>58</c:v>
                </c:pt>
                <c:pt idx="6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4691-8A1E-F44C48DDE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907020058075566E-2"/>
          <c:y val="0.19476961213181682"/>
          <c:w val="0.92022843770295581"/>
          <c:h val="0.77051556658311604"/>
        </c:manualLayout>
      </c:layout>
      <c:ofPieChart>
        <c:ofPieType val="pie"/>
        <c:varyColors val="1"/>
        <c:ser>
          <c:idx val="0"/>
          <c:order val="0"/>
          <c:tx>
            <c:strRef>
              <c:f>Denúncia_Protocolos_2023!$Q$4</c:f>
              <c:strCache>
                <c:ptCount val="1"/>
                <c:pt idx="0">
                  <c:v>% Total 2023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B35-4DEA-B952-3B69A97C4DD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B35-4DEA-B952-3B69A97C4D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FB35-4DEA-B952-3B69A97C4DDF}"/>
              </c:ext>
            </c:extLst>
          </c:dPt>
          <c:dLbls>
            <c:dLbl>
              <c:idx val="1"/>
              <c:layout>
                <c:manualLayout>
                  <c:x val="-4.6247899994095933E-2"/>
                  <c:y val="5.79520465347237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B35-4DEA-B952-3B69A97C4DDF}"/>
                </c:ext>
              </c:extLst>
            </c:dLbl>
            <c:dLbl>
              <c:idx val="2"/>
              <c:layout>
                <c:manualLayout>
                  <c:x val="1.0983903085733915E-3"/>
                  <c:y val="3.898220117983644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B35-4DEA-B952-3B69A97C4DD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Denúncia_Protocolos_2023!$A$6:$A$13</c15:sqref>
                  </c15:fullRef>
                </c:ext>
              </c:extLst>
              <c:f>(Denúncia_Protocolos_2023!$A$6:$A$8,Denúncia_Protocolos_2023!$A$13)</c:f>
              <c:strCache>
                <c:ptCount val="4"/>
                <c:pt idx="0">
                  <c:v>Deferidas</c:v>
                </c:pt>
                <c:pt idx="1">
                  <c:v>Indeferidas</c:v>
                </c:pt>
                <c:pt idx="2">
                  <c:v>Canceladas</c:v>
                </c:pt>
                <c:pt idx="3">
                  <c:v>Reclassificadas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Denúncia_Protocolos_2023!$Q$6:$Q$13</c15:sqref>
                  </c15:fullRef>
                </c:ext>
              </c:extLst>
              <c:f>(Denúncia_Protocolos_2023!$Q$6:$Q$8,Denúncia_Protocolos_2023!$Q$13)</c:f>
              <c:numCache>
                <c:formatCode>0.00</c:formatCode>
                <c:ptCount val="4"/>
                <c:pt idx="0">
                  <c:v>19.349962207105065</c:v>
                </c:pt>
                <c:pt idx="1">
                  <c:v>33.560090702947846</c:v>
                </c:pt>
                <c:pt idx="2">
                  <c:v>0.60468631897203329</c:v>
                </c:pt>
                <c:pt idx="3">
                  <c:v>46.48526077097506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Denúncia_Protocolos_2023!$Q$9</c15:sqref>
                  <c15:bubble3D val="0"/>
                </c15:categoryFilterException>
                <c15:categoryFilterException>
                  <c15:sqref>Denúncia_Protocolos_2023!$Q$10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7-FB35-4DEA-B952-3B69A97C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46106736657919"/>
          <c:y val="0.20738711071039484"/>
          <c:w val="0.58440608385490278"/>
          <c:h val="0.63228702108590529"/>
        </c:manualLayout>
      </c:layout>
      <c:lineChart>
        <c:grouping val="standard"/>
        <c:varyColors val="0"/>
        <c:ser>
          <c:idx val="0"/>
          <c:order val="0"/>
          <c:tx>
            <c:strRef>
              <c:f>'e-SIC_2023'!$B$5:$B$5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'e-SIC_2023'!$B$6:$B$17</c:f>
              <c:numCache>
                <c:formatCode>#,##0</c:formatCode>
                <c:ptCount val="12"/>
                <c:pt idx="0">
                  <c:v>728</c:v>
                </c:pt>
                <c:pt idx="1">
                  <c:v>532</c:v>
                </c:pt>
                <c:pt idx="2">
                  <c:v>728</c:v>
                </c:pt>
                <c:pt idx="3">
                  <c:v>799</c:v>
                </c:pt>
                <c:pt idx="4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'e-SIC_2023'!$C$5:$C$5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'e-SIC_2023'!$C$6:$C$17</c:f>
              <c:numCache>
                <c:formatCode>0.00</c:formatCode>
                <c:ptCount val="12"/>
                <c:pt idx="0">
                  <c:v>0</c:v>
                </c:pt>
                <c:pt idx="1">
                  <c:v>-26.923076923076923</c:v>
                </c:pt>
                <c:pt idx="2">
                  <c:v>36.84210526315789</c:v>
                </c:pt>
                <c:pt idx="3">
                  <c:v>9.7527472527472536</c:v>
                </c:pt>
                <c:pt idx="4">
                  <c:v>-7.8848560700876096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02B-41B9-BBC7-4B70F402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1.8260537945577273E-4"/>
              <c:y val="0.38378668834827967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8991452991452993"/>
          <c:y val="0.31004740169481521"/>
          <c:w val="0.21008547008547007"/>
          <c:h val="0.2874671958268262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'e-SIC_2023'!$P$104:$P$104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6.5577524079462823E-2"/>
                  <c:y val="8.0453840907681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'e-SIC_2023'!$A$105:$A$114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SPTrans</c:v>
                </c:pt>
                <c:pt idx="4">
                  <c:v>SF</c:v>
                </c:pt>
                <c:pt idx="5">
                  <c:v>SMSUB</c:v>
                </c:pt>
                <c:pt idx="6">
                  <c:v>SMT</c:v>
                </c:pt>
                <c:pt idx="7">
                  <c:v>SMADS</c:v>
                </c:pt>
                <c:pt idx="8">
                  <c:v>SEGES</c:v>
                </c:pt>
                <c:pt idx="9">
                  <c:v>SMUL</c:v>
                </c:pt>
              </c:strCache>
            </c:strRef>
          </c:cat>
          <c:val>
            <c:numRef>
              <c:f>'e-SIC_2023'!$N$105:$N$114</c:f>
              <c:numCache>
                <c:formatCode>General</c:formatCode>
                <c:ptCount val="10"/>
                <c:pt idx="0">
                  <c:v>534</c:v>
                </c:pt>
                <c:pt idx="1">
                  <c:v>298</c:v>
                </c:pt>
                <c:pt idx="2">
                  <c:v>263</c:v>
                </c:pt>
                <c:pt idx="3">
                  <c:v>243</c:v>
                </c:pt>
                <c:pt idx="4">
                  <c:v>231</c:v>
                </c:pt>
                <c:pt idx="5">
                  <c:v>157</c:v>
                </c:pt>
                <c:pt idx="6">
                  <c:v>117</c:v>
                </c:pt>
                <c:pt idx="7">
                  <c:v>97</c:v>
                </c:pt>
                <c:pt idx="8">
                  <c:v>92</c:v>
                </c:pt>
                <c:pt idx="9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4B-4683-AFFC-A824F94A5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  <c:pt idx="4">
                  <c:v>5527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A-4F3D-AAEB-D8C37D97C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MAIO_23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abr/23</c:v>
          </c:tx>
          <c:spPr>
            <a:solidFill>
              <a:srgbClr val="5B9BD5"/>
            </a:solidFill>
            <a:ln>
              <a:noFill/>
            </a:ln>
          </c:spPr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Ref>
              <c:f>('e-SIC_2023'!$AA$27,'e-SIC_2023'!$AA$33,'e-SIC_2023'!$AA$39,'e-SIC_2023'!$AA$47)</c:f>
              <c:numCache>
                <c:formatCode>General</c:formatCode>
                <c:ptCount val="4"/>
                <c:pt idx="0">
                  <c:v>832</c:v>
                </c:pt>
                <c:pt idx="1">
                  <c:v>66</c:v>
                </c:pt>
                <c:pt idx="2">
                  <c:v>60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B-422C-8FB5-DB7147E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9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pt-B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Serviços mais demandados de 1 até 15 de MAIO/23  </a:t>
            </a:r>
            <a:br>
              <a:rPr lang="pt-B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</a:br>
            <a:r>
              <a:rPr lang="pt-B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Potocolos Pandemia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view3D>
      <c:rotX val="29"/>
      <c:rotY val="360"/>
      <c:rAngAx val="0"/>
      <c:perspective val="0"/>
    </c:view3D>
    <c:floor>
      <c:thickness val="0"/>
      <c:spPr>
        <a:noFill/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7.0121318168562263E-2"/>
          <c:y val="0.29989089599094232"/>
          <c:w val="0.51256576261300679"/>
          <c:h val="0.614510147015936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5BC-4353-AB90-F658F28F998C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5BC-4353-AB90-F658F28F998C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5BC-4353-AB90-F658F28F998C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45BC-4353-AB90-F658F28F99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1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Pandemia!$A$5:$A$8</c:f>
              <c:strCache>
                <c:ptCount val="4"/>
                <c:pt idx="0">
                  <c:v>Pandemia - COVID 19</c:v>
                </c:pt>
                <c:pt idx="1">
                  <c:v>Material e Uniforme escolar</c:v>
                </c:pt>
                <c:pt idx="2">
                  <c:v>Renda Básica Emergencial</c:v>
                </c:pt>
                <c:pt idx="3">
                  <c:v>Vacinas</c:v>
                </c:pt>
              </c:strCache>
            </c:strRef>
          </c:cat>
          <c:val>
            <c:numRef>
              <c:f>Pandemia!$C$5:$C$8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BC-4353-AB90-F658F28F9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100" b="1" i="0" u="none" strike="noStrike" kern="1200" baseline="0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 sz="1600">
                <a:solidFill>
                  <a:srgbClr val="002060"/>
                </a:solidFill>
              </a:rPr>
              <a:t>Canal de Entrada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24D-40B2-A46E-4CD81EDF1B8F}"/>
              </c:ext>
            </c:extLst>
          </c:dPt>
          <c:dLbls>
            <c:dLbl>
              <c:idx val="0"/>
              <c:layout>
                <c:manualLayout>
                  <c:x val="-5.556649168853893E-3"/>
                  <c:y val="-0.368023840769903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4D-40B2-A46E-4CD81EDF1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[1]Planilha1!$H$20</c:f>
              <c:strCache>
                <c:ptCount val="1"/>
                <c:pt idx="0">
                  <c:v>PORTAL</c:v>
                </c:pt>
              </c:strCache>
            </c:strRef>
          </c:cat>
          <c:val>
            <c:numRef>
              <c:f>[1]Planilha1!$I$20</c:f>
              <c:numCache>
                <c:formatCode>General</c:formatCode>
                <c:ptCount val="1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D-40B2-A46E-4CD81EDF1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888759711"/>
        <c:axId val="888746399"/>
        <c:axId val="0"/>
      </c:bar3DChart>
      <c:valAx>
        <c:axId val="888746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59711"/>
        <c:crosses val="autoZero"/>
        <c:crossBetween val="between"/>
      </c:valAx>
      <c:catAx>
        <c:axId val="88875971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887463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pt-BR">
                <a:solidFill>
                  <a:srgbClr val="002060"/>
                </a:solidFill>
              </a:rPr>
              <a:t>Status Atual - 2023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[1]Planilha1!$F$31:$F$33</c:f>
              <c:strCache>
                <c:ptCount val="3"/>
                <c:pt idx="0">
                  <c:v>CANCELADA</c:v>
                </c:pt>
                <c:pt idx="1">
                  <c:v>EM ANDAMENTO</c:v>
                </c:pt>
                <c:pt idx="2">
                  <c:v>FINALIZADA</c:v>
                </c:pt>
              </c:strCache>
            </c:strRef>
          </c:cat>
          <c:val>
            <c:numRef>
              <c:f>[1]Planilha1!$G$31:$G$33</c:f>
              <c:numCache>
                <c:formatCode>General</c:formatCode>
                <c:ptCount val="3"/>
                <c:pt idx="0">
                  <c:v>4</c:v>
                </c:pt>
                <c:pt idx="1">
                  <c:v>14</c:v>
                </c:pt>
                <c:pt idx="2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D-48B9-B89E-2807E695ED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45780736"/>
        <c:axId val="1045781984"/>
      </c:barChart>
      <c:catAx>
        <c:axId val="104578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1984"/>
        <c:crosses val="autoZero"/>
        <c:auto val="1"/>
        <c:lblAlgn val="ctr"/>
        <c:lblOffset val="100"/>
        <c:noMultiLvlLbl val="0"/>
      </c:catAx>
      <c:valAx>
        <c:axId val="10457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4578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size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pt-BR" b="1">
                <a:solidFill>
                  <a:srgbClr val="002060"/>
                </a:solidFill>
              </a:rPr>
              <a:t>Quantidade Mensal </a:t>
            </a:r>
          </a:p>
        </cx:rich>
      </cx:tx>
    </cx:title>
    <cx:plotArea>
      <cx:plotAreaRegion>
        <cx:series layoutId="treemap" uniqueId="{B800DED6-DF96-47A0-96BD-EA66E2948B05}">
          <cx:dataLabels pos="inEnd">
            <cx:spPr>
              <a:noFill/>
            </cx:spPr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pt-BR" b="1">
                  <a:solidFill>
                    <a:schemeClr val="bg1"/>
                  </a:solidFill>
                </a:endParaRPr>
              </a:p>
            </cx:txPr>
            <cx:visibility seriesName="0" categoryName="1" value="1"/>
            <cx:separator>
</cx:separator>
            <cx:dataLabel idx="0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Janeiro
28</a:t>
                  </a:r>
                </a:p>
              </cx:txPr>
              <cx:visibility seriesName="0" categoryName="1" value="1"/>
              <cx:separator>
</cx:separator>
            </cx:dataLabel>
            <cx:dataLabel idx="1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Fevereiro
38</a:t>
                  </a:r>
                </a:p>
              </cx:txPr>
              <cx:visibility seriesName="0" categoryName="1" value="1"/>
              <cx:separator>
</cx:separator>
            </cx:dataLabel>
            <cx:dataLabel idx="2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Março
17</a:t>
                  </a:r>
                </a:p>
              </cx:txPr>
              <cx:visibility seriesName="0" categoryName="1" value="1"/>
              <cx:separator>
</cx:separator>
            </cx:dataLabel>
            <cx:dataLabel idx="3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Abril
16</a:t>
                  </a:r>
                </a:p>
              </cx:txPr>
              <cx:visibility seriesName="0" categoryName="1" value="1"/>
              <cx:separator>
</cx:separator>
            </cx:dataLabel>
            <cx:dataLabel idx="4" pos="inEnd">
              <cx:txPr>
                <a:bodyPr spcFirstLastPara="1" vertOverflow="ellipsis" wrap="square" lIns="0" tIns="0" rIns="0" bIns="0" anchor="ctr" anchorCtr="1">
                  <a:spAutoFit/>
                </a:bodyPr>
                <a:lstStyle/>
                <a:p>
                  <a:pPr>
                    <a:defRPr b="1"/>
                  </a:pPr>
                  <a:r>
                    <a:rPr lang="pt-BR" b="1"/>
                    <a:t>Maio
17</a:t>
                  </a:r>
                </a:p>
              </cx:txPr>
              <cx:visibility seriesName="0" categoryName="1" value="1"/>
              <cx:separator>
</cx:separator>
            </cx:dataLabel>
          </cx:dataLabels>
          <cx:dataId val="0"/>
          <cx:layoutPr>
            <cx:parentLabelLayout val="overlapping"/>
          </cx:layoutPr>
        </cx:series>
      </cx:plotAreaRegion>
    </cx:plotArea>
    <cx:legend pos="t" align="ctr" overlay="0">
      <cx:txPr>
        <a:bodyPr spcFirstLastPara="1" vertOverflow="ellipsis" wrap="square" lIns="0" tIns="0" rIns="0" bIns="0" anchor="ctr" anchorCtr="1"/>
        <a:lstStyle/>
        <a:p>
          <a:pPr>
            <a:defRPr b="1">
              <a:solidFill>
                <a:srgbClr val="002060"/>
              </a:solidFill>
            </a:defRPr>
          </a:pPr>
          <a:endParaRPr lang="pt-BR" b="1">
            <a:solidFill>
              <a:srgbClr val="002060"/>
            </a:solidFill>
          </a:endParaRPr>
        </a:p>
      </cx:txPr>
    </cx:legend>
  </cx:chart>
  <cx:clrMapOvr bg1="lt1" tx1="dk1" bg2="lt2" tx2="dk2" accent1="accent1" accent2="accent2" accent3="accent3" accent4="accent4" accent5="accent5" accent6="accent6" hlink="hlink" folHlink="folHlink"/>
</cx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MAIO/2023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Canais_atendimento!$I$4</c:f>
              <c:numCache>
                <c:formatCode>mmm\-yy</c:formatCode>
                <c:ptCount val="1"/>
                <c:pt idx="0">
                  <c:v>45047</c:v>
                </c:pt>
              </c:numCache>
            </c:numRef>
          </c:cat>
          <c:val>
            <c:numRef>
              <c:f>Canais_atendimento!$I$5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A3C-873A-128399ECBA6B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Canais_atendimento!$I$4</c:f>
              <c:numCache>
                <c:formatCode>mmm\-yy</c:formatCode>
                <c:ptCount val="1"/>
                <c:pt idx="0">
                  <c:v>45047</c:v>
                </c:pt>
              </c:numCache>
            </c:numRef>
          </c:cat>
          <c:val>
            <c:numRef>
              <c:f>Canais_atendimento!$I$6</c:f>
              <c:numCache>
                <c:formatCode>General</c:formatCode>
                <c:ptCount val="1"/>
                <c:pt idx="0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C-4A3C-873A-128399ECBA6B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Canais_atendimento!$I$4</c:f>
              <c:numCache>
                <c:formatCode>mmm\-yy</c:formatCode>
                <c:ptCount val="1"/>
                <c:pt idx="0">
                  <c:v>45047</c:v>
                </c:pt>
              </c:numCache>
            </c:numRef>
          </c:cat>
          <c:val>
            <c:numRef>
              <c:f>Canais_atendimento!$I$7</c:f>
              <c:numCache>
                <c:formatCode>General</c:formatCode>
                <c:ptCount val="1"/>
                <c:pt idx="0">
                  <c:v>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A3C-873A-128399ECBA6B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Canais_atendimento!$I$4</c:f>
              <c:numCache>
                <c:formatCode>mmm\-yy</c:formatCode>
                <c:ptCount val="1"/>
                <c:pt idx="0">
                  <c:v>45047</c:v>
                </c:pt>
              </c:numCache>
            </c:numRef>
          </c:cat>
          <c:val>
            <c:numRef>
              <c:f>Canais_atendimento!$I$8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A3C-873A-128399ECBA6B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Canais_atendimento!$I$4</c:f>
              <c:numCache>
                <c:formatCode>mmm\-yy</c:formatCode>
                <c:ptCount val="1"/>
                <c:pt idx="0">
                  <c:v>45047</c:v>
                </c:pt>
              </c:numCache>
            </c:numRef>
          </c:cat>
          <c:val>
            <c:numRef>
              <c:f>Canais_atendimento!$I$9</c:f>
              <c:numCache>
                <c:formatCode>General</c:formatCode>
                <c:ptCount val="1"/>
                <c:pt idx="0">
                  <c:v>2437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7C-4A3C-873A-128399ECBA6B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Canais_atendimento!$I$4</c:f>
              <c:numCache>
                <c:formatCode>mmm\-yy</c:formatCode>
                <c:ptCount val="1"/>
                <c:pt idx="0">
                  <c:v>45047</c:v>
                </c:pt>
              </c:numCache>
            </c:numRef>
          </c:cat>
          <c:val>
            <c:numRef>
              <c:f>Canais_atendimento!$I$10</c:f>
              <c:numCache>
                <c:formatCode>General</c:formatCode>
                <c:ptCount val="1"/>
                <c:pt idx="0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7C-4A3C-873A-128399ECB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250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5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- 2023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7">
                  <c:v>8</c:v>
                </c:pt>
                <c:pt idx="8">
                  <c:v>19</c:v>
                </c:pt>
                <c:pt idx="9">
                  <c:v>9</c:v>
                </c:pt>
                <c:pt idx="10">
                  <c:v>12</c:v>
                </c:pt>
                <c:pt idx="11" formatCode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5-46E7-846B-02D1E1296D89}"/>
            </c:ext>
          </c:extLst>
        </c:ser>
        <c:ser>
          <c:idx val="1"/>
          <c:order val="1"/>
          <c:tx>
            <c:strRef>
              <c:f>Canais_atendimento!$A$6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7">
                  <c:v>1982</c:v>
                </c:pt>
                <c:pt idx="8">
                  <c:v>1875</c:v>
                </c:pt>
                <c:pt idx="9">
                  <c:v>1921</c:v>
                </c:pt>
                <c:pt idx="10">
                  <c:v>1612</c:v>
                </c:pt>
                <c:pt idx="11" formatCode="0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5-46E7-846B-02D1E1296D89}"/>
            </c:ext>
          </c:extLst>
        </c:ser>
        <c:ser>
          <c:idx val="2"/>
          <c:order val="2"/>
          <c:tx>
            <c:strRef>
              <c:f>Canais_atendimento!$A$7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7">
                  <c:v>956</c:v>
                </c:pt>
                <c:pt idx="8">
                  <c:v>778</c:v>
                </c:pt>
                <c:pt idx="9">
                  <c:v>895</c:v>
                </c:pt>
                <c:pt idx="10">
                  <c:v>799</c:v>
                </c:pt>
                <c:pt idx="11" formatCode="0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5-46E7-846B-02D1E1296D89}"/>
            </c:ext>
          </c:extLst>
        </c:ser>
        <c:ser>
          <c:idx val="3"/>
          <c:order val="3"/>
          <c:tx>
            <c:strRef>
              <c:f>Canais_atendimento!$A$8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7">
                  <c:v>32</c:v>
                </c:pt>
                <c:pt idx="8">
                  <c:v>57</c:v>
                </c:pt>
                <c:pt idx="9">
                  <c:v>28</c:v>
                </c:pt>
                <c:pt idx="10">
                  <c:v>13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5-46E7-846B-02D1E1296D89}"/>
            </c:ext>
          </c:extLst>
        </c:ser>
        <c:ser>
          <c:idx val="4"/>
          <c:order val="4"/>
          <c:tx>
            <c:strRef>
              <c:f>Canais_atendimento!$A$9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7">
                  <c:v>2437</c:v>
                </c:pt>
                <c:pt idx="8">
                  <c:v>2001</c:v>
                </c:pt>
                <c:pt idx="9">
                  <c:v>2696</c:v>
                </c:pt>
                <c:pt idx="10">
                  <c:v>2195</c:v>
                </c:pt>
                <c:pt idx="11" formatCode="0">
                  <c:v>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5-46E7-846B-02D1E1296D89}"/>
            </c:ext>
          </c:extLst>
        </c:ser>
        <c:ser>
          <c:idx val="5"/>
          <c:order val="5"/>
          <c:tx>
            <c:strRef>
              <c:f>Canais_atendimento!$A$10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7">
                  <c:v>112</c:v>
                </c:pt>
                <c:pt idx="8">
                  <c:v>86</c:v>
                </c:pt>
                <c:pt idx="9">
                  <c:v>132</c:v>
                </c:pt>
                <c:pt idx="10">
                  <c:v>116</c:v>
                </c:pt>
                <c:pt idx="11" formatCode="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5-46E7-846B-02D1E1296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3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in val="4492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657754010695185"/>
          <c:y val="0.15834962620714318"/>
          <c:w val="0.26203208556149732"/>
          <c:h val="0.6752910513045665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9140623014059756E-2"/>
          <c:y val="0.22033235275342955"/>
          <c:w val="0.60540541545947335"/>
          <c:h val="0.713263502575922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MAI/23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0.14474398407816175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0-4874-BBA0-FA01D7554CDF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MAI/23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35.860322055364577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0-4874-BBA0-FA01D7554CDF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MAI/23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17.296906097340329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0-4874-BBA0-FA01D7554CDF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MAI/23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0.57897593631264699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70-4874-BBA0-FA01D7554CDF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MAI/23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44.092636149810026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70-4874-BBA0-FA01D7554CDF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MAI/23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2.0264157770942646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B70-4874-BBA0-FA01D7554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136769502075248"/>
          <c:y val="0.2129495938594077"/>
          <c:w val="0.28863230497924752"/>
          <c:h val="0.7233116212163477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- Média/2023</a:t>
            </a:r>
          </a:p>
        </c:rich>
      </c:tx>
      <c:layout>
        <c:manualLayout>
          <c:xMode val="edge"/>
          <c:yMode val="edge"/>
          <c:x val="0.11865925175194685"/>
          <c:y val="3.325135539159967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Drenagem de água de chuva</c:v>
                </c:pt>
                <c:pt idx="8">
                  <c:v>Calçadas, guias e postes</c:v>
                </c:pt>
                <c:pt idx="9">
                  <c:v>Capinação e roçada de áreas verdes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722.2</c:v>
                </c:pt>
                <c:pt idx="1">
                  <c:v>341</c:v>
                </c:pt>
                <c:pt idx="2">
                  <c:v>319</c:v>
                </c:pt>
                <c:pt idx="3">
                  <c:v>263.8</c:v>
                </c:pt>
                <c:pt idx="4">
                  <c:v>200.6</c:v>
                </c:pt>
                <c:pt idx="5">
                  <c:v>153.80000000000001</c:v>
                </c:pt>
                <c:pt idx="6">
                  <c:v>145.6</c:v>
                </c:pt>
                <c:pt idx="7">
                  <c:v>132.19999999999999</c:v>
                </c:pt>
                <c:pt idx="8">
                  <c:v>127.8</c:v>
                </c:pt>
                <c:pt idx="9">
                  <c:v>124.2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6C4-40E2-9D44-657DCCF0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8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% em relação ao todo de MAI/23 (exetuando-se denúncias)</a:t>
            </a:r>
          </a:p>
        </c:rich>
      </c:tx>
      <c:layout>
        <c:manualLayout>
          <c:xMode val="edge"/>
          <c:yMode val="edge"/>
          <c:x val="9.1135577749750975E-3"/>
          <c:y val="1.718439340160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0078738623950909E-2"/>
          <c:y val="0.11583103666145671"/>
          <c:w val="0.62612779091973203"/>
          <c:h val="0.84799291793859644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7-4060-BBB5-085553BE3864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67-4060-BBB5-085553BE386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7-4060-BBB5-085553BE38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67-4060-BBB5-085553BE386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67-4060-BBB5-085553BE3864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967-4060-BBB5-085553BE3864}"/>
              </c:ext>
            </c:extLst>
          </c:dPt>
          <c:dPt>
            <c:idx val="6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967-4060-BBB5-085553BE386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967-4060-BBB5-085553BE3864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967-4060-BBB5-085553BE3864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967-4060-BBB5-085553BE3864}"/>
              </c:ext>
            </c:extLst>
          </c:dPt>
          <c:dPt>
            <c:idx val="1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967-4060-BBB5-085553BE3864}"/>
              </c:ext>
            </c:extLst>
          </c:dPt>
          <c:dPt>
            <c:idx val="1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967-4060-BBB5-085553BE3864}"/>
              </c:ext>
            </c:extLst>
          </c:dPt>
          <c:dLbls>
            <c:dLbl>
              <c:idx val="10"/>
              <c:layout>
                <c:manualLayout>
                  <c:x val="4.1004824678789659E-2"/>
                  <c:y val="-4.277704164758432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67-4060-BBB5-085553BE3864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7-3967-4060-BBB5-085553BE386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('10_Assuntos_+_demadados_2023'!$A$7:$A$16,'10_Assuntos_+_demadados_2023'!$A$18)</c:f>
              <c:strCache>
                <c:ptCount val="11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Sinalização e Circulação de veículos e Pedestres</c:v>
                </c:pt>
                <c:pt idx="7">
                  <c:v>Drenagem de água de chuva</c:v>
                </c:pt>
                <c:pt idx="8">
                  <c:v>Calçadas, guias e postes</c:v>
                </c:pt>
                <c:pt idx="9">
                  <c:v>Capinação e roçada de áreas verdes</c:v>
                </c:pt>
                <c:pt idx="10">
                  <c:v>Outros</c:v>
                </c:pt>
              </c:strCache>
            </c:strRef>
          </c:cat>
          <c:val>
            <c:numRef>
              <c:f>('10_Assuntos_+_demadados_2023'!$P$7:$P$16,'10_Assuntos_+_demadados_2023'!$P$18)</c:f>
              <c:numCache>
                <c:formatCode>0.00</c:formatCode>
                <c:ptCount val="11"/>
                <c:pt idx="0">
                  <c:v>14.963571828881001</c:v>
                </c:pt>
                <c:pt idx="1">
                  <c:v>8.5933121614048193</c:v>
                </c:pt>
                <c:pt idx="2">
                  <c:v>6.2208107603213154</c:v>
                </c:pt>
                <c:pt idx="3">
                  <c:v>4.7076405753782922</c:v>
                </c:pt>
                <c:pt idx="4">
                  <c:v>3.6614982252942276</c:v>
                </c:pt>
                <c:pt idx="5">
                  <c:v>5.5669717915187746</c:v>
                </c:pt>
                <c:pt idx="6">
                  <c:v>2.951615916308612</c:v>
                </c:pt>
                <c:pt idx="7">
                  <c:v>1.905473566224547</c:v>
                </c:pt>
                <c:pt idx="8">
                  <c:v>2.5406314216327295</c:v>
                </c:pt>
                <c:pt idx="9">
                  <c:v>2.2977769475060712</c:v>
                </c:pt>
                <c:pt idx="10">
                  <c:v>46.59069680552961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67-4060-BBB5-085553BE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val"/>
        <c:splitPos val="4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25071487276213"/>
          <c:y val="1.1477839881413786E-2"/>
          <c:w val="0.30874928512723787"/>
          <c:h val="0.98852216011858618"/>
        </c:manualLayout>
      </c:layout>
      <c:overlay val="0"/>
      <c:spPr>
        <a:noFill/>
        <a:ln w="25400">
          <a:noFill/>
        </a:ln>
      </c:spPr>
      <c:txPr>
        <a:bodyPr/>
        <a:lstStyle/>
        <a:p>
          <a:pPr rtl="0"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Média - 10 assuntos mais demandados dos 3 últimos meses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Estabelecimentos comerciais, indústrias e serviços</c:v>
                </c:pt>
                <c:pt idx="6">
                  <c:v>Ônibus</c:v>
                </c:pt>
                <c:pt idx="7">
                  <c:v>Sinalização e Circulação de veículos e Pedestres</c:v>
                </c:pt>
                <c:pt idx="8">
                  <c:v>Capinação e roçada de áreas verdes</c:v>
                </c:pt>
                <c:pt idx="9">
                  <c:v>Calçadas, guias e postes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875.33333333333337</c:v>
                </c:pt>
                <c:pt idx="1">
                  <c:v>384</c:v>
                </c:pt>
                <c:pt idx="2">
                  <c:v>311</c:v>
                </c:pt>
                <c:pt idx="3">
                  <c:v>251</c:v>
                </c:pt>
                <c:pt idx="4">
                  <c:v>190.33333333333334</c:v>
                </c:pt>
                <c:pt idx="5">
                  <c:v>187.66666666666666</c:v>
                </c:pt>
                <c:pt idx="6">
                  <c:v>156</c:v>
                </c:pt>
                <c:pt idx="7">
                  <c:v>150</c:v>
                </c:pt>
                <c:pt idx="8">
                  <c:v>139</c:v>
                </c:pt>
                <c:pt idx="9">
                  <c:v>136.33333333333334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46-40A4-9327-278DE3C71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374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16</xdr:col>
          <xdr:colOff>457200</xdr:colOff>
          <xdr:row>51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883919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104771</xdr:colOff>
      <xdr:row>0</xdr:row>
      <xdr:rowOff>0</xdr:rowOff>
    </xdr:from>
    <xdr:ext cx="5348819" cy="3679829"/>
    <xdr:grpSp>
      <xdr:nvGrpSpPr>
        <xdr:cNvPr id="2" name="Gráfico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9363071" y="0"/>
          <a:ext cx="5348819" cy="3679829"/>
          <a:chOff x="9363071" y="0"/>
          <a:chExt cx="5348819" cy="3679829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twoCellAnchor editAs="oneCell">
    <xdr:from>
      <xdr:col>0</xdr:col>
      <xdr:colOff>76200</xdr:colOff>
      <xdr:row>17</xdr:row>
      <xdr:rowOff>57150</xdr:rowOff>
    </xdr:from>
    <xdr:to>
      <xdr:col>12</xdr:col>
      <xdr:colOff>142875</xdr:colOff>
      <xdr:row>34</xdr:row>
      <xdr:rowOff>19050</xdr:rowOff>
    </xdr:to>
    <xdr:graphicFrame macro="">
      <xdr:nvGraphicFramePr>
        <xdr:cNvPr id="6" name="Gráfico 10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47621</xdr:colOff>
      <xdr:row>3</xdr:row>
      <xdr:rowOff>9528</xdr:rowOff>
    </xdr:from>
    <xdr:ext cx="7239003" cy="6276971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3171821" y="590553"/>
          <a:ext cx="7239003" cy="6276971"/>
          <a:chOff x="3171821" y="581028"/>
          <a:chExt cx="7239003" cy="6276971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GraphicFramePr/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 txBox="1"/>
        </xdr:nvSpPr>
        <xdr:spPr>
          <a:xfrm>
            <a:off x="3209925" y="647696"/>
            <a:ext cx="7181853" cy="38100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MAIO/2023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17</xdr:col>
      <xdr:colOff>28571</xdr:colOff>
      <xdr:row>19</xdr:row>
      <xdr:rowOff>9521</xdr:rowOff>
    </xdr:from>
    <xdr:ext cx="4591054" cy="2106082"/>
    <xdr:graphicFrame macro="">
      <xdr:nvGraphicFramePr>
        <xdr:cNvPr id="7" name="Gráfico 7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twoCellAnchor>
    <xdr:from>
      <xdr:col>7</xdr:col>
      <xdr:colOff>104775</xdr:colOff>
      <xdr:row>15</xdr:row>
      <xdr:rowOff>161925</xdr:rowOff>
    </xdr:from>
    <xdr:to>
      <xdr:col>16</xdr:col>
      <xdr:colOff>523875</xdr:colOff>
      <xdr:row>30</xdr:row>
      <xdr:rowOff>9525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0.14271</cdr:x>
      <cdr:y>0</cdr:y>
    </cdr:from>
    <cdr:to>
      <cdr:x>0.87812</cdr:x>
      <cdr:y>0.20833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652462" y="0"/>
          <a:ext cx="3362325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Protocolos inicialmente registrados como denúncias</a:t>
          </a:r>
          <a:endParaRPr lang="pt-BR" sz="1200">
            <a:effectLst/>
          </a:endParaRPr>
        </a:p>
        <a:p xmlns:a="http://schemas.openxmlformats.org/drawingml/2006/main">
          <a:pPr algn="ctr" rtl="0">
            <a:lnSpc>
              <a:spcPts val="1300"/>
            </a:lnSpc>
          </a:pPr>
          <a:r>
            <a:rPr lang="en-US" sz="1200" b="1" i="0" baseline="0">
              <a:effectLst/>
              <a:latin typeface="+mn-lt"/>
              <a:ea typeface="+mn-ea"/>
              <a:cs typeface="+mn-cs"/>
            </a:rPr>
            <a:t>% deferidas, indeferidas e reclassificadas - 2023</a:t>
          </a:r>
          <a:endParaRPr lang="pt-BR" sz="12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pt-BR" sz="11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123821</xdr:colOff>
      <xdr:row>2</xdr:row>
      <xdr:rowOff>123828</xdr:rowOff>
    </xdr:from>
    <xdr:ext cx="4457700" cy="2981328"/>
    <xdr:grpSp>
      <xdr:nvGrpSpPr>
        <xdr:cNvPr id="4" name="Gráfico 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pSpPr/>
      </xdr:nvGrpSpPr>
      <xdr:grpSpPr>
        <a:xfrm>
          <a:off x="2895596" y="504828"/>
          <a:ext cx="4457700" cy="2981328"/>
          <a:chOff x="2895596" y="504828"/>
          <a:chExt cx="4457700" cy="2981328"/>
        </a:xfrm>
      </xdr:grpSpPr>
      <xdr:graphicFrame macro="">
        <xdr:nvGraphicFramePr>
          <xdr:cNvPr id="5" name="Gráfic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GraphicFramePr/>
        </xdr:nvGraphicFramePr>
        <xdr:xfrm>
          <a:off x="2895596" y="50482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>
            <a:extLst>
              <a:ext uri="{FF2B5EF4-FFF2-40B4-BE49-F238E27FC236}">
                <a16:creationId xmlns:a16="http://schemas.microsoft.com/office/drawing/2014/main" id="{00000000-0008-0000-1200-000006000000}"/>
              </a:ext>
            </a:extLst>
          </xdr:cNvPr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581028</xdr:colOff>
      <xdr:row>0</xdr:row>
      <xdr:rowOff>0</xdr:rowOff>
    </xdr:from>
    <xdr:ext cx="5143499" cy="2914650"/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85725</xdr:rowOff>
        </xdr:from>
        <xdr:to>
          <xdr:col>15</xdr:col>
          <xdr:colOff>438150</xdr:colOff>
          <xdr:row>27</xdr:row>
          <xdr:rowOff>19050</xdr:rowOff>
        </xdr:to>
        <xdr:sp macro="" textlink="">
          <xdr:nvSpPr>
            <xdr:cNvPr id="15362" name="Object 1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0</xdr:row>
      <xdr:rowOff>28575</xdr:rowOff>
    </xdr:from>
    <xdr:to>
      <xdr:col>11</xdr:col>
      <xdr:colOff>333375</xdr:colOff>
      <xdr:row>13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</xdr:colOff>
      <xdr:row>0</xdr:row>
      <xdr:rowOff>28575</xdr:rowOff>
    </xdr:from>
    <xdr:to>
      <xdr:col>19</xdr:col>
      <xdr:colOff>285750</xdr:colOff>
      <xdr:row>14</xdr:row>
      <xdr:rowOff>9525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14</xdr:row>
      <xdr:rowOff>104775</xdr:rowOff>
    </xdr:from>
    <xdr:to>
      <xdr:col>15</xdr:col>
      <xdr:colOff>590549</xdr:colOff>
      <xdr:row>28</xdr:row>
      <xdr:rowOff>47625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Este gráfico não está disponível na sua versão de Excel.
Editar esta forma ou salvar esta pasta de trabalho em um formato de arquivo diferente quebrará o gráfico permanentemente.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272710</xdr:colOff>
      <xdr:row>0</xdr:row>
      <xdr:rowOff>76196</xdr:rowOff>
    </xdr:from>
    <xdr:ext cx="3670639" cy="3095628"/>
    <xdr:grpSp>
      <xdr:nvGrpSp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178335" y="76196"/>
          <a:ext cx="3670639" cy="3095628"/>
          <a:chOff x="7178335" y="76196"/>
          <a:chExt cx="3670639" cy="3095628"/>
        </a:xfrm>
      </xdr:grpSpPr>
      <xdr:grpSp>
        <xdr:nvGrpSpPr>
          <xdr:cNvPr id="3" name="Gráfico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258050" y="2924171"/>
            <a:ext cx="981078" cy="209553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171825"/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76196</xdr:rowOff>
    </xdr:from>
    <xdr:ext cx="5343525" cy="4267203"/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209553</xdr:colOff>
      <xdr:row>11</xdr:row>
      <xdr:rowOff>66678</xdr:rowOff>
    </xdr:from>
    <xdr:ext cx="4838703" cy="4276721"/>
    <xdr:grpSp>
      <xdr:nvGrpSpPr>
        <xdr:cNvPr id="4" name="Grá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10925178" y="2695578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MAIO/2023</a:t>
            </a: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19046</xdr:rowOff>
    </xdr:from>
    <xdr:ext cx="5772149" cy="36290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0</xdr:col>
      <xdr:colOff>47625</xdr:colOff>
      <xdr:row>17</xdr:row>
      <xdr:rowOff>47625</xdr:rowOff>
    </xdr:from>
    <xdr:to>
      <xdr:col>9</xdr:col>
      <xdr:colOff>60325</xdr:colOff>
      <xdr:row>24</xdr:row>
      <xdr:rowOff>174625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19046</xdr:colOff>
      <xdr:row>17</xdr:row>
      <xdr:rowOff>57150</xdr:rowOff>
    </xdr:from>
    <xdr:ext cx="7124703" cy="3409953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2</xdr:row>
      <xdr:rowOff>47621</xdr:rowOff>
    </xdr:from>
    <xdr:ext cx="5867403" cy="4600575"/>
    <xdr:grpSp>
      <xdr:nvGrpSpPr>
        <xdr:cNvPr id="2" name="Gráfico 7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686175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solidFill>
            <a:sysClr val="window" lastClr="FFFFFF"/>
          </a:solidFill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maio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MAIO/23</a:t>
            </a:r>
          </a:p>
        </xdr:txBody>
      </xdr:sp>
    </xdr:grpSp>
    <xdr:clientData/>
  </xdr:oneCellAnchor>
  <xdr:oneCellAnchor>
    <xdr:from>
      <xdr:col>9</xdr:col>
      <xdr:colOff>1733546</xdr:colOff>
      <xdr:row>2</xdr:row>
      <xdr:rowOff>47621</xdr:rowOff>
    </xdr:from>
    <xdr:ext cx="5962646" cy="4581528"/>
    <xdr:graphicFrame macro="">
      <xdr:nvGraphicFramePr>
        <xdr:cNvPr id="5" name="Gráfico 5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28575</xdr:rowOff>
    </xdr:from>
    <xdr:ext cx="6438903" cy="3838578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1306171" y="28575"/>
          <a:ext cx="6438903" cy="3838578"/>
          <a:chOff x="11306171" y="28575"/>
          <a:chExt cx="6438903" cy="383857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oneCellAnchor>
  <xdr:twoCellAnchor editAs="oneCell">
    <xdr:from>
      <xdr:col>0</xdr:col>
      <xdr:colOff>47625</xdr:colOff>
      <xdr:row>17</xdr:row>
      <xdr:rowOff>28575</xdr:rowOff>
    </xdr:from>
    <xdr:to>
      <xdr:col>9</xdr:col>
      <xdr:colOff>342900</xdr:colOff>
      <xdr:row>26</xdr:row>
      <xdr:rowOff>58208</xdr:rowOff>
    </xdr:to>
    <xdr:graphicFrame macro="">
      <xdr:nvGraphicFramePr>
        <xdr:cNvPr id="10" name="Gráfico 6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1209678</xdr:colOff>
      <xdr:row>17</xdr:row>
      <xdr:rowOff>95250</xdr:rowOff>
    </xdr:from>
    <xdr:ext cx="5504075" cy="381003"/>
    <xdr:sp macro="" textlink="">
      <xdr:nvSpPr>
        <xdr:cNvPr id="6" name="CaixaDeTexto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09678" y="381952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MAI/23 (exetuando-se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38103</xdr:colOff>
      <xdr:row>17</xdr:row>
      <xdr:rowOff>57150</xdr:rowOff>
    </xdr:from>
    <xdr:ext cx="6619871" cy="3505196"/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45434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demandados do mês de maio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MAIO/23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838568/Desktop/RELAT&#211;RIOS/MODELO%20DE%20ALTERA&#199;&#195;O%20DE%20PROCES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Planilha3"/>
      <sheetName val="Planilha2"/>
      <sheetName val="Sheet0"/>
      <sheetName val="Planilha4"/>
    </sheetNames>
    <sheetDataSet>
      <sheetData sheetId="0">
        <row r="4">
          <cell r="E4" t="str">
            <v>Janeiro</v>
          </cell>
          <cell r="F4">
            <v>28</v>
          </cell>
        </row>
        <row r="5">
          <cell r="E5" t="str">
            <v>Fevereiro</v>
          </cell>
          <cell r="F5">
            <v>38</v>
          </cell>
        </row>
        <row r="6">
          <cell r="E6" t="str">
            <v>Março</v>
          </cell>
          <cell r="F6">
            <v>17</v>
          </cell>
        </row>
        <row r="7">
          <cell r="E7" t="str">
            <v>Abril</v>
          </cell>
          <cell r="F7">
            <v>16</v>
          </cell>
        </row>
        <row r="8">
          <cell r="E8" t="str">
            <v>Maio</v>
          </cell>
          <cell r="F8">
            <v>17</v>
          </cell>
        </row>
        <row r="9">
          <cell r="E9" t="str">
            <v>Total</v>
          </cell>
          <cell r="F9">
            <v>116</v>
          </cell>
        </row>
        <row r="20">
          <cell r="H20" t="str">
            <v>PORTAL</v>
          </cell>
          <cell r="I20">
            <v>116</v>
          </cell>
        </row>
        <row r="31">
          <cell r="F31" t="str">
            <v>CANCELADA</v>
          </cell>
          <cell r="G31">
            <v>4</v>
          </cell>
        </row>
        <row r="32">
          <cell r="F32" t="str">
            <v>EM ANDAMENTO</v>
          </cell>
          <cell r="G32">
            <v>14</v>
          </cell>
        </row>
        <row r="33">
          <cell r="F33" t="str">
            <v>FINALIZADA</v>
          </cell>
          <cell r="G33">
            <v>98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o_Microsoft_Word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o_Microsoft_Word1.docx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Q1" sqref="Q1"/>
    </sheetView>
  </sheetViews>
  <sheetFormatPr defaultRowHeight="15"/>
  <cols>
    <col min="1" max="1" width="9.140625" customWidth="1"/>
  </cols>
  <sheetData/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457200</xdr:colOff>
                <xdr:row>51</xdr:row>
                <xdr:rowOff>142875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/>
  </sheetViews>
  <sheetFormatPr defaultColWidth="5.5703125" defaultRowHeight="14.25"/>
  <cols>
    <col min="1" max="1" width="52.140625" style="13" customWidth="1"/>
    <col min="2" max="2" width="7.5703125" style="13" bestFit="1" customWidth="1"/>
    <col min="3" max="3" width="7.7109375" style="163" bestFit="1" customWidth="1"/>
    <col min="4" max="4" width="7.140625" style="13" bestFit="1" customWidth="1"/>
    <col min="5" max="5" width="7" style="161" bestFit="1" customWidth="1"/>
    <col min="6" max="6" width="7.5703125" style="13" bestFit="1" customWidth="1"/>
    <col min="7" max="7" width="6.28515625" style="161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5.85546875" style="13" bestFit="1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59" t="s">
        <v>0</v>
      </c>
      <c r="B1" s="159"/>
      <c r="C1" s="160"/>
      <c r="D1" s="159"/>
      <c r="N1" s="261"/>
      <c r="O1" s="261"/>
      <c r="P1" s="261"/>
    </row>
    <row r="2" spans="1:20" ht="15">
      <c r="A2" s="1" t="s">
        <v>1</v>
      </c>
      <c r="B2" s="1"/>
      <c r="C2" s="97"/>
      <c r="D2" s="1"/>
      <c r="N2" s="261"/>
      <c r="O2" s="261"/>
      <c r="P2" s="261"/>
    </row>
    <row r="3" spans="1:20" ht="15">
      <c r="A3" s="1"/>
      <c r="B3" s="1"/>
      <c r="C3" s="97"/>
      <c r="D3" s="1"/>
      <c r="N3" s="261"/>
      <c r="O3" s="261"/>
      <c r="P3" s="261"/>
    </row>
    <row r="4" spans="1:20" ht="15">
      <c r="A4" s="1" t="s">
        <v>293</v>
      </c>
      <c r="B4" s="1"/>
      <c r="C4" s="97"/>
      <c r="D4" s="1"/>
      <c r="N4" s="261"/>
      <c r="O4" s="261"/>
      <c r="P4" s="162">
        <f>UNIDADES!I72</f>
        <v>5353</v>
      </c>
    </row>
    <row r="5" spans="1:20">
      <c r="E5" s="13"/>
      <c r="F5" s="161"/>
      <c r="G5" s="13"/>
      <c r="H5" s="161"/>
    </row>
    <row r="6" spans="1:20" ht="48.75" thickBot="1">
      <c r="A6" s="66" t="s">
        <v>214</v>
      </c>
      <c r="B6" s="262">
        <v>45261</v>
      </c>
      <c r="C6" s="25">
        <v>45231</v>
      </c>
      <c r="D6" s="105">
        <v>45200</v>
      </c>
      <c r="E6" s="105">
        <v>45170</v>
      </c>
      <c r="F6" s="105">
        <v>45139</v>
      </c>
      <c r="G6" s="263">
        <v>45108</v>
      </c>
      <c r="H6" s="25">
        <v>45078</v>
      </c>
      <c r="I6" s="263">
        <v>45047</v>
      </c>
      <c r="J6" s="262">
        <v>45017</v>
      </c>
      <c r="K6" s="25">
        <v>44986</v>
      </c>
      <c r="L6" s="105">
        <v>44958</v>
      </c>
      <c r="M6" s="25">
        <v>44927</v>
      </c>
      <c r="N6" s="105" t="s">
        <v>5</v>
      </c>
      <c r="O6" s="65" t="s">
        <v>6</v>
      </c>
      <c r="P6" s="264" t="s">
        <v>294</v>
      </c>
    </row>
    <row r="7" spans="1:20" ht="14.25" customHeight="1" thickBot="1">
      <c r="A7" s="244" t="s">
        <v>242</v>
      </c>
      <c r="B7" s="265"/>
      <c r="C7" s="265"/>
      <c r="D7" s="266"/>
      <c r="E7" s="266"/>
      <c r="F7" s="266"/>
      <c r="G7" s="266"/>
      <c r="H7" s="267"/>
      <c r="I7" s="35">
        <v>878</v>
      </c>
      <c r="J7" s="35">
        <v>1034</v>
      </c>
      <c r="K7" s="35">
        <v>886</v>
      </c>
      <c r="L7" s="35">
        <v>527</v>
      </c>
      <c r="M7" s="35">
        <v>564</v>
      </c>
      <c r="N7" s="266">
        <f t="shared" ref="N7:N16" si="0">SUM(B7:M7)</f>
        <v>3889</v>
      </c>
      <c r="O7" s="268">
        <f t="shared" ref="O7:O17" si="1">AVERAGE(B7:M7)</f>
        <v>777.8</v>
      </c>
      <c r="P7" s="168">
        <f>(I7*100)/$P$4</f>
        <v>16.402017560246591</v>
      </c>
      <c r="S7" s="161"/>
      <c r="T7" s="161"/>
    </row>
    <row r="8" spans="1:20" ht="15" customHeight="1" thickBot="1">
      <c r="A8" s="244" t="s">
        <v>241</v>
      </c>
      <c r="B8" s="269"/>
      <c r="C8" s="269"/>
      <c r="D8" s="270"/>
      <c r="E8" s="270"/>
      <c r="F8" s="270"/>
      <c r="G8" s="270"/>
      <c r="H8" s="270"/>
      <c r="I8" s="45">
        <v>704</v>
      </c>
      <c r="J8" s="45">
        <v>572</v>
      </c>
      <c r="K8" s="45">
        <v>573</v>
      </c>
      <c r="L8" s="45">
        <v>536</v>
      </c>
      <c r="M8" s="45">
        <v>545</v>
      </c>
      <c r="N8" s="270">
        <f t="shared" si="0"/>
        <v>2930</v>
      </c>
      <c r="O8" s="242">
        <f t="shared" si="1"/>
        <v>586</v>
      </c>
      <c r="P8" s="168">
        <f t="shared" ref="P8:P17" si="2">(I8*100)/$P$4</f>
        <v>13.151503829628245</v>
      </c>
      <c r="S8" s="161"/>
      <c r="T8" s="161"/>
    </row>
    <row r="9" spans="1:20" ht="15.75" thickBot="1">
      <c r="A9" s="244" t="s">
        <v>240</v>
      </c>
      <c r="B9" s="271"/>
      <c r="C9" s="271"/>
      <c r="D9" s="270"/>
      <c r="E9" s="270"/>
      <c r="F9" s="270"/>
      <c r="G9" s="270"/>
      <c r="H9" s="270"/>
      <c r="I9" s="45">
        <v>427</v>
      </c>
      <c r="J9" s="45">
        <v>332</v>
      </c>
      <c r="K9" s="45">
        <v>373</v>
      </c>
      <c r="L9" s="45">
        <v>318</v>
      </c>
      <c r="M9" s="45">
        <v>343</v>
      </c>
      <c r="N9" s="270">
        <f t="shared" si="0"/>
        <v>1793</v>
      </c>
      <c r="O9" s="242">
        <f t="shared" si="1"/>
        <v>358.6</v>
      </c>
      <c r="P9" s="168">
        <f t="shared" si="2"/>
        <v>7.9768354193909961</v>
      </c>
      <c r="S9" s="161"/>
      <c r="T9" s="161"/>
    </row>
    <row r="10" spans="1:20" ht="15.75" thickBot="1">
      <c r="A10" s="244" t="s">
        <v>227</v>
      </c>
      <c r="B10" s="272"/>
      <c r="C10" s="46"/>
      <c r="D10" s="187"/>
      <c r="E10" s="186"/>
      <c r="F10" s="187"/>
      <c r="G10" s="186"/>
      <c r="H10" s="187"/>
      <c r="I10" s="45">
        <v>279</v>
      </c>
      <c r="J10" s="45">
        <v>231</v>
      </c>
      <c r="K10" s="45">
        <v>299</v>
      </c>
      <c r="L10" s="45">
        <v>330</v>
      </c>
      <c r="M10" s="45">
        <v>327</v>
      </c>
      <c r="N10" s="270">
        <f t="shared" si="0"/>
        <v>1466</v>
      </c>
      <c r="O10" s="242">
        <f t="shared" si="1"/>
        <v>293.2</v>
      </c>
      <c r="P10" s="168">
        <f t="shared" si="2"/>
        <v>5.2120306370259666</v>
      </c>
      <c r="S10" s="161"/>
      <c r="T10" s="161"/>
    </row>
    <row r="11" spans="1:20" ht="15.75" thickBot="1">
      <c r="A11" s="244" t="s">
        <v>238</v>
      </c>
      <c r="B11" s="269"/>
      <c r="C11" s="269"/>
      <c r="D11" s="270"/>
      <c r="E11" s="270"/>
      <c r="F11" s="270"/>
      <c r="G11" s="270"/>
      <c r="H11" s="78"/>
      <c r="I11" s="45">
        <v>278</v>
      </c>
      <c r="J11" s="45">
        <v>222</v>
      </c>
      <c r="K11" s="45">
        <v>306</v>
      </c>
      <c r="L11" s="45">
        <v>292</v>
      </c>
      <c r="M11" s="45">
        <v>328</v>
      </c>
      <c r="N11" s="270">
        <f t="shared" si="0"/>
        <v>1426</v>
      </c>
      <c r="O11" s="242">
        <f t="shared" si="1"/>
        <v>285.2</v>
      </c>
      <c r="P11" s="168">
        <f t="shared" si="2"/>
        <v>5.1933495236316087</v>
      </c>
      <c r="S11" s="161"/>
      <c r="T11" s="161"/>
    </row>
    <row r="12" spans="1:20" ht="15" customHeight="1" thickBot="1">
      <c r="A12" s="244" t="s">
        <v>237</v>
      </c>
      <c r="B12" s="269"/>
      <c r="C12" s="269"/>
      <c r="D12" s="270"/>
      <c r="E12" s="270"/>
      <c r="F12" s="270"/>
      <c r="G12" s="270"/>
      <c r="H12" s="270"/>
      <c r="I12" s="45">
        <v>269</v>
      </c>
      <c r="J12" s="45">
        <v>247</v>
      </c>
      <c r="K12" s="45">
        <v>318</v>
      </c>
      <c r="L12" s="45">
        <v>286</v>
      </c>
      <c r="M12" s="45">
        <v>247</v>
      </c>
      <c r="N12" s="270">
        <f t="shared" si="0"/>
        <v>1367</v>
      </c>
      <c r="O12" s="242">
        <f t="shared" si="1"/>
        <v>273.39999999999998</v>
      </c>
      <c r="P12" s="168">
        <f t="shared" si="2"/>
        <v>5.0252195030823836</v>
      </c>
      <c r="S12" s="161"/>
      <c r="T12" s="161"/>
    </row>
    <row r="13" spans="1:20" ht="15.75" thickBot="1">
      <c r="A13" s="244" t="s">
        <v>246</v>
      </c>
      <c r="B13" s="269"/>
      <c r="C13" s="269"/>
      <c r="D13" s="270"/>
      <c r="E13" s="270"/>
      <c r="F13" s="270"/>
      <c r="G13" s="270"/>
      <c r="H13" s="270"/>
      <c r="I13" s="45">
        <v>206</v>
      </c>
      <c r="J13" s="45">
        <v>183</v>
      </c>
      <c r="K13" s="45">
        <v>326</v>
      </c>
      <c r="L13" s="45">
        <v>377</v>
      </c>
      <c r="M13" s="45">
        <v>131</v>
      </c>
      <c r="N13" s="270">
        <f t="shared" si="0"/>
        <v>1223</v>
      </c>
      <c r="O13" s="242">
        <f t="shared" si="1"/>
        <v>244.6</v>
      </c>
      <c r="P13" s="168">
        <f t="shared" si="2"/>
        <v>3.8483093592378106</v>
      </c>
      <c r="S13" s="161"/>
      <c r="T13" s="161"/>
    </row>
    <row r="14" spans="1:20" ht="15.75" thickBot="1">
      <c r="A14" s="244" t="s">
        <v>233</v>
      </c>
      <c r="B14" s="269"/>
      <c r="C14" s="269"/>
      <c r="D14" s="270"/>
      <c r="E14" s="270"/>
      <c r="F14" s="270"/>
      <c r="G14" s="270"/>
      <c r="H14" s="78"/>
      <c r="I14" s="45">
        <v>285</v>
      </c>
      <c r="J14" s="45">
        <v>238</v>
      </c>
      <c r="K14" s="45">
        <v>333</v>
      </c>
      <c r="L14" s="45">
        <v>204</v>
      </c>
      <c r="M14" s="45">
        <v>140</v>
      </c>
      <c r="N14" s="270">
        <f t="shared" si="0"/>
        <v>1200</v>
      </c>
      <c r="O14" s="242">
        <f t="shared" si="1"/>
        <v>240</v>
      </c>
      <c r="P14" s="168">
        <f t="shared" si="2"/>
        <v>5.3241173173921164</v>
      </c>
      <c r="S14" s="161"/>
      <c r="T14" s="161"/>
    </row>
    <row r="15" spans="1:20" ht="15.75" thickBot="1">
      <c r="A15" s="244" t="s">
        <v>274</v>
      </c>
      <c r="B15" s="269"/>
      <c r="C15" s="269"/>
      <c r="D15" s="270"/>
      <c r="E15" s="270"/>
      <c r="F15" s="270"/>
      <c r="G15" s="270"/>
      <c r="H15" s="270"/>
      <c r="I15" s="45">
        <v>125</v>
      </c>
      <c r="J15" s="45">
        <v>91</v>
      </c>
      <c r="K15" s="45">
        <v>140</v>
      </c>
      <c r="L15" s="45">
        <v>71</v>
      </c>
      <c r="M15" s="45">
        <v>70</v>
      </c>
      <c r="N15" s="270">
        <f t="shared" si="0"/>
        <v>497</v>
      </c>
      <c r="O15" s="242">
        <f t="shared" si="1"/>
        <v>99.4</v>
      </c>
      <c r="P15" s="168">
        <f t="shared" si="2"/>
        <v>2.3351391742947878</v>
      </c>
      <c r="S15" s="161"/>
      <c r="T15" s="161"/>
    </row>
    <row r="16" spans="1:20" ht="15.75" thickBot="1">
      <c r="A16" s="248" t="s">
        <v>295</v>
      </c>
      <c r="B16" s="273"/>
      <c r="C16" s="273"/>
      <c r="D16" s="274"/>
      <c r="E16" s="274"/>
      <c r="F16" s="274"/>
      <c r="G16" s="274"/>
      <c r="H16" s="274"/>
      <c r="I16" s="52">
        <v>66</v>
      </c>
      <c r="J16" s="52">
        <v>57</v>
      </c>
      <c r="K16" s="52">
        <v>140</v>
      </c>
      <c r="L16" s="52">
        <v>99</v>
      </c>
      <c r="M16" s="52">
        <v>68</v>
      </c>
      <c r="N16" s="274">
        <f t="shared" si="0"/>
        <v>430</v>
      </c>
      <c r="O16" s="254">
        <f t="shared" si="1"/>
        <v>86</v>
      </c>
      <c r="P16" s="727">
        <f t="shared" si="2"/>
        <v>1.2329534840276481</v>
      </c>
      <c r="S16" s="161"/>
      <c r="T16" s="161"/>
    </row>
    <row r="17" spans="1:41" ht="15.75" customHeight="1" thickBot="1">
      <c r="A17" s="753" t="s">
        <v>5</v>
      </c>
      <c r="B17" s="752"/>
      <c r="C17" s="59"/>
      <c r="D17" s="59"/>
      <c r="E17" s="59"/>
      <c r="F17" s="59"/>
      <c r="G17" s="59"/>
      <c r="H17" s="59"/>
      <c r="I17" s="59">
        <f t="shared" ref="I17:N17" si="3">SUM(I7:I16)</f>
        <v>3517</v>
      </c>
      <c r="J17" s="59">
        <f t="shared" si="3"/>
        <v>3207</v>
      </c>
      <c r="K17" s="59">
        <f t="shared" si="3"/>
        <v>3694</v>
      </c>
      <c r="L17" s="59">
        <f t="shared" si="3"/>
        <v>3040</v>
      </c>
      <c r="M17" s="204">
        <f t="shared" si="3"/>
        <v>2763</v>
      </c>
      <c r="N17" s="275">
        <f t="shared" si="3"/>
        <v>16221</v>
      </c>
      <c r="O17" s="175">
        <f t="shared" si="1"/>
        <v>3244.2</v>
      </c>
      <c r="P17" s="728">
        <f t="shared" si="2"/>
        <v>65.701475807958161</v>
      </c>
      <c r="S17" s="161"/>
      <c r="T17" s="161"/>
    </row>
    <row r="18" spans="1:41" s="744" customFormat="1" ht="23.25" customHeight="1">
      <c r="A18" s="744" t="s">
        <v>216</v>
      </c>
      <c r="C18" s="745"/>
      <c r="O18" s="744" t="s">
        <v>217</v>
      </c>
      <c r="P18" s="746">
        <f>100-P17</f>
        <v>34.298524192041839</v>
      </c>
    </row>
    <row r="19" spans="1:41" ht="54.75" customHeight="1">
      <c r="A19" s="176"/>
      <c r="B19" s="176"/>
      <c r="C19" s="177"/>
      <c r="G19" s="13"/>
      <c r="N19" s="841"/>
      <c r="O19" s="841"/>
      <c r="P19" s="841"/>
      <c r="W19" s="161"/>
    </row>
    <row r="20" spans="1:41">
      <c r="A20" s="178"/>
      <c r="B20" s="178"/>
      <c r="C20" s="179"/>
      <c r="G20" s="13"/>
      <c r="O20" s="161"/>
      <c r="W20" s="161"/>
      <c r="AC20" s="180"/>
      <c r="AD20" s="181"/>
      <c r="AE20" s="181"/>
      <c r="AF20" s="181"/>
      <c r="AG20" s="181"/>
      <c r="AH20" s="181"/>
      <c r="AI20" s="181"/>
      <c r="AJ20" s="163"/>
      <c r="AK20" s="181"/>
      <c r="AL20" s="181"/>
      <c r="AM20" s="181"/>
      <c r="AN20" s="181"/>
      <c r="AO20" s="182"/>
    </row>
    <row r="21" spans="1:41" ht="92.25" customHeight="1">
      <c r="A21" s="176"/>
      <c r="B21" s="176"/>
      <c r="C21" s="177"/>
      <c r="G21" s="13"/>
      <c r="L21" s="183"/>
      <c r="N21" s="841"/>
      <c r="O21" s="841"/>
      <c r="P21" s="841"/>
      <c r="W21" s="161"/>
      <c r="AC21" s="180"/>
      <c r="AD21" s="181"/>
      <c r="AE21" s="181"/>
      <c r="AF21" s="181"/>
      <c r="AG21" s="181"/>
      <c r="AH21" s="181"/>
      <c r="AI21" s="181"/>
      <c r="AJ21" s="163"/>
      <c r="AK21" s="181"/>
      <c r="AL21" s="181"/>
      <c r="AM21" s="181"/>
      <c r="AN21" s="181"/>
      <c r="AO21" s="182"/>
    </row>
    <row r="22" spans="1:41">
      <c r="A22" s="176"/>
      <c r="B22" s="176"/>
      <c r="C22" s="177"/>
      <c r="G22" s="13"/>
      <c r="O22" s="161"/>
      <c r="W22" s="184"/>
      <c r="AC22" s="180"/>
      <c r="AD22" s="181"/>
      <c r="AE22" s="181"/>
      <c r="AF22" s="181"/>
      <c r="AG22" s="181"/>
      <c r="AH22" s="181"/>
      <c r="AI22" s="181"/>
      <c r="AJ22" s="163"/>
      <c r="AK22" s="181"/>
      <c r="AL22" s="181"/>
      <c r="AM22" s="181"/>
      <c r="AN22" s="181"/>
      <c r="AO22" s="182"/>
    </row>
    <row r="23" spans="1:41" ht="66.75" customHeight="1">
      <c r="A23" s="176"/>
      <c r="B23" s="176"/>
      <c r="C23" s="177"/>
      <c r="G23" s="13"/>
      <c r="N23" s="841"/>
      <c r="O23" s="841"/>
      <c r="P23" s="841"/>
      <c r="W23" s="161"/>
      <c r="AC23" s="180"/>
      <c r="AD23" s="181"/>
      <c r="AE23" s="181"/>
      <c r="AF23" s="181"/>
      <c r="AG23" s="181"/>
      <c r="AH23" s="181"/>
      <c r="AI23" s="181"/>
      <c r="AJ23" s="163"/>
      <c r="AK23" s="181"/>
      <c r="AL23" s="181"/>
      <c r="AM23" s="181"/>
      <c r="AN23" s="181"/>
      <c r="AO23" s="182"/>
    </row>
    <row r="24" spans="1:41">
      <c r="A24" s="178"/>
      <c r="B24" s="178"/>
      <c r="C24" s="179"/>
      <c r="G24" s="13"/>
      <c r="W24" s="161"/>
      <c r="AC24" s="180"/>
      <c r="AD24" s="181"/>
      <c r="AE24" s="181"/>
      <c r="AF24" s="181"/>
      <c r="AG24" s="181"/>
      <c r="AH24" s="181"/>
      <c r="AI24" s="181"/>
      <c r="AJ24" s="163"/>
      <c r="AK24" s="181"/>
      <c r="AL24" s="181"/>
      <c r="AM24" s="181"/>
      <c r="AN24" s="181"/>
      <c r="AO24" s="182"/>
    </row>
    <row r="25" spans="1:41">
      <c r="A25" s="176"/>
      <c r="B25" s="176"/>
      <c r="C25" s="177"/>
      <c r="G25" s="13"/>
      <c r="W25" s="161"/>
      <c r="AC25" s="180"/>
      <c r="AD25" s="181"/>
      <c r="AE25" s="181"/>
      <c r="AF25" s="181"/>
      <c r="AG25" s="181"/>
      <c r="AH25" s="181"/>
      <c r="AI25" s="181"/>
      <c r="AJ25" s="163"/>
      <c r="AK25" s="181"/>
      <c r="AL25" s="181"/>
      <c r="AM25" s="181"/>
      <c r="AN25" s="181"/>
      <c r="AO25" s="182"/>
    </row>
    <row r="26" spans="1:41">
      <c r="AC26" s="180"/>
      <c r="AD26" s="181"/>
      <c r="AE26" s="181"/>
      <c r="AF26" s="181"/>
      <c r="AG26" s="181"/>
      <c r="AH26" s="181"/>
      <c r="AI26" s="181"/>
      <c r="AJ26" s="163"/>
      <c r="AK26" s="181"/>
      <c r="AL26" s="181"/>
      <c r="AM26" s="181"/>
      <c r="AN26" s="181"/>
      <c r="AO26" s="182"/>
    </row>
    <row r="27" spans="1:41">
      <c r="R27" s="180"/>
      <c r="S27" s="181"/>
      <c r="T27" s="182"/>
      <c r="U27" s="182"/>
      <c r="V27" s="182"/>
      <c r="W27" s="10"/>
      <c r="AC27" s="180"/>
      <c r="AD27" s="181"/>
      <c r="AE27" s="181"/>
      <c r="AF27" s="181"/>
      <c r="AG27" s="181"/>
      <c r="AH27" s="181"/>
      <c r="AI27" s="181"/>
      <c r="AJ27" s="163"/>
      <c r="AK27" s="181"/>
      <c r="AL27" s="181"/>
      <c r="AM27" s="181"/>
      <c r="AN27" s="181"/>
      <c r="AO27" s="182"/>
    </row>
    <row r="28" spans="1:41">
      <c r="R28" s="180"/>
      <c r="S28" s="181"/>
      <c r="T28" s="182"/>
      <c r="U28" s="182"/>
      <c r="V28" s="182"/>
      <c r="W28" s="10"/>
      <c r="AC28" s="180"/>
      <c r="AD28" s="181"/>
      <c r="AE28" s="181"/>
      <c r="AF28" s="181"/>
      <c r="AG28" s="181"/>
      <c r="AH28" s="181"/>
      <c r="AI28" s="181"/>
      <c r="AJ28" s="163"/>
      <c r="AK28" s="181"/>
      <c r="AL28" s="181"/>
      <c r="AM28" s="181"/>
      <c r="AN28" s="181"/>
      <c r="AO28" s="182"/>
    </row>
    <row r="29" spans="1:41">
      <c r="R29" s="180"/>
      <c r="S29" s="181"/>
      <c r="T29" s="182"/>
      <c r="U29" s="182"/>
      <c r="V29" s="182"/>
      <c r="W29" s="10"/>
      <c r="AC29" s="180"/>
      <c r="AD29" s="181"/>
      <c r="AE29" s="181"/>
      <c r="AF29" s="181"/>
      <c r="AG29" s="181"/>
      <c r="AH29" s="181"/>
      <c r="AI29" s="181"/>
      <c r="AJ29" s="163"/>
      <c r="AK29" s="181"/>
      <c r="AL29" s="181"/>
      <c r="AM29" s="181"/>
      <c r="AN29" s="181"/>
      <c r="AO29" s="182"/>
    </row>
    <row r="30" spans="1:41">
      <c r="R30" s="180"/>
      <c r="S30" s="181"/>
      <c r="T30" s="182"/>
      <c r="U30" s="182"/>
      <c r="V30" s="182"/>
      <c r="W30" s="10"/>
      <c r="AO30" s="161"/>
    </row>
    <row r="31" spans="1:41">
      <c r="R31" s="180"/>
      <c r="S31" s="181"/>
      <c r="T31" s="182"/>
      <c r="U31" s="182"/>
      <c r="V31" s="182"/>
      <c r="W31" s="10"/>
    </row>
    <row r="32" spans="1:41">
      <c r="R32" s="180"/>
      <c r="S32" s="181"/>
      <c r="T32" s="182"/>
      <c r="U32" s="182"/>
      <c r="V32" s="182"/>
      <c r="W32" s="10"/>
    </row>
    <row r="33" spans="1:23">
      <c r="R33" s="180"/>
      <c r="S33" s="181"/>
      <c r="T33" s="182"/>
      <c r="U33" s="182"/>
      <c r="V33" s="182"/>
      <c r="W33" s="10"/>
    </row>
    <row r="34" spans="1:23">
      <c r="R34" s="180"/>
      <c r="S34" s="181"/>
      <c r="T34" s="182"/>
      <c r="U34" s="182"/>
      <c r="V34" s="182"/>
      <c r="W34" s="10"/>
    </row>
    <row r="35" spans="1:23">
      <c r="R35" s="180"/>
      <c r="S35" s="181"/>
      <c r="T35" s="182"/>
      <c r="U35" s="182"/>
      <c r="V35" s="182"/>
      <c r="W35" s="10"/>
    </row>
    <row r="36" spans="1:23">
      <c r="R36" s="180"/>
      <c r="S36" s="181"/>
      <c r="T36" s="182"/>
      <c r="U36" s="182"/>
      <c r="V36" s="182"/>
      <c r="W36" s="10"/>
    </row>
    <row r="42" spans="1:23" ht="14.25" customHeight="1"/>
    <row r="43" spans="1:23">
      <c r="A43" s="178"/>
      <c r="B43" s="178"/>
      <c r="C43" s="179"/>
      <c r="D43" s="178"/>
    </row>
    <row r="44" spans="1:23" ht="14.25" customHeight="1"/>
    <row r="45" spans="1:23">
      <c r="A45" s="178"/>
      <c r="B45" s="178"/>
      <c r="C45" s="179"/>
      <c r="D45" s="178"/>
    </row>
    <row r="46" spans="1:2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I17:M17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25"/>
  <cols>
    <col min="1" max="1" width="10.42578125" style="13" customWidth="1"/>
    <col min="2" max="2" width="13.42578125" style="161" customWidth="1"/>
    <col min="3" max="3" width="11.7109375" style="161" bestFit="1" customWidth="1"/>
    <col min="4" max="4" width="6.28515625" style="13" bestFit="1" customWidth="1"/>
    <col min="5" max="5" width="12" style="13" bestFit="1" customWidth="1"/>
    <col min="6" max="6" width="13.42578125" style="13" bestFit="1" customWidth="1"/>
    <col min="7" max="7" width="11.28515625" style="13" bestFit="1" customWidth="1"/>
    <col min="8" max="8" width="7.5703125" style="13" bestFit="1" customWidth="1"/>
    <col min="9" max="9" width="8.5703125" style="13" bestFit="1" customWidth="1"/>
    <col min="10" max="10" width="13.42578125" style="13" bestFit="1" customWidth="1"/>
    <col min="11" max="11" width="11.28515625" style="13" bestFit="1" customWidth="1"/>
    <col min="12" max="12" width="7.140625" style="13" customWidth="1"/>
    <col min="13" max="13" width="8.5703125" style="13" bestFit="1" customWidth="1"/>
    <col min="14" max="14" width="13.42578125" style="13" bestFit="1" customWidth="1"/>
    <col min="15" max="15" width="12" style="13" customWidth="1"/>
    <col min="16" max="16" width="9.7109375" style="13" customWidth="1"/>
    <col min="17" max="17" width="9.140625" style="13" customWidth="1"/>
    <col min="18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296</v>
      </c>
    </row>
    <row r="5" spans="1:15" ht="15">
      <c r="A5" s="1"/>
    </row>
    <row r="6" spans="1:15">
      <c r="A6" s="13" t="s">
        <v>219</v>
      </c>
    </row>
    <row r="7" spans="1:15">
      <c r="A7" s="13" t="s">
        <v>220</v>
      </c>
    </row>
    <row r="8" spans="1:15" ht="15" thickBot="1">
      <c r="B8" s="13"/>
      <c r="C8" s="13"/>
    </row>
    <row r="9" spans="1:15" s="189" customFormat="1" ht="41.25" customHeight="1" thickBot="1">
      <c r="A9" s="846" t="str">
        <f>'10_UNIDADES_+_demandadas_2023'!A7</f>
        <v>Secretaria Municipal de Assistência e Desenvolvimento Social</v>
      </c>
      <c r="B9" s="846"/>
      <c r="C9" s="846"/>
      <c r="E9" s="846" t="str">
        <f>'10_UNIDADES_+_demandadas_2023'!A8</f>
        <v>Secretaria Municipal das Subprefeituras</v>
      </c>
      <c r="F9" s="846"/>
      <c r="G9" s="846"/>
      <c r="I9" s="846" t="str">
        <f>'10_UNIDADES_+_demandadas_2023'!A9</f>
        <v>Secretaria Municipal da Saúde</v>
      </c>
      <c r="J9" s="846"/>
      <c r="K9" s="846"/>
      <c r="M9" s="846" t="str">
        <f>'10_UNIDADES_+_demandadas_2023'!A10</f>
        <v>Companhia de Engenharia de Tráfego - CET</v>
      </c>
      <c r="N9" s="846"/>
      <c r="O9" s="846"/>
    </row>
    <row r="10" spans="1:15" ht="15.75" thickBot="1">
      <c r="A10" s="4" t="s">
        <v>2</v>
      </c>
      <c r="B10" s="4" t="s">
        <v>221</v>
      </c>
      <c r="C10" s="4" t="s">
        <v>222</v>
      </c>
      <c r="E10" s="5" t="s">
        <v>2</v>
      </c>
      <c r="F10" s="4" t="s">
        <v>221</v>
      </c>
      <c r="G10" s="4" t="s">
        <v>222</v>
      </c>
      <c r="I10" s="4" t="s">
        <v>2</v>
      </c>
      <c r="J10" s="4" t="s">
        <v>221</v>
      </c>
      <c r="K10" s="4" t="s">
        <v>222</v>
      </c>
      <c r="M10" s="5" t="s">
        <v>2</v>
      </c>
      <c r="N10" s="5" t="s">
        <v>221</v>
      </c>
      <c r="O10" s="5" t="s">
        <v>222</v>
      </c>
    </row>
    <row r="11" spans="1:15" ht="15">
      <c r="A11" s="191">
        <v>44927</v>
      </c>
      <c r="B11" s="276">
        <f>'10_UNIDADES_+_demandadas_2023'!M7</f>
        <v>564</v>
      </c>
      <c r="C11" s="277">
        <f>((B11-424)/424)*100</f>
        <v>33.018867924528301</v>
      </c>
      <c r="E11" s="191">
        <v>44927</v>
      </c>
      <c r="F11" s="276">
        <f>'10_UNIDADES_+_demandadas_2023'!M8</f>
        <v>545</v>
      </c>
      <c r="G11" s="277">
        <f>((F11-454)/454)*100</f>
        <v>20.044052863436125</v>
      </c>
      <c r="I11" s="191">
        <v>44927</v>
      </c>
      <c r="J11" s="276">
        <f>'10_UNIDADES_+_demandadas_2023'!M9</f>
        <v>343</v>
      </c>
      <c r="K11" s="277">
        <f>((J11-251)/251)*100</f>
        <v>36.65338645418327</v>
      </c>
      <c r="M11" s="191">
        <v>44927</v>
      </c>
      <c r="N11" s="193">
        <f>'10_UNIDADES_+_demandadas_2023'!M10</f>
        <v>327</v>
      </c>
      <c r="O11" s="278">
        <f>((N11-263)/263)*100</f>
        <v>24.334600760456272</v>
      </c>
    </row>
    <row r="12" spans="1:15" ht="15">
      <c r="A12" s="194">
        <v>44958</v>
      </c>
      <c r="B12" s="279">
        <f>'10_UNIDADES_+_demandadas_2023'!L7</f>
        <v>527</v>
      </c>
      <c r="C12" s="280">
        <f>((B12-B11)/B11)*100</f>
        <v>-6.5602836879432624</v>
      </c>
      <c r="E12" s="194">
        <v>44958</v>
      </c>
      <c r="F12" s="279">
        <f>'10_UNIDADES_+_demandadas_2023'!L8</f>
        <v>536</v>
      </c>
      <c r="G12" s="280">
        <f>((F12-F11)/F11)*100</f>
        <v>-1.6513761467889909</v>
      </c>
      <c r="I12" s="194">
        <v>44958</v>
      </c>
      <c r="J12" s="279">
        <f>'10_UNIDADES_+_demandadas_2023'!L9</f>
        <v>318</v>
      </c>
      <c r="K12" s="280">
        <f>((J12-J11)/J11)*100</f>
        <v>-7.2886297376093294</v>
      </c>
      <c r="M12" s="194">
        <v>44958</v>
      </c>
      <c r="N12" s="195">
        <f>'10_UNIDADES_+_demandadas_2023'!L10</f>
        <v>330</v>
      </c>
      <c r="O12" s="9">
        <f>((N12-N11)/N11)*100</f>
        <v>0.91743119266055051</v>
      </c>
    </row>
    <row r="13" spans="1:15" ht="15">
      <c r="A13" s="194">
        <v>44986</v>
      </c>
      <c r="B13" s="279">
        <f>'10_UNIDADES_+_demandadas_2023'!K7</f>
        <v>886</v>
      </c>
      <c r="C13" s="280">
        <f>((B13-B12)/B12)*100</f>
        <v>68.121442125237195</v>
      </c>
      <c r="E13" s="194">
        <v>44986</v>
      </c>
      <c r="F13" s="279">
        <f>'10_UNIDADES_+_demandadas_2023'!K8</f>
        <v>573</v>
      </c>
      <c r="G13" s="280">
        <f>((F13-F12)/F12)*100</f>
        <v>6.9029850746268657</v>
      </c>
      <c r="I13" s="194">
        <v>44986</v>
      </c>
      <c r="J13" s="279">
        <f>'10_UNIDADES_+_demandadas_2023'!K9</f>
        <v>373</v>
      </c>
      <c r="K13" s="280">
        <f>((J13-J12)/J12)*100</f>
        <v>17.29559748427673</v>
      </c>
      <c r="M13" s="194">
        <v>44986</v>
      </c>
      <c r="N13" s="195">
        <f>'10_UNIDADES_+_demandadas_2023'!K10</f>
        <v>299</v>
      </c>
      <c r="O13" s="9">
        <f>((N13-N12)/N12)*100</f>
        <v>-9.3939393939393927</v>
      </c>
    </row>
    <row r="14" spans="1:15" ht="15">
      <c r="A14" s="194">
        <v>45017</v>
      </c>
      <c r="B14" s="279">
        <f>'10_UNIDADES_+_demandadas_2023'!J$7</f>
        <v>1034</v>
      </c>
      <c r="C14" s="280">
        <f>((B14-B13)/B13)*100</f>
        <v>16.704288939051921</v>
      </c>
      <c r="E14" s="194">
        <v>45017</v>
      </c>
      <c r="F14" s="279">
        <f>'10_UNIDADES_+_demandadas_2023'!J$8</f>
        <v>572</v>
      </c>
      <c r="G14" s="280">
        <f>((F14-F13)/F13)*100</f>
        <v>-0.17452006980802792</v>
      </c>
      <c r="I14" s="194">
        <v>45017</v>
      </c>
      <c r="J14" s="279">
        <f>'10_UNIDADES_+_demandadas_2023'!J$9</f>
        <v>332</v>
      </c>
      <c r="K14" s="280">
        <f>((J14-J13)/J13)*100</f>
        <v>-10.991957104557642</v>
      </c>
      <c r="M14" s="194">
        <v>45017</v>
      </c>
      <c r="N14" s="195">
        <f>'10_UNIDADES_+_demandadas_2023'!J$10</f>
        <v>231</v>
      </c>
      <c r="O14" s="9">
        <f>((N14-N13)/N13)*100</f>
        <v>-22.742474916387959</v>
      </c>
    </row>
    <row r="15" spans="1:15" ht="15">
      <c r="A15" s="194">
        <v>45047</v>
      </c>
      <c r="B15" s="279">
        <f>'10_UNIDADES_+_demandadas_2023'!I$7</f>
        <v>878</v>
      </c>
      <c r="C15" s="280">
        <f>((B15-B14)/B14)*100</f>
        <v>-15.087040618955513</v>
      </c>
      <c r="E15" s="194">
        <v>45047</v>
      </c>
      <c r="F15" s="279">
        <f>'10_UNIDADES_+_demandadas_2023'!I$8</f>
        <v>704</v>
      </c>
      <c r="G15" s="280">
        <f>((F15-F14)/F14)*100</f>
        <v>23.076923076923077</v>
      </c>
      <c r="I15" s="194">
        <v>45047</v>
      </c>
      <c r="J15" s="279">
        <f>'10_UNIDADES_+_demandadas_2023'!I$9</f>
        <v>427</v>
      </c>
      <c r="K15" s="280">
        <f>((J15-J14)/J14)*100</f>
        <v>28.614457831325304</v>
      </c>
      <c r="M15" s="194">
        <v>45047</v>
      </c>
      <c r="N15" s="195">
        <f>'10_UNIDADES_+_demandadas_2023'!I$10</f>
        <v>279</v>
      </c>
      <c r="O15" s="9">
        <f>((N15-N14)/N14)*100</f>
        <v>20.779220779220779</v>
      </c>
    </row>
    <row r="16" spans="1:15" ht="15">
      <c r="A16" s="194">
        <v>45078</v>
      </c>
      <c r="B16" s="279"/>
      <c r="C16" s="280"/>
      <c r="E16" s="194">
        <v>45078</v>
      </c>
      <c r="F16" s="279"/>
      <c r="G16" s="280"/>
      <c r="I16" s="194">
        <v>45078</v>
      </c>
      <c r="J16" s="279"/>
      <c r="K16" s="280"/>
      <c r="M16" s="194">
        <v>45078</v>
      </c>
      <c r="N16" s="195"/>
      <c r="O16" s="9"/>
    </row>
    <row r="17" spans="1:15" ht="15">
      <c r="A17" s="194">
        <v>45108</v>
      </c>
      <c r="B17" s="279"/>
      <c r="C17" s="280"/>
      <c r="E17" s="194">
        <v>45108</v>
      </c>
      <c r="F17" s="279"/>
      <c r="G17" s="280"/>
      <c r="I17" s="194">
        <v>45108</v>
      </c>
      <c r="J17" s="279"/>
      <c r="K17" s="280"/>
      <c r="M17" s="194">
        <v>45108</v>
      </c>
      <c r="N17" s="195"/>
      <c r="O17" s="9"/>
    </row>
    <row r="18" spans="1:15" ht="15">
      <c r="A18" s="194">
        <v>45139</v>
      </c>
      <c r="B18" s="279"/>
      <c r="C18" s="280"/>
      <c r="E18" s="194">
        <v>45139</v>
      </c>
      <c r="F18" s="279"/>
      <c r="G18" s="280"/>
      <c r="I18" s="194">
        <v>45139</v>
      </c>
      <c r="J18" s="279"/>
      <c r="K18" s="280"/>
      <c r="M18" s="194">
        <v>45139</v>
      </c>
      <c r="N18" s="195"/>
      <c r="O18" s="9"/>
    </row>
    <row r="19" spans="1:15" ht="15">
      <c r="A19" s="194">
        <v>45170</v>
      </c>
      <c r="B19" s="279"/>
      <c r="C19" s="280"/>
      <c r="E19" s="194">
        <v>45170</v>
      </c>
      <c r="F19" s="279"/>
      <c r="G19" s="280"/>
      <c r="I19" s="194">
        <v>45170</v>
      </c>
      <c r="J19" s="279"/>
      <c r="K19" s="280"/>
      <c r="M19" s="194">
        <v>45170</v>
      </c>
      <c r="N19" s="195"/>
      <c r="O19" s="9"/>
    </row>
    <row r="20" spans="1:15" ht="15">
      <c r="A20" s="194">
        <v>45200</v>
      </c>
      <c r="B20" s="279"/>
      <c r="C20" s="280"/>
      <c r="E20" s="194">
        <v>45200</v>
      </c>
      <c r="F20" s="279"/>
      <c r="G20" s="280"/>
      <c r="I20" s="194">
        <v>45200</v>
      </c>
      <c r="J20" s="279"/>
      <c r="K20" s="280"/>
      <c r="M20" s="194">
        <v>45200</v>
      </c>
      <c r="N20" s="195"/>
      <c r="O20" s="9"/>
    </row>
    <row r="21" spans="1:15" ht="15">
      <c r="A21" s="194">
        <v>45231</v>
      </c>
      <c r="B21" s="279"/>
      <c r="C21" s="280"/>
      <c r="E21" s="194">
        <v>45231</v>
      </c>
      <c r="F21" s="279"/>
      <c r="G21" s="280"/>
      <c r="I21" s="194">
        <v>45231</v>
      </c>
      <c r="J21" s="279"/>
      <c r="K21" s="280"/>
      <c r="M21" s="194">
        <v>45231</v>
      </c>
      <c r="N21" s="195"/>
      <c r="O21" s="9"/>
    </row>
    <row r="22" spans="1:15" ht="15.75" thickBot="1">
      <c r="A22" s="197">
        <v>45261</v>
      </c>
      <c r="B22" s="281"/>
      <c r="C22" s="282"/>
      <c r="E22" s="197">
        <v>45261</v>
      </c>
      <c r="F22" s="281"/>
      <c r="G22" s="282"/>
      <c r="I22" s="197">
        <v>45261</v>
      </c>
      <c r="J22" s="281"/>
      <c r="K22" s="282"/>
      <c r="M22" s="197">
        <v>45261</v>
      </c>
      <c r="N22" s="283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30.75" customHeight="1" thickBot="1">
      <c r="A25" s="846" t="str">
        <f>'10_UNIDADES_+_demandadas_2023'!A11</f>
        <v>Secretaria Municipal da Fazenda</v>
      </c>
      <c r="B25" s="846"/>
      <c r="C25" s="846"/>
      <c r="E25" s="846" t="str">
        <f>'10_UNIDADES_+_demandadas_2023'!A12</f>
        <v>Secretaria Executiva de Limpeza Urbana**</v>
      </c>
      <c r="F25" s="846"/>
      <c r="G25" s="846"/>
      <c r="I25" s="846" t="str">
        <f>'10_UNIDADES_+_demandadas_2023'!A13</f>
        <v>Secretaria Municipal de Educação</v>
      </c>
      <c r="J25" s="846"/>
      <c r="K25" s="846"/>
      <c r="M25" s="846" t="str">
        <f>'10_UNIDADES_+_demandadas_2023'!A14</f>
        <v>São Paulo Transportes - SPTRANS</v>
      </c>
      <c r="N25" s="846"/>
      <c r="O25" s="846"/>
    </row>
    <row r="26" spans="1:15" ht="15.75" thickBot="1">
      <c r="A26" s="4" t="s">
        <v>2</v>
      </c>
      <c r="B26" s="5" t="s">
        <v>221</v>
      </c>
      <c r="C26" s="5" t="s">
        <v>222</v>
      </c>
      <c r="E26" s="5" t="s">
        <v>2</v>
      </c>
      <c r="F26" s="5" t="s">
        <v>221</v>
      </c>
      <c r="G26" s="5" t="s">
        <v>222</v>
      </c>
      <c r="I26" s="4" t="s">
        <v>2</v>
      </c>
      <c r="J26" s="5" t="s">
        <v>221</v>
      </c>
      <c r="K26" s="5" t="s">
        <v>222</v>
      </c>
      <c r="M26" s="284" t="s">
        <v>2</v>
      </c>
      <c r="N26" s="5" t="s">
        <v>221</v>
      </c>
      <c r="O26" s="5" t="s">
        <v>222</v>
      </c>
    </row>
    <row r="27" spans="1:15" ht="15">
      <c r="A27" s="191">
        <v>44927</v>
      </c>
      <c r="B27" s="193">
        <f>'10_UNIDADES_+_demandadas_2023'!M11</f>
        <v>328</v>
      </c>
      <c r="C27" s="278">
        <f>((B27-213)/213)*100</f>
        <v>53.990610328638496</v>
      </c>
      <c r="E27" s="191">
        <v>44927</v>
      </c>
      <c r="F27" s="193">
        <f>'10_UNIDADES_+_demandadas_2023'!M12</f>
        <v>247</v>
      </c>
      <c r="G27" s="278">
        <f>((F27-242)/242)*100</f>
        <v>2.0661157024793391</v>
      </c>
      <c r="I27" s="191">
        <v>44927</v>
      </c>
      <c r="J27" s="193">
        <f>'10_UNIDADES_+_demandadas_2023'!M13</f>
        <v>131</v>
      </c>
      <c r="K27" s="278">
        <f>((J27-135)/135)*100</f>
        <v>-2.9629629629629632</v>
      </c>
      <c r="M27" s="191">
        <v>44927</v>
      </c>
      <c r="N27" s="193">
        <f>'10_UNIDADES_+_demandadas_2023'!M14</f>
        <v>140</v>
      </c>
      <c r="O27" s="278">
        <f>((N27-112)/112)*100</f>
        <v>25</v>
      </c>
    </row>
    <row r="28" spans="1:15" ht="15">
      <c r="A28" s="194">
        <v>44958</v>
      </c>
      <c r="B28" s="195">
        <f>'10_UNIDADES_+_demandadas_2023'!L11</f>
        <v>292</v>
      </c>
      <c r="C28" s="9">
        <f>((B28-B27)/B27)*100</f>
        <v>-10.975609756097562</v>
      </c>
      <c r="E28" s="194">
        <v>44958</v>
      </c>
      <c r="F28" s="195">
        <f>'10_UNIDADES_+_demandadas_2023'!L12</f>
        <v>286</v>
      </c>
      <c r="G28" s="9">
        <f>((F28-F27)/F27)*100</f>
        <v>15.789473684210526</v>
      </c>
      <c r="I28" s="194">
        <v>44958</v>
      </c>
      <c r="J28" s="195">
        <f>'10_UNIDADES_+_demandadas_2023'!L13</f>
        <v>377</v>
      </c>
      <c r="K28" s="9">
        <f>((J28-J27)/J27)*100</f>
        <v>187.78625954198475</v>
      </c>
      <c r="M28" s="194">
        <v>44958</v>
      </c>
      <c r="N28" s="195">
        <f>'10_UNIDADES_+_demandadas_2023'!L14</f>
        <v>204</v>
      </c>
      <c r="O28" s="9">
        <f>((N28-N27)/N27)*100</f>
        <v>45.714285714285715</v>
      </c>
    </row>
    <row r="29" spans="1:15" ht="15">
      <c r="A29" s="194">
        <v>44986</v>
      </c>
      <c r="B29" s="195">
        <f>'10_UNIDADES_+_demandadas_2023'!K11</f>
        <v>306</v>
      </c>
      <c r="C29" s="9">
        <f>((B29-B28)/B28)*100</f>
        <v>4.7945205479452051</v>
      </c>
      <c r="E29" s="194">
        <v>44986</v>
      </c>
      <c r="F29" s="195">
        <f>'10_UNIDADES_+_demandadas_2023'!K12</f>
        <v>318</v>
      </c>
      <c r="G29" s="9">
        <f>((F29-F28)/F28)*100</f>
        <v>11.188811188811188</v>
      </c>
      <c r="I29" s="194">
        <v>44986</v>
      </c>
      <c r="J29" s="195">
        <f>'10_UNIDADES_+_demandadas_2023'!K13</f>
        <v>326</v>
      </c>
      <c r="K29" s="9">
        <f>((J29-J28)/J28)*100</f>
        <v>-13.527851458885943</v>
      </c>
      <c r="M29" s="194">
        <v>44986</v>
      </c>
      <c r="N29" s="195">
        <f>'10_UNIDADES_+_demandadas_2023'!K14</f>
        <v>333</v>
      </c>
      <c r="O29" s="9">
        <f>((N29-N28)/N28)*100</f>
        <v>63.235294117647058</v>
      </c>
    </row>
    <row r="30" spans="1:15" ht="15">
      <c r="A30" s="194">
        <v>45017</v>
      </c>
      <c r="B30" s="195">
        <f>'10_UNIDADES_+_demandadas_2023'!J$11</f>
        <v>222</v>
      </c>
      <c r="C30" s="9">
        <f>((B30-B29)/B29)*100</f>
        <v>-27.450980392156865</v>
      </c>
      <c r="E30" s="194">
        <v>45017</v>
      </c>
      <c r="F30" s="195">
        <f>'10_UNIDADES_+_demandadas_2023'!J$12</f>
        <v>247</v>
      </c>
      <c r="G30" s="9">
        <f>((F30-F29)/F29)*100</f>
        <v>-22.327044025157232</v>
      </c>
      <c r="I30" s="194">
        <v>45017</v>
      </c>
      <c r="J30" s="195">
        <f>'10_UNIDADES_+_demandadas_2023'!J$13</f>
        <v>183</v>
      </c>
      <c r="K30" s="9">
        <f>((J30-J29)/J29)*100</f>
        <v>-43.865030674846629</v>
      </c>
      <c r="M30" s="194">
        <v>45017</v>
      </c>
      <c r="N30" s="195">
        <f>'10_UNIDADES_+_demandadas_2023'!J$14</f>
        <v>238</v>
      </c>
      <c r="O30" s="9">
        <f>((N30-N29)/N29)*100</f>
        <v>-28.528528528528529</v>
      </c>
    </row>
    <row r="31" spans="1:15" ht="15">
      <c r="A31" s="194">
        <v>45047</v>
      </c>
      <c r="B31" s="195">
        <f>'10_UNIDADES_+_demandadas_2023'!I$11</f>
        <v>278</v>
      </c>
      <c r="C31" s="9">
        <f>((B31-B30)/B30)*100</f>
        <v>25.225225225225223</v>
      </c>
      <c r="E31" s="194">
        <v>45047</v>
      </c>
      <c r="F31" s="195">
        <f>'10_UNIDADES_+_demandadas_2023'!I$12</f>
        <v>269</v>
      </c>
      <c r="G31" s="9">
        <f>((F31-F30)/F30)*100</f>
        <v>8.9068825910931171</v>
      </c>
      <c r="I31" s="194">
        <v>45047</v>
      </c>
      <c r="J31" s="195">
        <f>'10_UNIDADES_+_demandadas_2023'!I$13</f>
        <v>206</v>
      </c>
      <c r="K31" s="9">
        <f>((J31-J30)/J30)*100</f>
        <v>12.568306010928962</v>
      </c>
      <c r="M31" s="194">
        <v>45047</v>
      </c>
      <c r="N31" s="195">
        <f>'10_UNIDADES_+_demandadas_2023'!I$14</f>
        <v>285</v>
      </c>
      <c r="O31" s="9">
        <f>((N31-N30)/N30)*100</f>
        <v>19.747899159663866</v>
      </c>
    </row>
    <row r="32" spans="1:15" ht="15">
      <c r="A32" s="194">
        <v>45078</v>
      </c>
      <c r="B32" s="195"/>
      <c r="C32" s="9"/>
      <c r="E32" s="194">
        <v>45078</v>
      </c>
      <c r="F32" s="195"/>
      <c r="G32" s="9"/>
      <c r="I32" s="194">
        <v>45078</v>
      </c>
      <c r="J32" s="195"/>
      <c r="K32" s="9"/>
      <c r="M32" s="194">
        <v>45078</v>
      </c>
      <c r="N32" s="195"/>
      <c r="O32" s="9"/>
    </row>
    <row r="33" spans="1:15" ht="15">
      <c r="A33" s="194">
        <v>45108</v>
      </c>
      <c r="B33" s="195"/>
      <c r="C33" s="9"/>
      <c r="E33" s="194">
        <v>45108</v>
      </c>
      <c r="F33" s="195"/>
      <c r="G33" s="9"/>
      <c r="I33" s="194">
        <v>45108</v>
      </c>
      <c r="J33" s="195"/>
      <c r="K33" s="9"/>
      <c r="M33" s="194">
        <v>45108</v>
      </c>
      <c r="N33" s="195"/>
      <c r="O33" s="9"/>
    </row>
    <row r="34" spans="1:15" ht="15">
      <c r="A34" s="194">
        <v>45139</v>
      </c>
      <c r="B34" s="195"/>
      <c r="C34" s="9"/>
      <c r="E34" s="194">
        <v>45139</v>
      </c>
      <c r="F34" s="195"/>
      <c r="G34" s="9"/>
      <c r="I34" s="194">
        <v>45139</v>
      </c>
      <c r="J34" s="195"/>
      <c r="K34" s="9"/>
      <c r="M34" s="194">
        <v>45139</v>
      </c>
      <c r="N34" s="195"/>
      <c r="O34" s="9"/>
    </row>
    <row r="35" spans="1:15" ht="15">
      <c r="A35" s="194">
        <v>45170</v>
      </c>
      <c r="B35" s="195"/>
      <c r="C35" s="9"/>
      <c r="E35" s="194">
        <v>45170</v>
      </c>
      <c r="F35" s="195"/>
      <c r="G35" s="9"/>
      <c r="I35" s="194">
        <v>45170</v>
      </c>
      <c r="J35" s="195"/>
      <c r="K35" s="9"/>
      <c r="M35" s="194">
        <v>45170</v>
      </c>
      <c r="N35" s="195"/>
      <c r="O35" s="9"/>
    </row>
    <row r="36" spans="1:15" ht="15">
      <c r="A36" s="194">
        <v>45200</v>
      </c>
      <c r="B36" s="195"/>
      <c r="C36" s="9"/>
      <c r="E36" s="194">
        <v>45200</v>
      </c>
      <c r="F36" s="195"/>
      <c r="G36" s="9"/>
      <c r="I36" s="194">
        <v>45200</v>
      </c>
      <c r="J36" s="195"/>
      <c r="K36" s="9"/>
      <c r="M36" s="194">
        <v>45200</v>
      </c>
      <c r="N36" s="195"/>
      <c r="O36" s="9"/>
    </row>
    <row r="37" spans="1:15" ht="15">
      <c r="A37" s="194">
        <v>45231</v>
      </c>
      <c r="B37" s="195"/>
      <c r="C37" s="9"/>
      <c r="E37" s="194">
        <v>45231</v>
      </c>
      <c r="F37" s="196"/>
      <c r="G37" s="9"/>
      <c r="I37" s="194">
        <v>45231</v>
      </c>
      <c r="J37" s="195"/>
      <c r="K37" s="9"/>
      <c r="M37" s="194">
        <v>45231</v>
      </c>
      <c r="N37" s="195"/>
      <c r="O37" s="9"/>
    </row>
    <row r="38" spans="1:15" ht="15.75" thickBot="1">
      <c r="A38" s="197">
        <v>45261</v>
      </c>
      <c r="B38" s="283"/>
      <c r="C38" s="19"/>
      <c r="E38" s="197">
        <v>45261</v>
      </c>
      <c r="F38" s="199"/>
      <c r="G38" s="19"/>
      <c r="I38" s="197">
        <v>45261</v>
      </c>
      <c r="J38" s="283"/>
      <c r="K38" s="19"/>
      <c r="M38" s="197">
        <v>45261</v>
      </c>
      <c r="N38" s="283"/>
      <c r="O38" s="19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46" t="str">
        <f>'10_UNIDADES_+_demandadas_2023'!A15</f>
        <v>Subprefeitura Lapa</v>
      </c>
      <c r="B41" s="846"/>
      <c r="C41" s="846"/>
      <c r="E41" s="846" t="str">
        <f>'10_UNIDADES_+_demandadas_2023'!A16</f>
        <v>Agência Reguladora de Serviços Públicos do Município de São Paulo</v>
      </c>
      <c r="F41" s="846"/>
      <c r="G41" s="846"/>
    </row>
    <row r="42" spans="1:15" ht="15.75" thickBot="1">
      <c r="A42" s="284" t="s">
        <v>2</v>
      </c>
      <c r="B42" s="5" t="s">
        <v>221</v>
      </c>
      <c r="C42" s="5" t="s">
        <v>222</v>
      </c>
      <c r="E42" s="4" t="s">
        <v>2</v>
      </c>
      <c r="F42" s="5" t="s">
        <v>221</v>
      </c>
      <c r="G42" s="5" t="s">
        <v>222</v>
      </c>
    </row>
    <row r="43" spans="1:15" ht="15">
      <c r="A43" s="191">
        <v>44927</v>
      </c>
      <c r="B43" s="193">
        <f>'10_UNIDADES_+_demandadas_2023'!M15</f>
        <v>70</v>
      </c>
      <c r="C43" s="278">
        <f>((B43-76)/76)*100</f>
        <v>-7.8947368421052628</v>
      </c>
      <c r="E43" s="191">
        <v>44927</v>
      </c>
      <c r="F43" s="193">
        <f>'10_UNIDADES_+_demandadas_2023'!M16</f>
        <v>68</v>
      </c>
      <c r="G43" s="278">
        <f>((F43-55)/55)*100</f>
        <v>23.636363636363637</v>
      </c>
    </row>
    <row r="44" spans="1:15" ht="15">
      <c r="A44" s="194">
        <v>44958</v>
      </c>
      <c r="B44" s="195">
        <f>'10_UNIDADES_+_demandadas_2023'!L15</f>
        <v>71</v>
      </c>
      <c r="C44" s="9">
        <f>((B44-B43)/B43)*100</f>
        <v>1.4285714285714286</v>
      </c>
      <c r="E44" s="194">
        <v>44958</v>
      </c>
      <c r="F44" s="195">
        <f>'10_UNIDADES_+_demandadas_2023'!L16</f>
        <v>99</v>
      </c>
      <c r="G44" s="9">
        <f>((F44-F43)/F43)*100</f>
        <v>45.588235294117645</v>
      </c>
    </row>
    <row r="45" spans="1:15" ht="15">
      <c r="A45" s="194">
        <v>44986</v>
      </c>
      <c r="B45" s="195">
        <f>'10_UNIDADES_+_demandadas_2023'!K15</f>
        <v>140</v>
      </c>
      <c r="C45" s="9">
        <f>((B45-B44)/B44)*100</f>
        <v>97.183098591549296</v>
      </c>
      <c r="E45" s="194">
        <v>44986</v>
      </c>
      <c r="F45" s="195">
        <f>'10_UNIDADES_+_demandadas_2023'!K16</f>
        <v>140</v>
      </c>
      <c r="G45" s="9">
        <f>((F45-F44)/F44)*100</f>
        <v>41.414141414141412</v>
      </c>
    </row>
    <row r="46" spans="1:15" ht="15">
      <c r="A46" s="194">
        <v>45017</v>
      </c>
      <c r="B46" s="195">
        <f>'10_UNIDADES_+_demandadas_2023'!J$15</f>
        <v>91</v>
      </c>
      <c r="C46" s="9">
        <f>((B46-B45)/B45)*100</f>
        <v>-35</v>
      </c>
      <c r="E46" s="194">
        <v>45017</v>
      </c>
      <c r="F46" s="195">
        <f>'10_UNIDADES_+_demandadas_2023'!J$16</f>
        <v>57</v>
      </c>
      <c r="G46" s="9">
        <f>((F46-F45)/F45)*100</f>
        <v>-59.285714285714285</v>
      </c>
    </row>
    <row r="47" spans="1:15" ht="15">
      <c r="A47" s="194">
        <v>45047</v>
      </c>
      <c r="B47" s="195">
        <f>'10_UNIDADES_+_demandadas_2023'!I$15</f>
        <v>125</v>
      </c>
      <c r="C47" s="9">
        <f>((B47-B46)/B46)*100</f>
        <v>37.362637362637365</v>
      </c>
      <c r="E47" s="194">
        <v>45047</v>
      </c>
      <c r="F47" s="195">
        <f>'10_UNIDADES_+_demandadas_2023'!I$16</f>
        <v>66</v>
      </c>
      <c r="G47" s="9">
        <f>((F47-F46)/F46)*100</f>
        <v>15.789473684210526</v>
      </c>
    </row>
    <row r="48" spans="1:15" ht="15">
      <c r="A48" s="194">
        <v>45078</v>
      </c>
      <c r="B48" s="195"/>
      <c r="C48" s="9"/>
      <c r="E48" s="194">
        <v>45078</v>
      </c>
      <c r="F48" s="195"/>
      <c r="G48" s="9"/>
    </row>
    <row r="49" spans="1:7" ht="15">
      <c r="A49" s="194">
        <v>45108</v>
      </c>
      <c r="B49" s="195"/>
      <c r="C49" s="9"/>
      <c r="E49" s="194">
        <v>45108</v>
      </c>
      <c r="F49" s="195"/>
      <c r="G49" s="9"/>
    </row>
    <row r="50" spans="1:7" ht="15">
      <c r="A50" s="194">
        <v>45139</v>
      </c>
      <c r="B50" s="195"/>
      <c r="C50" s="9"/>
      <c r="E50" s="194">
        <v>45139</v>
      </c>
      <c r="F50" s="195"/>
      <c r="G50" s="9"/>
    </row>
    <row r="51" spans="1:7" ht="15">
      <c r="A51" s="194">
        <v>45170</v>
      </c>
      <c r="B51" s="195"/>
      <c r="C51" s="9"/>
      <c r="E51" s="194">
        <v>45170</v>
      </c>
      <c r="F51" s="195"/>
      <c r="G51" s="9"/>
    </row>
    <row r="52" spans="1:7" ht="15">
      <c r="A52" s="194">
        <v>45200</v>
      </c>
      <c r="B52" s="195"/>
      <c r="C52" s="9"/>
      <c r="E52" s="194">
        <v>45200</v>
      </c>
      <c r="F52" s="195"/>
      <c r="G52" s="9"/>
    </row>
    <row r="53" spans="1:7" ht="15">
      <c r="A53" s="194">
        <v>45231</v>
      </c>
      <c r="B53" s="195"/>
      <c r="C53" s="9"/>
      <c r="E53" s="194">
        <v>45231</v>
      </c>
      <c r="F53" s="195"/>
      <c r="G53" s="9"/>
    </row>
    <row r="54" spans="1:7" ht="15.75" thickBot="1">
      <c r="A54" s="197">
        <v>45261</v>
      </c>
      <c r="B54" s="283"/>
      <c r="C54" s="19"/>
      <c r="E54" s="197">
        <v>45261</v>
      </c>
      <c r="F54" s="199"/>
      <c r="G54" s="19"/>
    </row>
    <row r="55" spans="1:7">
      <c r="B55" s="13"/>
      <c r="C55" s="13"/>
    </row>
    <row r="56" spans="1:7">
      <c r="B56" s="13"/>
      <c r="C56" s="13"/>
    </row>
    <row r="57" spans="1:7">
      <c r="B57" s="13"/>
      <c r="C57" s="13"/>
    </row>
    <row r="58" spans="1:7">
      <c r="B58" s="13"/>
      <c r="C58" s="13"/>
    </row>
    <row r="59" spans="1:7">
      <c r="B59" s="13"/>
      <c r="C59" s="13"/>
    </row>
    <row r="60" spans="1:7" ht="15">
      <c r="A60" s="1"/>
    </row>
  </sheetData>
  <mergeCells count="10">
    <mergeCell ref="M9:O9"/>
    <mergeCell ref="A25:C25"/>
    <mergeCell ref="E25:G25"/>
    <mergeCell ref="I25:K25"/>
    <mergeCell ref="M25:O25"/>
    <mergeCell ref="A41:C41"/>
    <mergeCell ref="E41:G41"/>
    <mergeCell ref="A9:C9"/>
    <mergeCell ref="E9:G9"/>
    <mergeCell ref="I9:K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5.5703125" defaultRowHeight="14.25"/>
  <cols>
    <col min="1" max="1" width="52.42578125" style="13" customWidth="1"/>
    <col min="2" max="2" width="7.7109375" style="181" bestFit="1" customWidth="1"/>
    <col min="3" max="4" width="7.5703125" style="181" bestFit="1" customWidth="1"/>
    <col min="5" max="5" width="7.5703125" style="181" customWidth="1"/>
    <col min="6" max="6" width="9.140625" style="181" customWidth="1"/>
    <col min="7" max="7" width="3" style="13" customWidth="1"/>
    <col min="8" max="17" width="9.140625" style="13" customWidth="1"/>
    <col min="18" max="18" width="15.42578125" style="13" customWidth="1"/>
    <col min="19" max="222" width="9.140625" style="13" customWidth="1"/>
    <col min="223" max="223" width="58.28515625" style="13" customWidth="1"/>
    <col min="224" max="224" width="3.7109375" style="13" bestFit="1" customWidth="1"/>
    <col min="225" max="225" width="5.5703125" style="13" bestFit="1" customWidth="1"/>
    <col min="226" max="226" width="5.5703125" style="13" customWidth="1"/>
    <col min="227" max="16384" width="5.5703125" style="13"/>
  </cols>
  <sheetData>
    <row r="1" spans="1:18" ht="15">
      <c r="A1" s="159" t="s">
        <v>0</v>
      </c>
      <c r="B1" s="232"/>
      <c r="C1" s="232"/>
      <c r="D1" s="232"/>
      <c r="E1" s="232"/>
    </row>
    <row r="2" spans="1:18" ht="15">
      <c r="A2" s="1" t="s">
        <v>1</v>
      </c>
      <c r="B2" s="6"/>
      <c r="C2" s="6"/>
      <c r="D2" s="6"/>
      <c r="E2" s="6"/>
    </row>
    <row r="3" spans="1:18" ht="15">
      <c r="A3" s="1"/>
      <c r="B3" s="6"/>
      <c r="C3" s="6"/>
      <c r="D3" s="6"/>
      <c r="E3" s="6"/>
    </row>
    <row r="4" spans="1:18" ht="15">
      <c r="A4" s="1" t="s">
        <v>297</v>
      </c>
      <c r="B4" s="6"/>
      <c r="C4" s="6"/>
      <c r="D4" s="6"/>
      <c r="E4" s="6"/>
    </row>
    <row r="6" spans="1:18" ht="15.75" thickBot="1">
      <c r="A6" s="285" t="s">
        <v>214</v>
      </c>
      <c r="B6" s="221">
        <v>45047</v>
      </c>
      <c r="C6" s="221">
        <v>45017</v>
      </c>
      <c r="D6" s="237">
        <v>44986</v>
      </c>
      <c r="E6" s="221" t="s">
        <v>5</v>
      </c>
      <c r="F6" s="275" t="s">
        <v>6</v>
      </c>
    </row>
    <row r="7" spans="1:18" ht="14.25" customHeight="1" thickBot="1">
      <c r="A7" s="238" t="s">
        <v>242</v>
      </c>
      <c r="B7" s="35">
        <v>878</v>
      </c>
      <c r="C7" s="35">
        <v>1034</v>
      </c>
      <c r="D7" s="286">
        <v>886</v>
      </c>
      <c r="E7" s="287">
        <f t="shared" ref="E7:E16" si="0">SUM(B7:D7)</f>
        <v>2798</v>
      </c>
      <c r="F7" s="288">
        <f t="shared" ref="F7:F17" si="1">AVERAGE(B7:D7)</f>
        <v>932.66666666666663</v>
      </c>
      <c r="R7" s="180"/>
    </row>
    <row r="8" spans="1:18" ht="15" customHeight="1" thickBot="1">
      <c r="A8" s="244" t="s">
        <v>241</v>
      </c>
      <c r="B8" s="45">
        <v>704</v>
      </c>
      <c r="C8" s="45">
        <v>572</v>
      </c>
      <c r="D8" s="47">
        <v>573</v>
      </c>
      <c r="E8" s="40">
        <f t="shared" si="0"/>
        <v>1849</v>
      </c>
      <c r="F8" s="241">
        <f t="shared" si="1"/>
        <v>616.33333333333337</v>
      </c>
      <c r="R8" s="180"/>
    </row>
    <row r="9" spans="1:18" ht="15.75" thickBot="1">
      <c r="A9" s="244" t="s">
        <v>240</v>
      </c>
      <c r="B9" s="45">
        <v>427</v>
      </c>
      <c r="C9" s="45">
        <v>332</v>
      </c>
      <c r="D9" s="47">
        <v>373</v>
      </c>
      <c r="E9" s="40">
        <f t="shared" si="0"/>
        <v>1132</v>
      </c>
      <c r="F9" s="241">
        <f t="shared" si="1"/>
        <v>377.33333333333331</v>
      </c>
      <c r="R9" s="180"/>
    </row>
    <row r="10" spans="1:18" ht="15.75" thickBot="1">
      <c r="A10" s="244" t="s">
        <v>233</v>
      </c>
      <c r="B10" s="45">
        <v>285</v>
      </c>
      <c r="C10" s="45">
        <v>238</v>
      </c>
      <c r="D10" s="47">
        <v>333</v>
      </c>
      <c r="E10" s="40">
        <f t="shared" si="0"/>
        <v>856</v>
      </c>
      <c r="F10" s="241">
        <f t="shared" si="1"/>
        <v>285.33333333333331</v>
      </c>
      <c r="R10" s="180"/>
    </row>
    <row r="11" spans="1:18" ht="15.75" thickBot="1">
      <c r="A11" s="244" t="s">
        <v>237</v>
      </c>
      <c r="B11" s="45">
        <v>269</v>
      </c>
      <c r="C11" s="45">
        <v>247</v>
      </c>
      <c r="D11" s="47">
        <v>318</v>
      </c>
      <c r="E11" s="40">
        <f t="shared" si="0"/>
        <v>834</v>
      </c>
      <c r="F11" s="241">
        <f t="shared" si="1"/>
        <v>278</v>
      </c>
      <c r="R11" s="180"/>
    </row>
    <row r="12" spans="1:18" ht="15" customHeight="1" thickBot="1">
      <c r="A12" s="244" t="s">
        <v>227</v>
      </c>
      <c r="B12" s="45">
        <v>279</v>
      </c>
      <c r="C12" s="45">
        <v>231</v>
      </c>
      <c r="D12" s="47">
        <v>299</v>
      </c>
      <c r="E12" s="40">
        <f t="shared" si="0"/>
        <v>809</v>
      </c>
      <c r="F12" s="241">
        <f t="shared" si="1"/>
        <v>269.66666666666669</v>
      </c>
      <c r="R12" s="180"/>
    </row>
    <row r="13" spans="1:18" ht="15.75" thickBot="1">
      <c r="A13" s="244" t="s">
        <v>238</v>
      </c>
      <c r="B13" s="45">
        <v>278</v>
      </c>
      <c r="C13" s="45">
        <v>222</v>
      </c>
      <c r="D13" s="47">
        <v>306</v>
      </c>
      <c r="E13" s="40">
        <f t="shared" si="0"/>
        <v>806</v>
      </c>
      <c r="F13" s="241">
        <f t="shared" si="1"/>
        <v>268.66666666666669</v>
      </c>
      <c r="R13" s="180"/>
    </row>
    <row r="14" spans="1:18" ht="15.75" thickBot="1">
      <c r="A14" s="244" t="s">
        <v>246</v>
      </c>
      <c r="B14" s="45">
        <v>206</v>
      </c>
      <c r="C14" s="45">
        <v>183</v>
      </c>
      <c r="D14" s="47">
        <v>326</v>
      </c>
      <c r="E14" s="40">
        <f t="shared" si="0"/>
        <v>715</v>
      </c>
      <c r="F14" s="241">
        <f t="shared" si="1"/>
        <v>238.33333333333334</v>
      </c>
      <c r="R14" s="180"/>
    </row>
    <row r="15" spans="1:18" ht="15.75" thickBot="1">
      <c r="A15" s="244" t="s">
        <v>274</v>
      </c>
      <c r="B15" s="45">
        <v>125</v>
      </c>
      <c r="C15" s="45">
        <v>91</v>
      </c>
      <c r="D15" s="47">
        <v>140</v>
      </c>
      <c r="E15" s="40">
        <f t="shared" si="0"/>
        <v>356</v>
      </c>
      <c r="F15" s="241">
        <f t="shared" si="1"/>
        <v>118.66666666666667</v>
      </c>
      <c r="R15" s="180"/>
    </row>
    <row r="16" spans="1:18" ht="15.75" thickBot="1">
      <c r="A16" s="248" t="s">
        <v>148</v>
      </c>
      <c r="B16" s="52">
        <v>107</v>
      </c>
      <c r="C16" s="52">
        <v>76</v>
      </c>
      <c r="D16" s="54">
        <v>89</v>
      </c>
      <c r="E16" s="289">
        <f t="shared" si="0"/>
        <v>272</v>
      </c>
      <c r="F16" s="290">
        <f t="shared" si="1"/>
        <v>90.666666666666671</v>
      </c>
      <c r="R16" s="180"/>
    </row>
    <row r="17" spans="1:7" ht="15.75" customHeight="1" thickBot="1">
      <c r="A17" s="174" t="s">
        <v>5</v>
      </c>
      <c r="B17" s="62">
        <f>SUM(B7:B16)</f>
        <v>3558</v>
      </c>
      <c r="C17" s="285">
        <f>SUM(C7:C16)</f>
        <v>3226</v>
      </c>
      <c r="D17" s="63">
        <f>SUM(D7:D16)</f>
        <v>3643</v>
      </c>
      <c r="E17" s="258">
        <f>SUM(E7:E16)</f>
        <v>10427</v>
      </c>
      <c r="F17" s="291">
        <f t="shared" si="1"/>
        <v>3475.6666666666665</v>
      </c>
    </row>
    <row r="18" spans="1:7" ht="15">
      <c r="A18" s="292"/>
      <c r="B18" s="6"/>
      <c r="C18" s="6"/>
      <c r="D18" s="6"/>
      <c r="E18" s="6"/>
    </row>
    <row r="19" spans="1:7" ht="57" customHeight="1">
      <c r="A19" s="176"/>
      <c r="B19" s="293"/>
      <c r="C19" s="293"/>
      <c r="D19" s="293"/>
      <c r="E19" s="293"/>
      <c r="F19" s="841"/>
      <c r="G19" s="841"/>
    </row>
    <row r="20" spans="1:7">
      <c r="A20" s="178"/>
      <c r="B20" s="294"/>
      <c r="C20" s="294"/>
      <c r="D20" s="294"/>
      <c r="E20" s="294"/>
    </row>
    <row r="21" spans="1:7" ht="82.5" customHeight="1">
      <c r="A21" s="176"/>
      <c r="B21" s="293"/>
      <c r="C21" s="293"/>
      <c r="D21" s="293"/>
      <c r="E21" s="293"/>
      <c r="F21" s="841"/>
      <c r="G21" s="841"/>
    </row>
    <row r="22" spans="1:7">
      <c r="A22" s="176"/>
      <c r="B22" s="293"/>
      <c r="C22" s="293"/>
      <c r="D22" s="293"/>
      <c r="E22" s="293"/>
    </row>
    <row r="23" spans="1:7" ht="66.75" customHeight="1">
      <c r="A23" s="176"/>
      <c r="B23" s="293"/>
      <c r="C23" s="293"/>
      <c r="D23" s="293"/>
      <c r="E23" s="293"/>
      <c r="F23" s="841"/>
      <c r="G23" s="841"/>
    </row>
    <row r="24" spans="1:7">
      <c r="A24" s="178"/>
      <c r="B24" s="294"/>
      <c r="C24" s="294"/>
      <c r="D24" s="294"/>
      <c r="E24" s="294"/>
    </row>
    <row r="25" spans="1:7">
      <c r="A25" s="176"/>
      <c r="B25" s="293"/>
      <c r="C25" s="293"/>
      <c r="D25" s="293"/>
      <c r="E25" s="293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/>
  </sheetViews>
  <sheetFormatPr defaultColWidth="5.5703125" defaultRowHeight="14.25"/>
  <cols>
    <col min="1" max="1" width="58.28515625" style="13" customWidth="1"/>
    <col min="2" max="2" width="7.5703125" style="181" bestFit="1" customWidth="1"/>
    <col min="3" max="16" width="9.140625" style="13" customWidth="1"/>
    <col min="17" max="21" width="9.140625" style="162" customWidth="1"/>
    <col min="22" max="22" width="12" style="162" customWidth="1"/>
    <col min="23" max="23" width="9.140625" style="162" customWidth="1"/>
    <col min="24" max="24" width="12.85546875" style="162" customWidth="1"/>
    <col min="25" max="25" width="20.28515625" style="162" bestFit="1" customWidth="1"/>
    <col min="26" max="26" width="24.28515625" style="162" hidden="1" customWidth="1"/>
    <col min="27" max="27" width="9.140625" style="162" customWidth="1"/>
    <col min="28" max="235" width="9.140625" style="13" customWidth="1"/>
    <col min="236" max="236" width="58.28515625" style="13" customWidth="1"/>
    <col min="237" max="237" width="3.7109375" style="13" bestFit="1" customWidth="1"/>
    <col min="238" max="238" width="5.5703125" style="13" bestFit="1" customWidth="1"/>
    <col min="239" max="239" width="5.5703125" style="13" customWidth="1"/>
    <col min="240" max="16384" width="5.5703125" style="13"/>
  </cols>
  <sheetData>
    <row r="1" spans="1:15" ht="15">
      <c r="A1" s="159" t="s">
        <v>0</v>
      </c>
    </row>
    <row r="2" spans="1:15" ht="15">
      <c r="A2" s="1" t="s">
        <v>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15" ht="15">
      <c r="A3" s="1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ht="15">
      <c r="A4" s="1" t="s">
        <v>298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5"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</row>
    <row r="6" spans="1:15" ht="15.75" thickBot="1">
      <c r="A6" s="295" t="s">
        <v>214</v>
      </c>
      <c r="B6" s="65">
        <v>45047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>
      <c r="A7" s="296" t="s">
        <v>242</v>
      </c>
      <c r="B7" s="33">
        <v>878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</row>
    <row r="8" spans="1:15">
      <c r="A8" s="297" t="s">
        <v>241</v>
      </c>
      <c r="B8" s="45">
        <v>704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</row>
    <row r="9" spans="1:15" ht="15" customHeight="1">
      <c r="A9" s="297" t="s">
        <v>240</v>
      </c>
      <c r="B9" s="45">
        <v>427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</row>
    <row r="10" spans="1:15">
      <c r="A10" s="297" t="s">
        <v>233</v>
      </c>
      <c r="B10" s="45">
        <v>285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</row>
    <row r="11" spans="1:15">
      <c r="A11" s="297" t="s">
        <v>227</v>
      </c>
      <c r="B11" s="45">
        <v>279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</row>
    <row r="12" spans="1:15">
      <c r="A12" s="297" t="s">
        <v>238</v>
      </c>
      <c r="B12" s="45">
        <v>278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</row>
    <row r="13" spans="1:15" ht="15" customHeight="1">
      <c r="A13" s="297" t="s">
        <v>237</v>
      </c>
      <c r="B13" s="45">
        <v>269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</row>
    <row r="14" spans="1:15">
      <c r="A14" s="297" t="s">
        <v>246</v>
      </c>
      <c r="B14" s="45">
        <v>206</v>
      </c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</row>
    <row r="15" spans="1:15">
      <c r="A15" s="297" t="s">
        <v>274</v>
      </c>
      <c r="B15" s="45">
        <v>125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</row>
    <row r="16" spans="1:15" ht="15" thickBot="1">
      <c r="A16" s="298" t="s">
        <v>148</v>
      </c>
      <c r="B16" s="52">
        <v>107</v>
      </c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</row>
    <row r="17" spans="1:31" ht="15.75" thickBot="1">
      <c r="A17" s="754" t="s">
        <v>5</v>
      </c>
      <c r="B17" s="755">
        <f>SUM(B7:B16)</f>
        <v>3558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</row>
    <row r="18" spans="1:31" ht="15">
      <c r="A18" s="299"/>
      <c r="B18" s="300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31">
      <c r="A19" s="301" t="s">
        <v>299</v>
      </c>
      <c r="B19" s="30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Q19" s="13"/>
      <c r="R19" s="13"/>
      <c r="S19" s="13"/>
      <c r="T19" s="13"/>
    </row>
    <row r="20" spans="1:31" s="261" customFormat="1" ht="15.75" customHeight="1">
      <c r="A20" s="303"/>
      <c r="B20" s="304"/>
    </row>
    <row r="21" spans="1:31" s="261" customFormat="1">
      <c r="A21" s="305"/>
      <c r="B21" s="306"/>
    </row>
    <row r="22" spans="1:31" s="744" customFormat="1" ht="15" customHeight="1">
      <c r="A22" s="756"/>
      <c r="B22" s="744" t="str">
        <f>A7</f>
        <v>Secretaria Municipal de Assistência e Desenvolvimento Social</v>
      </c>
      <c r="C22" s="744" t="str">
        <f>A8</f>
        <v>Secretaria Municipal das Subprefeituras</v>
      </c>
      <c r="D22" s="744" t="str">
        <f>A9</f>
        <v>Secretaria Municipal da Saúde</v>
      </c>
      <c r="E22" s="744" t="str">
        <f>A10</f>
        <v>São Paulo Transportes - SPTRANS</v>
      </c>
      <c r="F22" s="744" t="str">
        <f>A11</f>
        <v>Companhia de Engenharia de Tráfego - CET</v>
      </c>
      <c r="G22" s="744" t="str">
        <f>A12</f>
        <v>Secretaria Municipal da Fazenda</v>
      </c>
      <c r="H22" s="744" t="str">
        <f>A13</f>
        <v>Secretaria Executiva de Limpeza Urbana**</v>
      </c>
      <c r="I22" s="744" t="str">
        <f>A14</f>
        <v>Secretaria Municipal de Educação</v>
      </c>
      <c r="J22" s="744" t="str">
        <f>A15</f>
        <v>Subprefeitura Lapa</v>
      </c>
      <c r="K22" s="744" t="str">
        <f>A16</f>
        <v>Órgão externo</v>
      </c>
      <c r="L22" s="744" t="s">
        <v>5</v>
      </c>
    </row>
    <row r="23" spans="1:31" s="744" customFormat="1">
      <c r="A23" s="757"/>
      <c r="B23" s="744">
        <f>B7</f>
        <v>878</v>
      </c>
      <c r="C23" s="744">
        <f>B8</f>
        <v>704</v>
      </c>
      <c r="D23" s="744">
        <f>B9</f>
        <v>427</v>
      </c>
      <c r="E23" s="744">
        <f>B10</f>
        <v>285</v>
      </c>
      <c r="F23" s="744">
        <f>B11</f>
        <v>279</v>
      </c>
      <c r="G23" s="744">
        <f>B12</f>
        <v>278</v>
      </c>
      <c r="H23" s="744">
        <f>B13</f>
        <v>269</v>
      </c>
      <c r="I23" s="744">
        <f>B14</f>
        <v>206</v>
      </c>
      <c r="J23" s="744">
        <f>B15</f>
        <v>125</v>
      </c>
      <c r="K23" s="744">
        <f>B16</f>
        <v>107</v>
      </c>
      <c r="L23" s="758"/>
      <c r="S23" s="759"/>
      <c r="T23" s="760"/>
      <c r="U23" s="760"/>
      <c r="V23" s="760"/>
      <c r="W23" s="760"/>
      <c r="X23" s="760"/>
      <c r="Y23" s="760"/>
      <c r="Z23" s="745"/>
      <c r="AA23" s="760"/>
      <c r="AB23" s="760"/>
      <c r="AC23" s="760"/>
      <c r="AD23" s="760"/>
      <c r="AE23" s="761"/>
    </row>
    <row r="24" spans="1:31" s="744" customFormat="1" ht="16.5" customHeight="1">
      <c r="A24" s="762"/>
      <c r="L24" s="758"/>
      <c r="S24" s="759"/>
      <c r="T24" s="760"/>
      <c r="U24" s="760"/>
      <c r="V24" s="760"/>
      <c r="W24" s="760"/>
      <c r="X24" s="760"/>
      <c r="Y24" s="760"/>
      <c r="Z24" s="745"/>
      <c r="AA24" s="760"/>
      <c r="AB24" s="760"/>
      <c r="AC24" s="760"/>
      <c r="AD24" s="760"/>
      <c r="AE24" s="761"/>
    </row>
    <row r="25" spans="1:31" s="744" customFormat="1">
      <c r="A25" s="757"/>
      <c r="L25" s="758">
        <f>UNIDADES!I72</f>
        <v>5353</v>
      </c>
      <c r="S25" s="759"/>
      <c r="T25" s="760"/>
      <c r="U25" s="760"/>
      <c r="V25" s="760"/>
      <c r="W25" s="760"/>
      <c r="X25" s="760"/>
      <c r="Y25" s="760"/>
      <c r="Z25" s="745"/>
      <c r="AA25" s="760"/>
      <c r="AB25" s="760"/>
      <c r="AC25" s="760"/>
      <c r="AD25" s="760"/>
      <c r="AE25" s="761"/>
    </row>
    <row r="26" spans="1:31" s="261" customFormat="1" ht="15">
      <c r="B26" s="308"/>
      <c r="H26" s="228"/>
      <c r="S26" s="307"/>
      <c r="T26" s="308"/>
      <c r="U26" s="308"/>
      <c r="V26" s="308"/>
      <c r="W26" s="308"/>
      <c r="X26" s="308"/>
      <c r="Y26" s="308"/>
      <c r="Z26" s="309"/>
      <c r="AA26" s="308"/>
      <c r="AB26" s="308"/>
      <c r="AC26" s="308"/>
      <c r="AD26" s="308"/>
      <c r="AE26" s="310"/>
    </row>
    <row r="27" spans="1:31" s="261" customFormat="1">
      <c r="B27" s="308"/>
      <c r="S27" s="307"/>
      <c r="T27" s="308"/>
      <c r="U27" s="308"/>
      <c r="V27" s="308"/>
      <c r="W27" s="308"/>
      <c r="X27" s="308"/>
      <c r="Y27" s="308"/>
      <c r="Z27" s="309"/>
      <c r="AA27" s="308"/>
      <c r="AB27" s="308"/>
      <c r="AC27" s="308"/>
      <c r="AD27" s="308"/>
      <c r="AE27" s="310"/>
    </row>
    <row r="28" spans="1:31" s="261" customFormat="1">
      <c r="B28" s="308"/>
      <c r="S28" s="307"/>
      <c r="T28" s="308"/>
      <c r="U28" s="308"/>
      <c r="V28" s="308"/>
      <c r="W28" s="308"/>
      <c r="X28" s="308"/>
      <c r="Y28" s="308"/>
      <c r="Z28" s="309"/>
      <c r="AA28" s="308"/>
      <c r="AB28" s="308"/>
      <c r="AC28" s="308"/>
      <c r="AD28" s="308"/>
      <c r="AE28" s="310"/>
    </row>
    <row r="29" spans="1:31" s="261" customFormat="1">
      <c r="B29" s="308"/>
      <c r="S29" s="307"/>
      <c r="T29" s="308"/>
      <c r="U29" s="308"/>
      <c r="V29" s="308"/>
      <c r="W29" s="308"/>
      <c r="X29" s="308"/>
      <c r="Y29" s="308"/>
      <c r="Z29" s="309"/>
      <c r="AA29" s="308"/>
      <c r="AB29" s="308"/>
      <c r="AC29" s="308"/>
      <c r="AD29" s="308"/>
      <c r="AE29" s="310"/>
    </row>
    <row r="30" spans="1:31" s="261" customFormat="1">
      <c r="B30" s="308"/>
      <c r="S30" s="307"/>
      <c r="T30" s="308"/>
      <c r="U30" s="308"/>
      <c r="V30" s="308"/>
      <c r="W30" s="308"/>
      <c r="X30" s="308"/>
      <c r="Y30" s="308"/>
      <c r="Z30" s="309"/>
      <c r="AA30" s="308"/>
      <c r="AB30" s="308"/>
      <c r="AC30" s="308"/>
      <c r="AD30" s="308"/>
      <c r="AE30" s="310"/>
    </row>
    <row r="31" spans="1:31">
      <c r="Q31" s="13"/>
      <c r="R31" s="13"/>
      <c r="S31" s="180"/>
      <c r="T31" s="181"/>
      <c r="U31" s="181"/>
      <c r="V31" s="181"/>
      <c r="W31" s="181"/>
      <c r="X31" s="181"/>
      <c r="Y31" s="181"/>
      <c r="Z31" s="163"/>
      <c r="AA31" s="181"/>
      <c r="AB31" s="181"/>
      <c r="AC31" s="181"/>
      <c r="AD31" s="181"/>
      <c r="AE31" s="182"/>
    </row>
    <row r="32" spans="1:31">
      <c r="Q32" s="13"/>
      <c r="R32" s="13"/>
      <c r="S32" s="180"/>
      <c r="T32" s="181"/>
      <c r="U32" s="181"/>
      <c r="V32" s="181"/>
      <c r="W32" s="181"/>
      <c r="X32" s="181"/>
      <c r="Y32" s="181"/>
      <c r="Z32" s="163"/>
      <c r="AA32" s="181"/>
      <c r="AB32" s="311"/>
      <c r="AC32" s="181"/>
      <c r="AD32" s="181"/>
      <c r="AE32" s="182"/>
    </row>
    <row r="33" spans="1:28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62"/>
    </row>
    <row r="34" spans="1:28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62"/>
    </row>
    <row r="35" spans="1:28">
      <c r="A35" s="162"/>
      <c r="B35" s="311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U35" s="13"/>
      <c r="V35" s="13"/>
      <c r="W35" s="13"/>
      <c r="X35" s="13"/>
      <c r="Y35" s="13"/>
      <c r="Z35" s="13"/>
      <c r="AA35" s="13"/>
      <c r="AB35" s="162"/>
    </row>
    <row r="36" spans="1:28">
      <c r="A36" s="162"/>
      <c r="B36" s="311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U36" s="13"/>
      <c r="V36" s="13"/>
      <c r="W36" s="13"/>
      <c r="X36" s="13"/>
      <c r="Y36" s="13"/>
      <c r="Z36" s="13"/>
      <c r="AA36" s="13"/>
      <c r="AB36" s="162"/>
    </row>
    <row r="37" spans="1:28">
      <c r="A37" s="162"/>
      <c r="B37" s="311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U37" s="13"/>
      <c r="V37" s="13"/>
      <c r="W37" s="13"/>
      <c r="X37" s="13"/>
      <c r="Y37" s="13"/>
      <c r="Z37" s="13"/>
      <c r="AA37" s="13"/>
      <c r="AB37" s="162"/>
    </row>
    <row r="38" spans="1:28">
      <c r="A38" s="162"/>
      <c r="B38" s="311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U38" s="13"/>
      <c r="V38" s="13"/>
      <c r="W38" s="13"/>
      <c r="X38" s="13"/>
      <c r="Y38" s="13"/>
      <c r="Z38" s="13"/>
      <c r="AA38" s="13"/>
      <c r="AB38" s="162"/>
    </row>
    <row r="39" spans="1:28">
      <c r="A39" s="162"/>
      <c r="B39" s="31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U39" s="13"/>
      <c r="V39" s="13"/>
      <c r="W39" s="13"/>
      <c r="X39" s="13"/>
      <c r="Y39" s="13"/>
      <c r="Z39" s="13"/>
      <c r="AA39" s="13"/>
      <c r="AB39" s="162"/>
    </row>
    <row r="40" spans="1:28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8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</sheetData>
  <pageMargins left="0.511811024" right="0.511811024" top="0.78740157500000008" bottom="0.78740157500000008" header="0.31496062000000008" footer="0.31496062000000008"/>
  <ignoredErrors>
    <ignoredError sqref="B17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/>
  </sheetViews>
  <sheetFormatPr defaultRowHeight="15"/>
  <cols>
    <col min="1" max="1" width="24.85546875" style="313" customWidth="1"/>
    <col min="2" max="3" width="6.85546875" bestFit="1" customWidth="1"/>
    <col min="4" max="4" width="6.42578125" bestFit="1" customWidth="1"/>
    <col min="5" max="5" width="6.140625" style="98" bestFit="1" customWidth="1"/>
    <col min="6" max="6" width="7" style="158" bestFit="1" customWidth="1"/>
    <col min="7" max="7" width="5.85546875" style="158" bestFit="1" customWidth="1"/>
    <col min="8" max="8" width="6.42578125" style="158" bestFit="1" customWidth="1"/>
    <col min="9" max="9" width="7" style="158" bestFit="1" customWidth="1"/>
    <col min="10" max="10" width="6.5703125" style="214" bestFit="1" customWidth="1"/>
    <col min="11" max="11" width="7.140625" style="158" bestFit="1" customWidth="1"/>
    <col min="12" max="12" width="6.28515625" style="158" bestFit="1" customWidth="1"/>
    <col min="13" max="13" width="6.42578125" bestFit="1" customWidth="1"/>
    <col min="14" max="14" width="6.7109375" bestFit="1" customWidth="1"/>
    <col min="15" max="15" width="7.140625" style="3" bestFit="1" customWidth="1"/>
    <col min="16" max="16" width="13.7109375" customWidth="1"/>
    <col min="17" max="17" width="9.140625" customWidth="1"/>
  </cols>
  <sheetData>
    <row r="1" spans="1:16">
      <c r="A1" s="312" t="s">
        <v>0</v>
      </c>
      <c r="B1" s="159"/>
      <c r="C1" s="159"/>
      <c r="D1" s="159"/>
      <c r="E1" s="160"/>
      <c r="F1" s="232"/>
      <c r="G1" s="232"/>
    </row>
    <row r="2" spans="1:16">
      <c r="A2" s="233" t="s">
        <v>1</v>
      </c>
      <c r="B2" s="1"/>
      <c r="C2" s="1"/>
      <c r="D2" s="1"/>
      <c r="E2" s="97"/>
      <c r="F2" s="6"/>
      <c r="G2" s="6"/>
    </row>
    <row r="3" spans="1:16" ht="15.75" thickBot="1"/>
    <row r="4" spans="1:16" ht="52.5" thickBot="1">
      <c r="A4" s="60" t="s">
        <v>214</v>
      </c>
      <c r="B4" s="314">
        <v>45261</v>
      </c>
      <c r="C4" s="315">
        <v>45231</v>
      </c>
      <c r="D4" s="316">
        <v>45200</v>
      </c>
      <c r="E4" s="314">
        <v>45170</v>
      </c>
      <c r="F4" s="315">
        <v>45139</v>
      </c>
      <c r="G4" s="316">
        <v>45108</v>
      </c>
      <c r="H4" s="314">
        <v>45078</v>
      </c>
      <c r="I4" s="314">
        <v>45047</v>
      </c>
      <c r="J4" s="314">
        <v>45017</v>
      </c>
      <c r="K4" s="314">
        <v>44986</v>
      </c>
      <c r="L4" s="314">
        <v>44958</v>
      </c>
      <c r="M4" s="315">
        <v>44927</v>
      </c>
      <c r="N4" s="105" t="s">
        <v>5</v>
      </c>
      <c r="O4" s="105" t="s">
        <v>6</v>
      </c>
      <c r="P4" s="317" t="s">
        <v>300</v>
      </c>
    </row>
    <row r="5" spans="1:16">
      <c r="A5" s="238" t="s">
        <v>301</v>
      </c>
      <c r="B5" s="109"/>
      <c r="C5" s="35"/>
      <c r="D5" s="35"/>
      <c r="E5" s="35"/>
      <c r="F5" s="35"/>
      <c r="G5" s="35"/>
      <c r="H5" s="35"/>
      <c r="I5" s="35">
        <v>29</v>
      </c>
      <c r="J5" s="35">
        <v>21</v>
      </c>
      <c r="K5" s="45">
        <v>40</v>
      </c>
      <c r="L5" s="35">
        <v>24</v>
      </c>
      <c r="M5" s="318">
        <v>24</v>
      </c>
      <c r="N5" s="319">
        <f t="shared" ref="N5:N36" si="0">SUM(B5:M5)</f>
        <v>138</v>
      </c>
      <c r="O5" s="320">
        <f t="shared" ref="O5:O37" si="1">AVERAGE(B5:M5)</f>
        <v>27.6</v>
      </c>
      <c r="P5" s="321">
        <f t="shared" ref="P5:P36" si="2">N5/$N$37*100</f>
        <v>2.3007669223074361</v>
      </c>
    </row>
    <row r="6" spans="1:16">
      <c r="A6" s="244" t="s">
        <v>302</v>
      </c>
      <c r="B6" s="120"/>
      <c r="C6" s="45"/>
      <c r="D6" s="45"/>
      <c r="E6" s="45"/>
      <c r="F6" s="45"/>
      <c r="G6" s="45"/>
      <c r="H6" s="45"/>
      <c r="I6" s="45">
        <v>80</v>
      </c>
      <c r="J6" s="45">
        <v>52</v>
      </c>
      <c r="K6" s="45">
        <v>66</v>
      </c>
      <c r="L6" s="45">
        <v>57</v>
      </c>
      <c r="M6" s="43">
        <v>52</v>
      </c>
      <c r="N6" s="322">
        <f t="shared" si="0"/>
        <v>307</v>
      </c>
      <c r="O6" s="323">
        <f t="shared" si="1"/>
        <v>61.4</v>
      </c>
      <c r="P6" s="324">
        <f t="shared" si="2"/>
        <v>5.1183727909303105</v>
      </c>
    </row>
    <row r="7" spans="1:16">
      <c r="A7" s="244" t="s">
        <v>303</v>
      </c>
      <c r="B7" s="120"/>
      <c r="C7" s="45"/>
      <c r="D7" s="45"/>
      <c r="E7" s="45"/>
      <c r="F7" s="45"/>
      <c r="G7" s="45"/>
      <c r="H7" s="45"/>
      <c r="I7" s="45">
        <v>47</v>
      </c>
      <c r="J7" s="45">
        <v>40</v>
      </c>
      <c r="K7" s="45">
        <v>36</v>
      </c>
      <c r="L7" s="45">
        <v>48</v>
      </c>
      <c r="M7" s="43">
        <v>62</v>
      </c>
      <c r="N7" s="322">
        <f t="shared" si="0"/>
        <v>233</v>
      </c>
      <c r="O7" s="323">
        <f t="shared" si="1"/>
        <v>46.6</v>
      </c>
      <c r="P7" s="324">
        <f t="shared" si="2"/>
        <v>3.8846282094031341</v>
      </c>
    </row>
    <row r="8" spans="1:16">
      <c r="A8" s="244" t="s">
        <v>304</v>
      </c>
      <c r="B8" s="120"/>
      <c r="C8" s="45"/>
      <c r="D8" s="45"/>
      <c r="E8" s="45"/>
      <c r="F8" s="45"/>
      <c r="G8" s="45"/>
      <c r="H8" s="45"/>
      <c r="I8" s="45">
        <v>45</v>
      </c>
      <c r="J8" s="45">
        <v>26</v>
      </c>
      <c r="K8" s="45">
        <v>50</v>
      </c>
      <c r="L8" s="45">
        <v>32</v>
      </c>
      <c r="M8" s="43">
        <v>29</v>
      </c>
      <c r="N8" s="322">
        <f t="shared" si="0"/>
        <v>182</v>
      </c>
      <c r="O8" s="323">
        <f t="shared" si="1"/>
        <v>36.4</v>
      </c>
      <c r="P8" s="324">
        <f t="shared" si="2"/>
        <v>3.0343447815938647</v>
      </c>
    </row>
    <row r="9" spans="1:16">
      <c r="A9" s="244" t="s">
        <v>305</v>
      </c>
      <c r="B9" s="120"/>
      <c r="C9" s="45"/>
      <c r="D9" s="45"/>
      <c r="E9" s="45"/>
      <c r="F9" s="45"/>
      <c r="G9" s="45"/>
      <c r="H9" s="45"/>
      <c r="I9" s="45">
        <v>37</v>
      </c>
      <c r="J9" s="45">
        <v>40</v>
      </c>
      <c r="K9" s="45">
        <v>40</v>
      </c>
      <c r="L9" s="45">
        <v>43</v>
      </c>
      <c r="M9" s="43">
        <v>25</v>
      </c>
      <c r="N9" s="322">
        <f t="shared" si="0"/>
        <v>185</v>
      </c>
      <c r="O9" s="323">
        <f t="shared" si="1"/>
        <v>37</v>
      </c>
      <c r="P9" s="324">
        <f t="shared" si="2"/>
        <v>3.0843614538179391</v>
      </c>
    </row>
    <row r="10" spans="1:16">
      <c r="A10" s="244" t="s">
        <v>306</v>
      </c>
      <c r="B10" s="120"/>
      <c r="C10" s="45"/>
      <c r="D10" s="45"/>
      <c r="E10" s="45"/>
      <c r="F10" s="45"/>
      <c r="G10" s="45"/>
      <c r="H10" s="45"/>
      <c r="I10" s="45">
        <v>69</v>
      </c>
      <c r="J10" s="45">
        <v>28</v>
      </c>
      <c r="K10" s="45">
        <v>37</v>
      </c>
      <c r="L10" s="45">
        <v>43</v>
      </c>
      <c r="M10" s="43">
        <v>41</v>
      </c>
      <c r="N10" s="322">
        <f t="shared" si="0"/>
        <v>218</v>
      </c>
      <c r="O10" s="323">
        <f t="shared" si="1"/>
        <v>43.6</v>
      </c>
      <c r="P10" s="324">
        <f t="shared" si="2"/>
        <v>3.6345448482827605</v>
      </c>
    </row>
    <row r="11" spans="1:16">
      <c r="A11" s="244" t="s">
        <v>307</v>
      </c>
      <c r="B11" s="120"/>
      <c r="C11" s="45"/>
      <c r="D11" s="45"/>
      <c r="E11" s="45"/>
      <c r="F11" s="45"/>
      <c r="G11" s="45"/>
      <c r="H11" s="45"/>
      <c r="I11" s="45">
        <v>11</v>
      </c>
      <c r="J11" s="45">
        <v>17</v>
      </c>
      <c r="K11" s="45">
        <v>7</v>
      </c>
      <c r="L11" s="45">
        <v>6</v>
      </c>
      <c r="M11" s="43">
        <v>6</v>
      </c>
      <c r="N11" s="322">
        <f t="shared" si="0"/>
        <v>47</v>
      </c>
      <c r="O11" s="323">
        <f t="shared" si="1"/>
        <v>9.4</v>
      </c>
      <c r="P11" s="324">
        <f t="shared" si="2"/>
        <v>0.7835945315105034</v>
      </c>
    </row>
    <row r="12" spans="1:16">
      <c r="A12" s="244" t="s">
        <v>308</v>
      </c>
      <c r="B12" s="120"/>
      <c r="C12" s="45"/>
      <c r="D12" s="45"/>
      <c r="E12" s="45"/>
      <c r="F12" s="45"/>
      <c r="G12" s="45"/>
      <c r="H12" s="45"/>
      <c r="I12" s="45">
        <v>16</v>
      </c>
      <c r="J12" s="45">
        <v>12</v>
      </c>
      <c r="K12" s="45">
        <v>10</v>
      </c>
      <c r="L12" s="45">
        <v>15</v>
      </c>
      <c r="M12" s="43">
        <v>14</v>
      </c>
      <c r="N12" s="322">
        <f t="shared" si="0"/>
        <v>67</v>
      </c>
      <c r="O12" s="323">
        <f t="shared" si="1"/>
        <v>13.4</v>
      </c>
      <c r="P12" s="324">
        <f t="shared" si="2"/>
        <v>1.1170390130043348</v>
      </c>
    </row>
    <row r="13" spans="1:16">
      <c r="A13" s="244" t="s">
        <v>309</v>
      </c>
      <c r="B13" s="120"/>
      <c r="C13" s="45"/>
      <c r="D13" s="45"/>
      <c r="E13" s="45"/>
      <c r="F13" s="45"/>
      <c r="G13" s="45"/>
      <c r="H13" s="45"/>
      <c r="I13" s="45">
        <v>21</v>
      </c>
      <c r="J13" s="45">
        <v>14</v>
      </c>
      <c r="K13" s="45">
        <v>20</v>
      </c>
      <c r="L13" s="45">
        <v>27</v>
      </c>
      <c r="M13" s="43">
        <v>22</v>
      </c>
      <c r="N13" s="322">
        <f t="shared" si="0"/>
        <v>104</v>
      </c>
      <c r="O13" s="323">
        <f t="shared" si="1"/>
        <v>20.8</v>
      </c>
      <c r="P13" s="324">
        <f t="shared" si="2"/>
        <v>1.7339113037679228</v>
      </c>
    </row>
    <row r="14" spans="1:16">
      <c r="A14" s="244" t="s">
        <v>310</v>
      </c>
      <c r="B14" s="120"/>
      <c r="C14" s="45"/>
      <c r="D14" s="45"/>
      <c r="E14" s="45"/>
      <c r="F14" s="45"/>
      <c r="G14" s="45"/>
      <c r="H14" s="45"/>
      <c r="I14" s="45">
        <v>11</v>
      </c>
      <c r="J14" s="45">
        <v>11</v>
      </c>
      <c r="K14" s="45">
        <v>10</v>
      </c>
      <c r="L14" s="45">
        <v>13</v>
      </c>
      <c r="M14" s="43">
        <v>10</v>
      </c>
      <c r="N14" s="322">
        <f t="shared" si="0"/>
        <v>55</v>
      </c>
      <c r="O14" s="323">
        <f t="shared" si="1"/>
        <v>11</v>
      </c>
      <c r="P14" s="324">
        <f t="shared" si="2"/>
        <v>0.91697232410803597</v>
      </c>
    </row>
    <row r="15" spans="1:16">
      <c r="A15" s="244" t="s">
        <v>311</v>
      </c>
      <c r="B15" s="120"/>
      <c r="C15" s="45"/>
      <c r="D15" s="45"/>
      <c r="E15" s="45"/>
      <c r="F15" s="45"/>
      <c r="G15" s="45"/>
      <c r="H15" s="45"/>
      <c r="I15" s="45">
        <v>46</v>
      </c>
      <c r="J15" s="45">
        <v>50</v>
      </c>
      <c r="K15" s="45">
        <v>43</v>
      </c>
      <c r="L15" s="45">
        <v>65</v>
      </c>
      <c r="M15" s="43">
        <v>41</v>
      </c>
      <c r="N15" s="322">
        <f t="shared" si="0"/>
        <v>245</v>
      </c>
      <c r="O15" s="323">
        <f t="shared" si="1"/>
        <v>49</v>
      </c>
      <c r="P15" s="324">
        <f t="shared" si="2"/>
        <v>4.0846948982994329</v>
      </c>
    </row>
    <row r="16" spans="1:16">
      <c r="A16" s="244" t="s">
        <v>312</v>
      </c>
      <c r="B16" s="120"/>
      <c r="C16" s="45"/>
      <c r="D16" s="45"/>
      <c r="E16" s="45"/>
      <c r="F16" s="45"/>
      <c r="G16" s="45"/>
      <c r="H16" s="45"/>
      <c r="I16" s="45">
        <v>26</v>
      </c>
      <c r="J16" s="45">
        <v>21</v>
      </c>
      <c r="K16" s="45">
        <v>27</v>
      </c>
      <c r="L16" s="45">
        <v>35</v>
      </c>
      <c r="M16" s="43">
        <v>28</v>
      </c>
      <c r="N16" s="322">
        <f t="shared" si="0"/>
        <v>137</v>
      </c>
      <c r="O16" s="323">
        <f t="shared" si="1"/>
        <v>27.4</v>
      </c>
      <c r="P16" s="324">
        <f t="shared" si="2"/>
        <v>2.2840946982327441</v>
      </c>
    </row>
    <row r="17" spans="1:20">
      <c r="A17" s="244" t="s">
        <v>313</v>
      </c>
      <c r="B17" s="120"/>
      <c r="C17" s="45"/>
      <c r="D17" s="45"/>
      <c r="E17" s="45"/>
      <c r="F17" s="45"/>
      <c r="G17" s="45"/>
      <c r="H17" s="45"/>
      <c r="I17" s="45">
        <v>40</v>
      </c>
      <c r="J17" s="45">
        <v>45</v>
      </c>
      <c r="K17" s="45">
        <v>55</v>
      </c>
      <c r="L17" s="45">
        <v>47</v>
      </c>
      <c r="M17" s="43">
        <v>49</v>
      </c>
      <c r="N17" s="322">
        <f t="shared" si="0"/>
        <v>236</v>
      </c>
      <c r="O17" s="323">
        <f t="shared" si="1"/>
        <v>47.2</v>
      </c>
      <c r="P17" s="324">
        <f t="shared" si="2"/>
        <v>3.934644881627209</v>
      </c>
    </row>
    <row r="18" spans="1:20">
      <c r="A18" s="244" t="s">
        <v>314</v>
      </c>
      <c r="B18" s="120"/>
      <c r="C18" s="45"/>
      <c r="D18" s="45"/>
      <c r="E18" s="45"/>
      <c r="F18" s="45"/>
      <c r="G18" s="45"/>
      <c r="H18" s="45"/>
      <c r="I18" s="45">
        <v>29</v>
      </c>
      <c r="J18" s="45">
        <v>24</v>
      </c>
      <c r="K18" s="45">
        <v>28</v>
      </c>
      <c r="L18" s="45">
        <v>18</v>
      </c>
      <c r="M18" s="43">
        <v>20</v>
      </c>
      <c r="N18" s="322">
        <f t="shared" si="0"/>
        <v>119</v>
      </c>
      <c r="O18" s="323">
        <f t="shared" si="1"/>
        <v>23.8</v>
      </c>
      <c r="P18" s="324">
        <f t="shared" si="2"/>
        <v>1.9839946648882962</v>
      </c>
    </row>
    <row r="19" spans="1:20">
      <c r="A19" s="244" t="s">
        <v>315</v>
      </c>
      <c r="B19" s="120"/>
      <c r="C19" s="45"/>
      <c r="D19" s="45"/>
      <c r="E19" s="45"/>
      <c r="F19" s="45"/>
      <c r="G19" s="45"/>
      <c r="H19" s="45"/>
      <c r="I19" s="45">
        <v>25</v>
      </c>
      <c r="J19" s="45">
        <v>16</v>
      </c>
      <c r="K19" s="45">
        <v>26</v>
      </c>
      <c r="L19" s="45">
        <v>17</v>
      </c>
      <c r="M19" s="43">
        <v>22</v>
      </c>
      <c r="N19" s="322">
        <f t="shared" si="0"/>
        <v>106</v>
      </c>
      <c r="O19" s="323">
        <f t="shared" si="1"/>
        <v>21.2</v>
      </c>
      <c r="P19" s="324">
        <f t="shared" si="2"/>
        <v>1.7672557519173058</v>
      </c>
      <c r="Q19" s="180"/>
      <c r="T19" s="163"/>
    </row>
    <row r="20" spans="1:20">
      <c r="A20" s="244" t="s">
        <v>316</v>
      </c>
      <c r="B20" s="120"/>
      <c r="C20" s="45"/>
      <c r="D20" s="45"/>
      <c r="E20" s="45"/>
      <c r="F20" s="45"/>
      <c r="G20" s="45"/>
      <c r="H20" s="45"/>
      <c r="I20" s="45">
        <v>125</v>
      </c>
      <c r="J20" s="45">
        <v>91</v>
      </c>
      <c r="K20" s="45">
        <v>140</v>
      </c>
      <c r="L20" s="45">
        <v>71</v>
      </c>
      <c r="M20" s="43">
        <v>70</v>
      </c>
      <c r="N20" s="322">
        <f t="shared" si="0"/>
        <v>497</v>
      </c>
      <c r="O20" s="323">
        <f t="shared" si="1"/>
        <v>99.4</v>
      </c>
      <c r="P20" s="324">
        <f t="shared" si="2"/>
        <v>8.2860953651217066</v>
      </c>
      <c r="Q20" s="180"/>
      <c r="T20" s="163"/>
    </row>
    <row r="21" spans="1:20">
      <c r="A21" s="244" t="s">
        <v>317</v>
      </c>
      <c r="B21" s="120"/>
      <c r="C21" s="45"/>
      <c r="D21" s="45"/>
      <c r="E21" s="45"/>
      <c r="F21" s="45"/>
      <c r="G21" s="45"/>
      <c r="H21" s="45"/>
      <c r="I21" s="45">
        <v>34</v>
      </c>
      <c r="J21" s="45">
        <v>14</v>
      </c>
      <c r="K21" s="45">
        <v>33</v>
      </c>
      <c r="L21" s="45">
        <v>23</v>
      </c>
      <c r="M21" s="43">
        <v>22</v>
      </c>
      <c r="N21" s="322">
        <f t="shared" si="0"/>
        <v>126</v>
      </c>
      <c r="O21" s="323">
        <f t="shared" si="1"/>
        <v>25.2</v>
      </c>
      <c r="P21" s="324">
        <f t="shared" si="2"/>
        <v>2.1007002334111369</v>
      </c>
      <c r="Q21" s="180"/>
      <c r="T21" s="163"/>
    </row>
    <row r="22" spans="1:20">
      <c r="A22" s="244" t="s">
        <v>318</v>
      </c>
      <c r="B22" s="120"/>
      <c r="C22" s="45"/>
      <c r="D22" s="45"/>
      <c r="E22" s="45"/>
      <c r="F22" s="45"/>
      <c r="G22" s="45"/>
      <c r="H22" s="45"/>
      <c r="I22" s="45">
        <v>68</v>
      </c>
      <c r="J22" s="45">
        <v>51</v>
      </c>
      <c r="K22" s="45">
        <v>75</v>
      </c>
      <c r="L22" s="45">
        <v>55</v>
      </c>
      <c r="M22" s="43">
        <v>53</v>
      </c>
      <c r="N22" s="322">
        <f t="shared" si="0"/>
        <v>302</v>
      </c>
      <c r="O22" s="323">
        <f t="shared" si="1"/>
        <v>60.4</v>
      </c>
      <c r="P22" s="324">
        <f t="shared" si="2"/>
        <v>5.0350116705568517</v>
      </c>
      <c r="Q22" s="180"/>
      <c r="T22" s="163"/>
    </row>
    <row r="23" spans="1:20">
      <c r="A23" s="244" t="s">
        <v>319</v>
      </c>
      <c r="B23" s="120"/>
      <c r="C23" s="45"/>
      <c r="D23" s="45"/>
      <c r="E23" s="45"/>
      <c r="F23" s="45"/>
      <c r="G23" s="45"/>
      <c r="H23" s="45"/>
      <c r="I23" s="45">
        <v>22</v>
      </c>
      <c r="J23" s="45">
        <v>13</v>
      </c>
      <c r="K23" s="45">
        <v>7</v>
      </c>
      <c r="L23" s="45">
        <v>16</v>
      </c>
      <c r="M23" s="43">
        <v>5</v>
      </c>
      <c r="N23" s="322">
        <f t="shared" si="0"/>
        <v>63</v>
      </c>
      <c r="O23" s="323">
        <f t="shared" si="1"/>
        <v>12.6</v>
      </c>
      <c r="P23" s="324">
        <f t="shared" si="2"/>
        <v>1.0503501167055684</v>
      </c>
      <c r="Q23" s="180"/>
      <c r="T23" s="163"/>
    </row>
    <row r="24" spans="1:20">
      <c r="A24" s="244" t="s">
        <v>320</v>
      </c>
      <c r="B24" s="120"/>
      <c r="C24" s="45"/>
      <c r="D24" s="45"/>
      <c r="E24" s="45"/>
      <c r="F24" s="45"/>
      <c r="G24" s="45"/>
      <c r="H24" s="45"/>
      <c r="I24" s="45">
        <v>58</v>
      </c>
      <c r="J24" s="45">
        <v>59</v>
      </c>
      <c r="K24" s="45">
        <v>70</v>
      </c>
      <c r="L24" s="45">
        <v>52</v>
      </c>
      <c r="M24" s="43">
        <v>71</v>
      </c>
      <c r="N24" s="322">
        <f t="shared" si="0"/>
        <v>310</v>
      </c>
      <c r="O24" s="323">
        <f t="shared" si="1"/>
        <v>62</v>
      </c>
      <c r="P24" s="324">
        <f t="shared" si="2"/>
        <v>5.1683894631543845</v>
      </c>
      <c r="Q24" s="180"/>
      <c r="T24" s="163"/>
    </row>
    <row r="25" spans="1:20">
      <c r="A25" s="244" t="s">
        <v>321</v>
      </c>
      <c r="B25" s="120"/>
      <c r="C25" s="45"/>
      <c r="D25" s="45"/>
      <c r="E25" s="45"/>
      <c r="F25" s="45"/>
      <c r="G25" s="45"/>
      <c r="H25" s="45"/>
      <c r="I25" s="45">
        <v>13</v>
      </c>
      <c r="J25" s="45">
        <v>4</v>
      </c>
      <c r="K25" s="45">
        <v>14</v>
      </c>
      <c r="L25" s="45">
        <v>5</v>
      </c>
      <c r="M25" s="43">
        <v>10</v>
      </c>
      <c r="N25" s="322">
        <f t="shared" si="0"/>
        <v>46</v>
      </c>
      <c r="O25" s="323">
        <f t="shared" si="1"/>
        <v>9.1999999999999993</v>
      </c>
      <c r="P25" s="324">
        <f t="shared" si="2"/>
        <v>0.76692230743581202</v>
      </c>
      <c r="Q25" s="180"/>
      <c r="T25" s="163"/>
    </row>
    <row r="26" spans="1:20">
      <c r="A26" s="244" t="s">
        <v>322</v>
      </c>
      <c r="B26" s="120"/>
      <c r="C26" s="45"/>
      <c r="D26" s="45"/>
      <c r="E26" s="45"/>
      <c r="F26" s="45"/>
      <c r="G26" s="45"/>
      <c r="H26" s="45"/>
      <c r="I26" s="45">
        <v>65</v>
      </c>
      <c r="J26" s="45">
        <v>26</v>
      </c>
      <c r="K26" s="45">
        <v>51</v>
      </c>
      <c r="L26" s="45">
        <v>43</v>
      </c>
      <c r="M26" s="43">
        <v>47</v>
      </c>
      <c r="N26" s="322">
        <f t="shared" si="0"/>
        <v>232</v>
      </c>
      <c r="O26" s="323">
        <f t="shared" si="1"/>
        <v>46.4</v>
      </c>
      <c r="P26" s="324">
        <f t="shared" si="2"/>
        <v>3.8679559853284431</v>
      </c>
      <c r="Q26" s="180"/>
      <c r="T26" s="163"/>
    </row>
    <row r="27" spans="1:20">
      <c r="A27" s="244" t="s">
        <v>323</v>
      </c>
      <c r="B27" s="120"/>
      <c r="C27" s="45"/>
      <c r="D27" s="45"/>
      <c r="E27" s="45"/>
      <c r="F27" s="45"/>
      <c r="G27" s="45"/>
      <c r="H27" s="45"/>
      <c r="I27" s="45">
        <v>57</v>
      </c>
      <c r="J27" s="45">
        <v>25</v>
      </c>
      <c r="K27" s="45">
        <v>54</v>
      </c>
      <c r="L27" s="45">
        <v>52</v>
      </c>
      <c r="M27" s="43">
        <v>38</v>
      </c>
      <c r="N27" s="322">
        <f t="shared" si="0"/>
        <v>226</v>
      </c>
      <c r="O27" s="323">
        <f t="shared" si="1"/>
        <v>45.2</v>
      </c>
      <c r="P27" s="324">
        <f t="shared" si="2"/>
        <v>3.7679226408802933</v>
      </c>
      <c r="Q27" s="180"/>
      <c r="T27" s="163"/>
    </row>
    <row r="28" spans="1:20">
      <c r="A28" s="244" t="s">
        <v>324</v>
      </c>
      <c r="B28" s="120"/>
      <c r="C28" s="45"/>
      <c r="D28" s="45"/>
      <c r="E28" s="45"/>
      <c r="F28" s="45"/>
      <c r="G28" s="45"/>
      <c r="H28" s="45"/>
      <c r="I28" s="45">
        <v>53</v>
      </c>
      <c r="J28" s="45">
        <v>46</v>
      </c>
      <c r="K28" s="45">
        <v>57</v>
      </c>
      <c r="L28" s="45">
        <v>34</v>
      </c>
      <c r="M28" s="43">
        <v>42</v>
      </c>
      <c r="N28" s="322">
        <f t="shared" si="0"/>
        <v>232</v>
      </c>
      <c r="O28" s="323">
        <f t="shared" si="1"/>
        <v>46.4</v>
      </c>
      <c r="P28" s="324">
        <f t="shared" si="2"/>
        <v>3.8679559853284431</v>
      </c>
      <c r="Q28" s="180"/>
      <c r="T28" s="163"/>
    </row>
    <row r="29" spans="1:20">
      <c r="A29" s="244" t="s">
        <v>325</v>
      </c>
      <c r="B29" s="120"/>
      <c r="C29" s="45"/>
      <c r="D29" s="45"/>
      <c r="E29" s="45"/>
      <c r="F29" s="45"/>
      <c r="G29" s="45"/>
      <c r="H29" s="45"/>
      <c r="I29" s="45">
        <v>54</v>
      </c>
      <c r="J29" s="45">
        <v>69</v>
      </c>
      <c r="K29" s="45">
        <v>68</v>
      </c>
      <c r="L29" s="45">
        <v>51</v>
      </c>
      <c r="M29" s="43">
        <v>44</v>
      </c>
      <c r="N29" s="322">
        <f t="shared" si="0"/>
        <v>286</v>
      </c>
      <c r="O29" s="323">
        <f t="shared" si="1"/>
        <v>57.2</v>
      </c>
      <c r="P29" s="324">
        <f t="shared" si="2"/>
        <v>4.768256085361787</v>
      </c>
      <c r="Q29" s="180"/>
      <c r="T29" s="163"/>
    </row>
    <row r="30" spans="1:20">
      <c r="A30" s="244" t="s">
        <v>326</v>
      </c>
      <c r="B30" s="120"/>
      <c r="C30" s="45"/>
      <c r="D30" s="45"/>
      <c r="E30" s="45"/>
      <c r="F30" s="45"/>
      <c r="G30" s="45"/>
      <c r="H30" s="45"/>
      <c r="I30" s="45">
        <v>33</v>
      </c>
      <c r="J30" s="45">
        <v>17</v>
      </c>
      <c r="K30" s="45">
        <v>27</v>
      </c>
      <c r="L30" s="45">
        <v>34</v>
      </c>
      <c r="M30" s="43">
        <v>32</v>
      </c>
      <c r="N30" s="322">
        <f t="shared" si="0"/>
        <v>143</v>
      </c>
      <c r="O30" s="323">
        <f t="shared" si="1"/>
        <v>28.6</v>
      </c>
      <c r="P30" s="324">
        <f t="shared" si="2"/>
        <v>2.3841280426808935</v>
      </c>
      <c r="Q30" s="180"/>
      <c r="T30" s="163"/>
    </row>
    <row r="31" spans="1:20">
      <c r="A31" s="244" t="s">
        <v>327</v>
      </c>
      <c r="B31" s="120"/>
      <c r="C31" s="45"/>
      <c r="D31" s="45"/>
      <c r="E31" s="45"/>
      <c r="F31" s="45"/>
      <c r="G31" s="45"/>
      <c r="H31" s="45"/>
      <c r="I31" s="45">
        <v>23</v>
      </c>
      <c r="J31" s="45">
        <v>17</v>
      </c>
      <c r="K31" s="45">
        <v>17</v>
      </c>
      <c r="L31" s="45">
        <v>20</v>
      </c>
      <c r="M31" s="43">
        <v>10</v>
      </c>
      <c r="N31" s="322">
        <f t="shared" si="0"/>
        <v>87</v>
      </c>
      <c r="O31" s="323">
        <f t="shared" si="1"/>
        <v>17.399999999999999</v>
      </c>
      <c r="P31" s="324">
        <f t="shared" si="2"/>
        <v>1.4504834944981659</v>
      </c>
      <c r="Q31" s="180"/>
      <c r="T31" s="163"/>
    </row>
    <row r="32" spans="1:20">
      <c r="A32" s="244" t="s">
        <v>328</v>
      </c>
      <c r="B32" s="120"/>
      <c r="C32" s="45"/>
      <c r="D32" s="45"/>
      <c r="E32" s="45"/>
      <c r="F32" s="45"/>
      <c r="G32" s="45"/>
      <c r="H32" s="45"/>
      <c r="I32" s="45">
        <v>29</v>
      </c>
      <c r="J32" s="45">
        <v>19</v>
      </c>
      <c r="K32" s="45">
        <v>21</v>
      </c>
      <c r="L32" s="45">
        <v>12</v>
      </c>
      <c r="M32" s="43">
        <v>23</v>
      </c>
      <c r="N32" s="322">
        <f t="shared" si="0"/>
        <v>104</v>
      </c>
      <c r="O32" s="323">
        <f t="shared" si="1"/>
        <v>20.8</v>
      </c>
      <c r="P32" s="324">
        <f t="shared" si="2"/>
        <v>1.7339113037679228</v>
      </c>
      <c r="Q32" s="180"/>
      <c r="T32" s="163"/>
    </row>
    <row r="33" spans="1:20">
      <c r="A33" s="244" t="s">
        <v>329</v>
      </c>
      <c r="B33" s="120"/>
      <c r="C33" s="45"/>
      <c r="D33" s="45"/>
      <c r="E33" s="45"/>
      <c r="F33" s="45"/>
      <c r="G33" s="45"/>
      <c r="H33" s="45"/>
      <c r="I33" s="45">
        <v>91</v>
      </c>
      <c r="J33" s="45">
        <v>63</v>
      </c>
      <c r="K33" s="45">
        <v>78</v>
      </c>
      <c r="L33" s="45">
        <v>72</v>
      </c>
      <c r="M33" s="43">
        <v>46</v>
      </c>
      <c r="N33" s="322">
        <f t="shared" si="0"/>
        <v>350</v>
      </c>
      <c r="O33" s="323">
        <f t="shared" si="1"/>
        <v>70</v>
      </c>
      <c r="P33" s="324">
        <f t="shared" si="2"/>
        <v>5.8352784261420476</v>
      </c>
      <c r="Q33" s="180"/>
      <c r="T33" s="163"/>
    </row>
    <row r="34" spans="1:20">
      <c r="A34" s="244" t="s">
        <v>330</v>
      </c>
      <c r="B34" s="120"/>
      <c r="C34" s="45"/>
      <c r="D34" s="45"/>
      <c r="E34" s="45"/>
      <c r="F34" s="45"/>
      <c r="G34" s="45"/>
      <c r="H34" s="45"/>
      <c r="I34" s="45">
        <v>33</v>
      </c>
      <c r="J34" s="45">
        <v>27</v>
      </c>
      <c r="K34" s="45">
        <v>27</v>
      </c>
      <c r="L34" s="45">
        <v>42</v>
      </c>
      <c r="M34" s="43">
        <v>28</v>
      </c>
      <c r="N34" s="322">
        <f t="shared" si="0"/>
        <v>157</v>
      </c>
      <c r="O34" s="323">
        <f t="shared" si="1"/>
        <v>31.4</v>
      </c>
      <c r="P34" s="324">
        <f t="shared" si="2"/>
        <v>2.6175391797265757</v>
      </c>
      <c r="Q34" s="180"/>
      <c r="T34" s="163"/>
    </row>
    <row r="35" spans="1:20">
      <c r="A35" s="244" t="s">
        <v>331</v>
      </c>
      <c r="B35" s="120"/>
      <c r="C35" s="45"/>
      <c r="D35" s="45"/>
      <c r="E35" s="45"/>
      <c r="F35" s="45"/>
      <c r="G35" s="45"/>
      <c r="H35" s="45"/>
      <c r="I35" s="45">
        <v>62</v>
      </c>
      <c r="J35" s="45">
        <v>39</v>
      </c>
      <c r="K35" s="45">
        <v>65</v>
      </c>
      <c r="L35" s="45">
        <v>59</v>
      </c>
      <c r="M35" s="43">
        <v>48</v>
      </c>
      <c r="N35" s="322">
        <f t="shared" si="0"/>
        <v>273</v>
      </c>
      <c r="O35" s="323">
        <f t="shared" si="1"/>
        <v>54.6</v>
      </c>
      <c r="P35" s="324">
        <f t="shared" si="2"/>
        <v>4.5515171723907972</v>
      </c>
      <c r="Q35" s="180"/>
      <c r="T35" s="163"/>
    </row>
    <row r="36" spans="1:20" ht="15.75" thickBot="1">
      <c r="A36" s="248" t="s">
        <v>332</v>
      </c>
      <c r="B36" s="139"/>
      <c r="C36" s="52"/>
      <c r="D36" s="52"/>
      <c r="E36" s="52"/>
      <c r="F36" s="52"/>
      <c r="G36" s="52"/>
      <c r="H36" s="52"/>
      <c r="I36" s="52">
        <v>35</v>
      </c>
      <c r="J36" s="52">
        <v>57</v>
      </c>
      <c r="K36" s="45">
        <v>44</v>
      </c>
      <c r="L36" s="52">
        <v>32</v>
      </c>
      <c r="M36" s="51">
        <v>17</v>
      </c>
      <c r="N36" s="325">
        <f t="shared" si="0"/>
        <v>185</v>
      </c>
      <c r="O36" s="326">
        <f t="shared" si="1"/>
        <v>37</v>
      </c>
      <c r="P36" s="324">
        <f t="shared" si="2"/>
        <v>3.0843614538179391</v>
      </c>
      <c r="Q36" s="180"/>
      <c r="T36" s="163"/>
    </row>
    <row r="37" spans="1:20" ht="15.75" thickBot="1">
      <c r="A37" s="327" t="s">
        <v>5</v>
      </c>
      <c r="B37" s="62"/>
      <c r="C37" s="62"/>
      <c r="D37" s="62"/>
      <c r="E37" s="59"/>
      <c r="F37" s="59"/>
      <c r="G37" s="59"/>
      <c r="H37" s="60"/>
      <c r="I37" s="59">
        <f t="shared" ref="I37:N37" si="3">SUM(I5:I36)</f>
        <v>1387</v>
      </c>
      <c r="J37" s="59">
        <f t="shared" si="3"/>
        <v>1054</v>
      </c>
      <c r="K37" s="59">
        <f t="shared" si="3"/>
        <v>1343</v>
      </c>
      <c r="L37" s="59">
        <f t="shared" si="3"/>
        <v>1163</v>
      </c>
      <c r="M37" s="328">
        <f t="shared" si="3"/>
        <v>1051</v>
      </c>
      <c r="N37" s="329">
        <f t="shared" si="3"/>
        <v>5998</v>
      </c>
      <c r="O37" s="204">
        <f t="shared" si="1"/>
        <v>1199.5999999999999</v>
      </c>
      <c r="P37" s="330">
        <f>SUM(P5:P36)</f>
        <v>100.00000000000003</v>
      </c>
      <c r="Q37" s="180"/>
      <c r="T37" s="163"/>
    </row>
    <row r="38" spans="1:20">
      <c r="Q38" s="180"/>
      <c r="T38" s="163"/>
    </row>
    <row r="39" spans="1:20">
      <c r="Q39" s="180"/>
      <c r="T39" s="163"/>
    </row>
    <row r="40" spans="1:20">
      <c r="Q40" s="180"/>
      <c r="T40" s="163"/>
    </row>
    <row r="41" spans="1:20">
      <c r="Q41" s="180"/>
      <c r="T41" s="163"/>
    </row>
    <row r="42" spans="1:20">
      <c r="Q42" s="180"/>
      <c r="T42" s="163"/>
    </row>
    <row r="43" spans="1:20">
      <c r="Q43" s="180"/>
      <c r="T43" s="163"/>
    </row>
    <row r="44" spans="1:20">
      <c r="Q44" s="180"/>
      <c r="T44" s="163"/>
    </row>
    <row r="45" spans="1:20">
      <c r="Q45" s="180"/>
      <c r="T45" s="163"/>
    </row>
    <row r="46" spans="1:20">
      <c r="Q46" s="180"/>
      <c r="T46" s="163"/>
    </row>
    <row r="47" spans="1:20">
      <c r="Q47" s="180"/>
      <c r="T47" s="163"/>
    </row>
    <row r="48" spans="1:20">
      <c r="Q48" s="180"/>
      <c r="T48" s="163"/>
    </row>
    <row r="49" spans="17:20">
      <c r="Q49" s="180"/>
      <c r="T49" s="163"/>
    </row>
    <row r="50" spans="17:20">
      <c r="Q50" s="180"/>
      <c r="T50" s="163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I37:M37" formulaRange="1"/>
    <ignoredError sqref="O37" formula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bestFit="1" customWidth="1"/>
    <col min="12" max="12" width="7.140625" bestFit="1" customWidth="1"/>
    <col min="13" max="13" width="7.5703125" customWidth="1"/>
    <col min="14" max="14" width="6.140625" bestFit="1" customWidth="1"/>
    <col min="15" max="15" width="7.85546875" bestFit="1" customWidth="1"/>
    <col min="16" max="16" width="17.85546875" customWidth="1"/>
    <col min="17" max="17" width="9.140625" customWidth="1"/>
  </cols>
  <sheetData>
    <row r="1" spans="1:16">
      <c r="A1" s="1" t="s">
        <v>0</v>
      </c>
      <c r="P1" s="220">
        <f>Subprefeituras_2023!I37</f>
        <v>1387</v>
      </c>
    </row>
    <row r="2" spans="1:16">
      <c r="A2" s="1" t="s">
        <v>1</v>
      </c>
    </row>
    <row r="3" spans="1:16">
      <c r="A3" s="1"/>
    </row>
    <row r="4" spans="1:16">
      <c r="A4" s="1" t="s">
        <v>333</v>
      </c>
    </row>
    <row r="5" spans="1:16" ht="15.75" thickBot="1"/>
    <row r="6" spans="1:16" ht="45.75" customHeight="1" thickBot="1">
      <c r="A6" s="60" t="s">
        <v>214</v>
      </c>
      <c r="B6" s="25">
        <v>45261</v>
      </c>
      <c r="C6" s="105">
        <v>45231</v>
      </c>
      <c r="D6" s="105">
        <v>45200</v>
      </c>
      <c r="E6" s="105">
        <v>45170</v>
      </c>
      <c r="F6" s="105">
        <v>45139</v>
      </c>
      <c r="G6" s="105">
        <v>45108</v>
      </c>
      <c r="H6" s="263">
        <v>45078</v>
      </c>
      <c r="I6" s="331">
        <v>45047</v>
      </c>
      <c r="J6" s="332">
        <v>45017</v>
      </c>
      <c r="K6" s="332">
        <v>44986</v>
      </c>
      <c r="L6" s="332">
        <v>44958</v>
      </c>
      <c r="M6" s="333">
        <v>44927</v>
      </c>
      <c r="N6" s="334" t="s">
        <v>5</v>
      </c>
      <c r="O6" s="335" t="s">
        <v>6</v>
      </c>
      <c r="P6" s="264" t="s">
        <v>215</v>
      </c>
    </row>
    <row r="7" spans="1:16" ht="15.75" thickBot="1">
      <c r="A7" s="336" t="s">
        <v>316</v>
      </c>
      <c r="B7" s="337"/>
      <c r="C7" s="45"/>
      <c r="D7" s="45"/>
      <c r="E7" s="45"/>
      <c r="F7" s="45"/>
      <c r="G7" s="45"/>
      <c r="H7" s="45"/>
      <c r="I7" s="45">
        <v>125</v>
      </c>
      <c r="J7" s="33">
        <v>91</v>
      </c>
      <c r="K7" s="33">
        <v>140</v>
      </c>
      <c r="L7" s="33">
        <v>71</v>
      </c>
      <c r="M7" s="32">
        <v>70</v>
      </c>
      <c r="N7" s="319">
        <f t="shared" ref="N7:N17" si="0">SUM(B7:M7)</f>
        <v>497</v>
      </c>
      <c r="O7" s="338">
        <f t="shared" ref="O7:O17" si="1">AVERAGE(B7:M7)</f>
        <v>99.4</v>
      </c>
      <c r="P7" s="339">
        <f>(I7*100)/$P$1</f>
        <v>9.0122566690699344</v>
      </c>
    </row>
    <row r="8" spans="1:16" ht="15.75" thickBot="1">
      <c r="A8" s="340" t="s">
        <v>329</v>
      </c>
      <c r="B8" s="337"/>
      <c r="C8" s="45"/>
      <c r="D8" s="45"/>
      <c r="E8" s="45"/>
      <c r="F8" s="45"/>
      <c r="G8" s="45"/>
      <c r="H8" s="45"/>
      <c r="I8" s="45">
        <v>91</v>
      </c>
      <c r="J8" s="45">
        <v>63</v>
      </c>
      <c r="K8" s="45">
        <v>78</v>
      </c>
      <c r="L8" s="45">
        <v>72</v>
      </c>
      <c r="M8" s="44">
        <v>46</v>
      </c>
      <c r="N8" s="322">
        <f t="shared" si="0"/>
        <v>350</v>
      </c>
      <c r="O8" s="323">
        <f t="shared" si="1"/>
        <v>70</v>
      </c>
      <c r="P8" s="339">
        <f t="shared" ref="P8:P17" si="2">(I8*100)/$P$1</f>
        <v>6.5609228550829126</v>
      </c>
    </row>
    <row r="9" spans="1:16" ht="15.75" thickBot="1">
      <c r="A9" s="340" t="s">
        <v>320</v>
      </c>
      <c r="B9" s="337"/>
      <c r="C9" s="45"/>
      <c r="D9" s="45"/>
      <c r="E9" s="45"/>
      <c r="F9" s="45"/>
      <c r="G9" s="45"/>
      <c r="H9" s="45"/>
      <c r="I9" s="45">
        <v>58</v>
      </c>
      <c r="J9" s="45">
        <v>59</v>
      </c>
      <c r="K9" s="45">
        <v>70</v>
      </c>
      <c r="L9" s="45">
        <v>52</v>
      </c>
      <c r="M9" s="44">
        <v>71</v>
      </c>
      <c r="N9" s="322">
        <f t="shared" si="0"/>
        <v>310</v>
      </c>
      <c r="O9" s="323">
        <f t="shared" si="1"/>
        <v>62</v>
      </c>
      <c r="P9" s="339">
        <f t="shared" si="2"/>
        <v>4.1816870944484501</v>
      </c>
    </row>
    <row r="10" spans="1:16" ht="15.75" thickBot="1">
      <c r="A10" s="340" t="s">
        <v>302</v>
      </c>
      <c r="B10" s="337"/>
      <c r="C10" s="45"/>
      <c r="D10" s="45"/>
      <c r="E10" s="45"/>
      <c r="F10" s="45"/>
      <c r="G10" s="45"/>
      <c r="H10" s="45"/>
      <c r="I10" s="45">
        <v>80</v>
      </c>
      <c r="J10" s="45">
        <v>52</v>
      </c>
      <c r="K10" s="45">
        <v>66</v>
      </c>
      <c r="L10" s="45">
        <v>57</v>
      </c>
      <c r="M10" s="44">
        <v>53</v>
      </c>
      <c r="N10" s="322">
        <f t="shared" si="0"/>
        <v>308</v>
      </c>
      <c r="O10" s="323">
        <f t="shared" si="1"/>
        <v>61.6</v>
      </c>
      <c r="P10" s="339">
        <f t="shared" si="2"/>
        <v>5.7678442682047582</v>
      </c>
    </row>
    <row r="11" spans="1:16" ht="15.75" thickBot="1">
      <c r="A11" s="340" t="s">
        <v>318</v>
      </c>
      <c r="B11" s="337"/>
      <c r="C11" s="45"/>
      <c r="D11" s="45"/>
      <c r="E11" s="45"/>
      <c r="F11" s="45"/>
      <c r="G11" s="45"/>
      <c r="H11" s="45"/>
      <c r="I11" s="45">
        <v>68</v>
      </c>
      <c r="J11" s="45">
        <v>51</v>
      </c>
      <c r="K11" s="45">
        <v>75</v>
      </c>
      <c r="L11" s="45">
        <v>55</v>
      </c>
      <c r="M11" s="44">
        <v>44</v>
      </c>
      <c r="N11" s="322">
        <f t="shared" si="0"/>
        <v>293</v>
      </c>
      <c r="O11" s="323">
        <f t="shared" si="1"/>
        <v>58.6</v>
      </c>
      <c r="P11" s="339">
        <f t="shared" si="2"/>
        <v>4.9026676279740444</v>
      </c>
    </row>
    <row r="12" spans="1:16" ht="15.75" thickBot="1">
      <c r="A12" s="340" t="s">
        <v>325</v>
      </c>
      <c r="B12" s="337"/>
      <c r="C12" s="45"/>
      <c r="D12" s="45"/>
      <c r="E12" s="45"/>
      <c r="F12" s="45"/>
      <c r="G12" s="45"/>
      <c r="H12" s="45"/>
      <c r="I12" s="45">
        <v>54</v>
      </c>
      <c r="J12" s="45">
        <v>69</v>
      </c>
      <c r="K12" s="45">
        <v>68</v>
      </c>
      <c r="L12" s="45">
        <v>51</v>
      </c>
      <c r="M12" s="44">
        <v>52</v>
      </c>
      <c r="N12" s="322">
        <f t="shared" si="0"/>
        <v>294</v>
      </c>
      <c r="O12" s="323">
        <f t="shared" si="1"/>
        <v>58.8</v>
      </c>
      <c r="P12" s="339">
        <f t="shared" si="2"/>
        <v>3.8932948810382118</v>
      </c>
    </row>
    <row r="13" spans="1:16" ht="15.75" thickBot="1">
      <c r="A13" s="340" t="s">
        <v>331</v>
      </c>
      <c r="B13" s="337"/>
      <c r="C13" s="45"/>
      <c r="D13" s="45"/>
      <c r="E13" s="45"/>
      <c r="F13" s="45"/>
      <c r="G13" s="45"/>
      <c r="H13" s="45"/>
      <c r="I13" s="45">
        <v>62</v>
      </c>
      <c r="J13" s="45">
        <v>39</v>
      </c>
      <c r="K13" s="45">
        <v>65</v>
      </c>
      <c r="L13" s="45">
        <v>59</v>
      </c>
      <c r="M13" s="44">
        <v>48</v>
      </c>
      <c r="N13" s="322">
        <f t="shared" si="0"/>
        <v>273</v>
      </c>
      <c r="O13" s="323">
        <f t="shared" si="1"/>
        <v>54.6</v>
      </c>
      <c r="P13" s="339">
        <f t="shared" si="2"/>
        <v>4.470079307858688</v>
      </c>
    </row>
    <row r="14" spans="1:16" ht="15.75" thickBot="1">
      <c r="A14" s="340" t="s">
        <v>311</v>
      </c>
      <c r="B14" s="337"/>
      <c r="C14" s="45"/>
      <c r="D14" s="45"/>
      <c r="E14" s="45"/>
      <c r="F14" s="45"/>
      <c r="G14" s="45"/>
      <c r="H14" s="45"/>
      <c r="I14" s="45">
        <v>46</v>
      </c>
      <c r="J14" s="45">
        <v>50</v>
      </c>
      <c r="K14" s="45">
        <v>43</v>
      </c>
      <c r="L14" s="45">
        <v>65</v>
      </c>
      <c r="M14" s="44">
        <v>41</v>
      </c>
      <c r="N14" s="322">
        <f t="shared" si="0"/>
        <v>245</v>
      </c>
      <c r="O14" s="323">
        <f t="shared" si="1"/>
        <v>49</v>
      </c>
      <c r="P14" s="339">
        <f t="shared" si="2"/>
        <v>3.3165104542177359</v>
      </c>
    </row>
    <row r="15" spans="1:16" ht="15.75" thickBot="1">
      <c r="A15" s="340" t="s">
        <v>313</v>
      </c>
      <c r="B15" s="337"/>
      <c r="C15" s="45"/>
      <c r="D15" s="45"/>
      <c r="E15" s="45"/>
      <c r="F15" s="45"/>
      <c r="G15" s="45"/>
      <c r="H15" s="45"/>
      <c r="I15" s="45">
        <v>40</v>
      </c>
      <c r="J15" s="45">
        <v>45</v>
      </c>
      <c r="K15" s="45">
        <v>55</v>
      </c>
      <c r="L15" s="45">
        <v>47</v>
      </c>
      <c r="M15" s="44">
        <v>49</v>
      </c>
      <c r="N15" s="322">
        <f t="shared" si="0"/>
        <v>236</v>
      </c>
      <c r="O15" s="323">
        <f t="shared" si="1"/>
        <v>47.2</v>
      </c>
      <c r="P15" s="339">
        <f t="shared" si="2"/>
        <v>2.8839221341023791</v>
      </c>
    </row>
    <row r="16" spans="1:16" ht="15.75" thickBot="1">
      <c r="A16" s="341" t="s">
        <v>303</v>
      </c>
      <c r="B16" s="337"/>
      <c r="C16" s="45"/>
      <c r="D16" s="45"/>
      <c r="E16" s="45"/>
      <c r="F16" s="45"/>
      <c r="G16" s="45"/>
      <c r="H16" s="45"/>
      <c r="I16" s="45">
        <v>47</v>
      </c>
      <c r="J16" s="251">
        <v>40</v>
      </c>
      <c r="K16" s="251">
        <v>36</v>
      </c>
      <c r="L16" s="251">
        <v>48</v>
      </c>
      <c r="M16" s="342">
        <v>62</v>
      </c>
      <c r="N16" s="325">
        <f t="shared" si="0"/>
        <v>233</v>
      </c>
      <c r="O16" s="343">
        <f t="shared" si="1"/>
        <v>46.6</v>
      </c>
      <c r="P16" s="766">
        <f t="shared" si="2"/>
        <v>3.3886085075702956</v>
      </c>
    </row>
    <row r="17" spans="1:33" ht="15.75" thickBot="1">
      <c r="A17" s="58" t="s">
        <v>5</v>
      </c>
      <c r="B17" s="285"/>
      <c r="C17" s="62"/>
      <c r="D17" s="62"/>
      <c r="E17" s="62"/>
      <c r="F17" s="62"/>
      <c r="G17" s="62"/>
      <c r="H17" s="285"/>
      <c r="I17" s="62">
        <f>SUM(I7:I16)</f>
        <v>671</v>
      </c>
      <c r="J17" s="62">
        <f>SUM(J7:J16)</f>
        <v>559</v>
      </c>
      <c r="K17" s="62">
        <f>SUM(K7:K16)</f>
        <v>696</v>
      </c>
      <c r="L17" s="62">
        <f>SUM(L7:L16)</f>
        <v>577</v>
      </c>
      <c r="M17" s="275">
        <f>SUM(M7:M16)</f>
        <v>536</v>
      </c>
      <c r="N17" s="344">
        <f t="shared" si="0"/>
        <v>3039</v>
      </c>
      <c r="O17" s="106">
        <f t="shared" si="1"/>
        <v>607.79999999999995</v>
      </c>
      <c r="P17" s="767">
        <f t="shared" si="2"/>
        <v>48.377793799567414</v>
      </c>
    </row>
    <row r="18" spans="1:33" s="763" customFormat="1">
      <c r="A18" s="759" t="s">
        <v>216</v>
      </c>
      <c r="N18" s="764">
        <f>SUM(N7:N16)</f>
        <v>3039</v>
      </c>
      <c r="P18" s="765">
        <f>100-P17</f>
        <v>51.622206200432586</v>
      </c>
    </row>
    <row r="19" spans="1:33">
      <c r="A19" s="228"/>
      <c r="B19" s="346"/>
      <c r="C19" s="346"/>
      <c r="D19" s="346"/>
      <c r="E19" s="228"/>
      <c r="F19" s="228"/>
      <c r="G19" s="228"/>
      <c r="H19" s="228"/>
      <c r="I19" s="228"/>
      <c r="J19" s="228"/>
      <c r="K19" s="228"/>
      <c r="L19" s="228"/>
      <c r="M19" s="228"/>
      <c r="N19" s="347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</row>
    <row r="20" spans="1:33">
      <c r="A20" s="228"/>
      <c r="B20" s="346"/>
      <c r="C20" s="346"/>
      <c r="D20" s="346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307"/>
      <c r="R20" s="308"/>
      <c r="S20" s="310"/>
      <c r="T20" s="308"/>
      <c r="U20" s="308"/>
      <c r="V20" s="308"/>
      <c r="W20" s="308"/>
      <c r="X20" s="308"/>
      <c r="Y20" s="308"/>
      <c r="Z20" s="308"/>
      <c r="AA20" s="308"/>
      <c r="AB20" s="308"/>
      <c r="AC20" s="310"/>
      <c r="AD20" s="308"/>
      <c r="AE20" s="308"/>
      <c r="AF20" s="181"/>
      <c r="AG20" s="182"/>
    </row>
    <row r="21" spans="1:33">
      <c r="A21" s="228"/>
      <c r="B21" s="346"/>
      <c r="C21" s="346"/>
      <c r="D21" s="346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307"/>
      <c r="R21" s="308"/>
      <c r="S21" s="310"/>
      <c r="T21" s="308"/>
      <c r="U21" s="308"/>
      <c r="V21" s="308"/>
      <c r="W21" s="308"/>
      <c r="X21" s="308"/>
      <c r="Y21" s="308"/>
      <c r="Z21" s="308"/>
      <c r="AA21" s="308"/>
      <c r="AB21" s="308"/>
      <c r="AC21" s="310"/>
      <c r="AD21" s="308"/>
      <c r="AE21" s="308"/>
      <c r="AF21" s="181"/>
      <c r="AG21" s="182"/>
    </row>
    <row r="22" spans="1:33">
      <c r="A22" s="228"/>
      <c r="B22" s="346"/>
      <c r="C22" s="346"/>
      <c r="D22" s="346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307"/>
      <c r="V22" s="308"/>
      <c r="W22" s="308"/>
      <c r="X22" s="308"/>
      <c r="Y22" s="308"/>
      <c r="Z22" s="308"/>
      <c r="AA22" s="308"/>
      <c r="AB22" s="309"/>
      <c r="AC22" s="308"/>
      <c r="AD22" s="308"/>
      <c r="AE22" s="308"/>
      <c r="AF22" s="181"/>
      <c r="AG22" s="182"/>
    </row>
    <row r="23" spans="1:33">
      <c r="A23" s="228"/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307"/>
      <c r="V23" s="308"/>
      <c r="W23" s="308"/>
      <c r="X23" s="308"/>
      <c r="Y23" s="308"/>
      <c r="Z23" s="308"/>
      <c r="AA23" s="308"/>
      <c r="AB23" s="309"/>
      <c r="AC23" s="308"/>
      <c r="AD23" s="308"/>
      <c r="AE23" s="308"/>
      <c r="AF23" s="181"/>
      <c r="AG23" s="182"/>
    </row>
    <row r="24" spans="1:33">
      <c r="A24" s="228"/>
      <c r="B24" s="228"/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307"/>
      <c r="V24" s="308"/>
      <c r="W24" s="308"/>
      <c r="X24" s="308"/>
      <c r="Y24" s="308"/>
      <c r="Z24" s="308"/>
      <c r="AA24" s="308"/>
      <c r="AB24" s="309"/>
      <c r="AC24" s="308"/>
      <c r="AD24" s="308"/>
      <c r="AE24" s="308"/>
      <c r="AF24" s="181"/>
      <c r="AG24" s="182"/>
    </row>
    <row r="25" spans="1:33">
      <c r="A25" s="228"/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307"/>
      <c r="V25" s="308"/>
      <c r="W25" s="308"/>
      <c r="X25" s="308"/>
      <c r="Y25" s="308"/>
      <c r="Z25" s="308"/>
      <c r="AA25" s="308"/>
      <c r="AB25" s="309"/>
      <c r="AC25" s="308"/>
      <c r="AD25" s="308"/>
      <c r="AE25" s="308"/>
      <c r="AF25" s="181"/>
      <c r="AG25" s="182"/>
    </row>
    <row r="26" spans="1:33">
      <c r="A26" s="228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307"/>
      <c r="V26" s="308"/>
      <c r="W26" s="308"/>
      <c r="X26" s="308"/>
      <c r="Y26" s="308"/>
      <c r="Z26" s="308"/>
      <c r="AA26" s="308"/>
      <c r="AB26" s="309"/>
      <c r="AC26" s="308"/>
      <c r="AD26" s="308"/>
      <c r="AE26" s="308"/>
      <c r="AF26" s="181"/>
      <c r="AG26" s="182"/>
    </row>
    <row r="27" spans="1:33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307"/>
      <c r="V27" s="308"/>
      <c r="W27" s="308"/>
      <c r="X27" s="308"/>
      <c r="Y27" s="308"/>
      <c r="Z27" s="308"/>
      <c r="AA27" s="308"/>
      <c r="AB27" s="309"/>
      <c r="AC27" s="308"/>
      <c r="AD27" s="308"/>
      <c r="AE27" s="308"/>
      <c r="AF27" s="181"/>
      <c r="AG27" s="182"/>
    </row>
    <row r="28" spans="1:33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307"/>
      <c r="V28" s="308"/>
      <c r="W28" s="308"/>
      <c r="X28" s="308"/>
      <c r="Y28" s="308"/>
      <c r="Z28" s="308"/>
      <c r="AA28" s="308"/>
      <c r="AB28" s="309"/>
      <c r="AC28" s="308"/>
      <c r="AD28" s="308"/>
      <c r="AE28" s="308"/>
      <c r="AF28" s="181"/>
      <c r="AG28" s="182"/>
    </row>
    <row r="29" spans="1:33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307"/>
      <c r="V29" s="308"/>
      <c r="W29" s="308"/>
      <c r="X29" s="308"/>
      <c r="Y29" s="308"/>
      <c r="Z29" s="308"/>
      <c r="AA29" s="308"/>
      <c r="AB29" s="309"/>
      <c r="AC29" s="308"/>
      <c r="AD29" s="308"/>
      <c r="AE29" s="308"/>
      <c r="AF29" s="181"/>
      <c r="AG29" s="182"/>
    </row>
    <row r="30" spans="1:33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</row>
    <row r="31" spans="1:33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</row>
    <row r="32" spans="1:33">
      <c r="A32" s="228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</row>
    <row r="33" spans="1:31">
      <c r="A33" s="228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</row>
    <row r="34" spans="1:31">
      <c r="A34" s="228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</row>
    <row r="35" spans="1:31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</row>
    <row r="36" spans="1:31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</row>
    <row r="37" spans="1:31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</row>
    <row r="38" spans="1:31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</row>
    <row r="39" spans="1:31">
      <c r="A39" s="228"/>
      <c r="B39" s="228"/>
      <c r="C39" s="228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</row>
    <row r="40" spans="1:31">
      <c r="A40" s="228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</row>
    <row r="41" spans="1:31">
      <c r="A41" s="228"/>
      <c r="B41" s="228"/>
      <c r="C41" s="228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I17:M17" formulaRange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/>
  </sheetViews>
  <sheetFormatPr defaultRowHeight="14.25"/>
  <cols>
    <col min="1" max="1" width="11.42578125" style="13" customWidth="1"/>
    <col min="2" max="2" width="12.85546875" style="161" bestFit="1" customWidth="1"/>
    <col min="3" max="3" width="11.42578125" style="161" bestFit="1" customWidth="1"/>
    <col min="4" max="4" width="6.28515625" style="13" bestFit="1" customWidth="1"/>
    <col min="5" max="5" width="9.42578125" style="13" customWidth="1"/>
    <col min="6" max="6" width="12.85546875" style="13" bestFit="1" customWidth="1"/>
    <col min="7" max="7" width="11.42578125" style="13" bestFit="1" customWidth="1"/>
    <col min="8" max="8" width="7.140625" style="13" customWidth="1"/>
    <col min="9" max="9" width="9.5703125" style="13" customWidth="1"/>
    <col min="10" max="10" width="12.85546875" style="13" bestFit="1" customWidth="1"/>
    <col min="11" max="11" width="11.42578125" style="13" bestFit="1" customWidth="1"/>
    <col min="12" max="12" width="7.140625" style="13" customWidth="1"/>
    <col min="13" max="13" width="9.42578125" style="13" customWidth="1"/>
    <col min="14" max="14" width="12.85546875" style="13" bestFit="1" customWidth="1"/>
    <col min="15" max="15" width="11.42578125" style="13" bestFit="1" customWidth="1"/>
    <col min="16" max="16" width="9.140625" style="13" customWidth="1"/>
    <col min="17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334</v>
      </c>
    </row>
    <row r="5" spans="1:15" ht="15">
      <c r="A5" s="1"/>
    </row>
    <row r="6" spans="1:15">
      <c r="A6" s="13" t="s">
        <v>219</v>
      </c>
    </row>
    <row r="7" spans="1:15">
      <c r="A7" s="13" t="s">
        <v>220</v>
      </c>
    </row>
    <row r="8" spans="1:15" ht="15" thickBot="1">
      <c r="B8" s="13"/>
      <c r="C8" s="13"/>
    </row>
    <row r="9" spans="1:15" ht="15.75" thickBot="1">
      <c r="A9" s="847" t="str">
        <f>'10_SUB''s_+_demandadas_2023'!A7</f>
        <v>Lapa</v>
      </c>
      <c r="B9" s="847"/>
      <c r="C9" s="847"/>
      <c r="E9" s="847" t="str">
        <f>'10_SUB''s_+_demandadas_2023'!A8</f>
        <v>Sé</v>
      </c>
      <c r="F9" s="847"/>
      <c r="G9" s="847"/>
      <c r="I9" s="847" t="str">
        <f>'10_SUB''s_+_demandadas_2023'!A9</f>
        <v>Penha</v>
      </c>
      <c r="J9" s="847"/>
      <c r="K9" s="847"/>
      <c r="M9" s="847" t="str">
        <f>'10_SUB''s_+_demandadas_2023'!A10</f>
        <v>Butantã</v>
      </c>
      <c r="N9" s="847"/>
      <c r="O9" s="847"/>
    </row>
    <row r="10" spans="1:15" ht="15.75" thickBot="1">
      <c r="A10" s="4" t="s">
        <v>2</v>
      </c>
      <c r="B10" s="5" t="s">
        <v>221</v>
      </c>
      <c r="C10" s="4" t="s">
        <v>222</v>
      </c>
      <c r="E10" s="4" t="s">
        <v>2</v>
      </c>
      <c r="F10" s="5" t="s">
        <v>221</v>
      </c>
      <c r="G10" s="5" t="s">
        <v>222</v>
      </c>
      <c r="I10" s="4" t="s">
        <v>2</v>
      </c>
      <c r="J10" s="5" t="s">
        <v>221</v>
      </c>
      <c r="K10" s="5" t="s">
        <v>222</v>
      </c>
      <c r="M10" s="4" t="s">
        <v>2</v>
      </c>
      <c r="N10" s="5" t="s">
        <v>221</v>
      </c>
      <c r="O10" s="4" t="s">
        <v>222</v>
      </c>
    </row>
    <row r="11" spans="1:15" ht="15">
      <c r="A11" s="191">
        <v>44927</v>
      </c>
      <c r="B11" s="348">
        <f>'10_SUB''s_+_demandadas_2023'!M7</f>
        <v>70</v>
      </c>
      <c r="C11" s="278">
        <f>((B11-55)/55)*100</f>
        <v>27.27272727272727</v>
      </c>
      <c r="E11" s="191">
        <v>44927</v>
      </c>
      <c r="F11" s="193">
        <f>'10_SUB''s_+_demandadas_2023'!M8</f>
        <v>46</v>
      </c>
      <c r="G11" s="9">
        <f>((F11-49)/49)*100</f>
        <v>-6.1224489795918364</v>
      </c>
      <c r="I11" s="191">
        <v>44927</v>
      </c>
      <c r="J11" s="193">
        <f>'10_SUB''s_+_demandadas_2023'!M9</f>
        <v>71</v>
      </c>
      <c r="K11" s="9">
        <f>((J11-34)/34)*100</f>
        <v>108.8235294117647</v>
      </c>
      <c r="M11" s="191">
        <v>44927</v>
      </c>
      <c r="N11" s="348">
        <f>'10_SUB''s_+_demandadas_2023'!M10</f>
        <v>53</v>
      </c>
      <c r="O11" s="278">
        <f>((N11-34)/34)*100</f>
        <v>55.882352941176471</v>
      </c>
    </row>
    <row r="12" spans="1:15" ht="15">
      <c r="A12" s="194">
        <v>44958</v>
      </c>
      <c r="B12" s="349">
        <f>'10_SUB''s_+_demandadas_2023'!L7</f>
        <v>71</v>
      </c>
      <c r="C12" s="9">
        <f>((B12-51)/51)*100</f>
        <v>39.215686274509807</v>
      </c>
      <c r="E12" s="194">
        <v>44958</v>
      </c>
      <c r="F12" s="195">
        <f>'10_SUB''s_+_demandadas_2023'!L8</f>
        <v>72</v>
      </c>
      <c r="G12" s="9">
        <f>((F12-F11)/F11)*100</f>
        <v>56.521739130434781</v>
      </c>
      <c r="I12" s="194">
        <v>44958</v>
      </c>
      <c r="J12" s="195">
        <f>'10_SUB''s_+_demandadas_2023'!L9</f>
        <v>52</v>
      </c>
      <c r="K12" s="9">
        <f>((J12-J11)/J11)*100</f>
        <v>-26.760563380281688</v>
      </c>
      <c r="M12" s="194">
        <v>44958</v>
      </c>
      <c r="N12" s="349">
        <f>'10_SUB''s_+_demandadas_2023'!L10</f>
        <v>57</v>
      </c>
      <c r="O12" s="9">
        <f>((N12-N11)/N11)*100</f>
        <v>7.5471698113207548</v>
      </c>
    </row>
    <row r="13" spans="1:15" ht="15">
      <c r="A13" s="194">
        <v>44986</v>
      </c>
      <c r="B13" s="349">
        <f>'10_SUB''s_+_demandadas_2023'!K7</f>
        <v>140</v>
      </c>
      <c r="C13" s="9">
        <f>((B13-B12)/B12)*100</f>
        <v>97.183098591549296</v>
      </c>
      <c r="E13" s="194">
        <v>44986</v>
      </c>
      <c r="F13" s="195">
        <f>'10_SUB''s_+_demandadas_2023'!$K$8</f>
        <v>78</v>
      </c>
      <c r="G13" s="9">
        <f>((F13-F12)/F12)*100</f>
        <v>8.3333333333333321</v>
      </c>
      <c r="I13" s="194">
        <v>44986</v>
      </c>
      <c r="J13" s="195">
        <f>'10_SUB''s_+_demandadas_2023'!$K$9</f>
        <v>70</v>
      </c>
      <c r="K13" s="9">
        <f>((J13-J12)/J12)*100</f>
        <v>34.615384615384613</v>
      </c>
      <c r="M13" s="194">
        <v>44986</v>
      </c>
      <c r="N13" s="349">
        <f>'10_SUB''s_+_demandadas_2023'!$K$10</f>
        <v>66</v>
      </c>
      <c r="O13" s="9">
        <f>((N13-N12)/N12)*100</f>
        <v>15.789473684210526</v>
      </c>
    </row>
    <row r="14" spans="1:15" ht="15">
      <c r="A14" s="194">
        <v>45017</v>
      </c>
      <c r="B14" s="349">
        <f>'10_SUB''s_+_demandadas_2023'!J$7</f>
        <v>91</v>
      </c>
      <c r="C14" s="9">
        <f>((B14-B13)/B13)*100</f>
        <v>-35</v>
      </c>
      <c r="E14" s="194">
        <v>45017</v>
      </c>
      <c r="F14" s="349">
        <f>'10_SUB''s_+_demandadas_2023'!J$8</f>
        <v>63</v>
      </c>
      <c r="G14" s="9">
        <f>((F14-F13)/F13)*100</f>
        <v>-19.230769230769234</v>
      </c>
      <c r="I14" s="194">
        <v>45017</v>
      </c>
      <c r="J14" s="349">
        <f>'10_SUB''s_+_demandadas_2023'!J$9</f>
        <v>59</v>
      </c>
      <c r="K14" s="9">
        <f>((J14-J13)/J13)*100</f>
        <v>-15.714285714285714</v>
      </c>
      <c r="M14" s="194">
        <v>45017</v>
      </c>
      <c r="N14" s="349">
        <f>'10_SUB''s_+_demandadas_2023'!J$10</f>
        <v>52</v>
      </c>
      <c r="O14" s="9">
        <f>((N14-N13)/N13)*100</f>
        <v>-21.212121212121211</v>
      </c>
    </row>
    <row r="15" spans="1:15" ht="15">
      <c r="A15" s="194">
        <v>45047</v>
      </c>
      <c r="B15" s="349">
        <f>'10_SUB''s_+_demandadas_2023'!I$7</f>
        <v>125</v>
      </c>
      <c r="C15" s="9">
        <f>((B15-B14)/B14)*100</f>
        <v>37.362637362637365</v>
      </c>
      <c r="E15" s="194">
        <v>45047</v>
      </c>
      <c r="F15" s="349">
        <f>'10_SUB''s_+_demandadas_2023'!I$8</f>
        <v>91</v>
      </c>
      <c r="G15" s="9">
        <f>((F15-F14)/F14)*100</f>
        <v>44.444444444444443</v>
      </c>
      <c r="I15" s="194">
        <v>45047</v>
      </c>
      <c r="J15" s="349">
        <f>'10_SUB''s_+_demandadas_2023'!I$9</f>
        <v>58</v>
      </c>
      <c r="K15" s="9">
        <f>((J15-J14)/J14)*100</f>
        <v>-1.6949152542372881</v>
      </c>
      <c r="M15" s="194">
        <v>45047</v>
      </c>
      <c r="N15" s="349">
        <f>'10_SUB''s_+_demandadas_2023'!I$10</f>
        <v>80</v>
      </c>
      <c r="O15" s="9">
        <f>((N15-N14)/N14)*100</f>
        <v>53.846153846153847</v>
      </c>
    </row>
    <row r="16" spans="1:15" ht="15">
      <c r="A16" s="194">
        <v>45078</v>
      </c>
      <c r="B16" s="349"/>
      <c r="C16" s="9"/>
      <c r="E16" s="194">
        <v>45078</v>
      </c>
      <c r="F16" s="195"/>
      <c r="G16" s="9"/>
      <c r="I16" s="194">
        <v>45078</v>
      </c>
      <c r="J16" s="195"/>
      <c r="K16" s="9"/>
      <c r="M16" s="194">
        <v>45078</v>
      </c>
      <c r="N16" s="349"/>
      <c r="O16" s="9"/>
    </row>
    <row r="17" spans="1:15" ht="15">
      <c r="A17" s="194">
        <v>45108</v>
      </c>
      <c r="B17" s="349"/>
      <c r="C17" s="9"/>
      <c r="E17" s="194">
        <v>45108</v>
      </c>
      <c r="F17" s="195"/>
      <c r="G17" s="9"/>
      <c r="I17" s="194">
        <v>45108</v>
      </c>
      <c r="J17" s="195"/>
      <c r="K17" s="9"/>
      <c r="M17" s="194">
        <v>45108</v>
      </c>
      <c r="N17" s="349"/>
      <c r="O17" s="9"/>
    </row>
    <row r="18" spans="1:15" ht="15">
      <c r="A18" s="194">
        <v>45139</v>
      </c>
      <c r="B18" s="349"/>
      <c r="C18" s="9"/>
      <c r="E18" s="194">
        <v>45139</v>
      </c>
      <c r="F18" s="195"/>
      <c r="G18" s="9"/>
      <c r="I18" s="194">
        <v>45139</v>
      </c>
      <c r="J18" s="195"/>
      <c r="K18" s="9"/>
      <c r="M18" s="194">
        <v>45139</v>
      </c>
      <c r="N18" s="349"/>
      <c r="O18" s="9"/>
    </row>
    <row r="19" spans="1:15" ht="15">
      <c r="A19" s="194">
        <v>45170</v>
      </c>
      <c r="B19" s="349"/>
      <c r="C19" s="9"/>
      <c r="E19" s="194">
        <v>45170</v>
      </c>
      <c r="F19" s="195"/>
      <c r="G19" s="9"/>
      <c r="I19" s="194">
        <v>45170</v>
      </c>
      <c r="J19" s="195"/>
      <c r="K19" s="9"/>
      <c r="M19" s="194">
        <v>45170</v>
      </c>
      <c r="N19" s="349"/>
      <c r="O19" s="9"/>
    </row>
    <row r="20" spans="1:15" ht="15">
      <c r="A20" s="194">
        <v>45200</v>
      </c>
      <c r="B20" s="349"/>
      <c r="C20" s="9"/>
      <c r="E20" s="194">
        <v>45200</v>
      </c>
      <c r="F20" s="195"/>
      <c r="G20" s="9"/>
      <c r="I20" s="194">
        <v>45200</v>
      </c>
      <c r="J20" s="195"/>
      <c r="K20" s="9"/>
      <c r="M20" s="194">
        <v>45200</v>
      </c>
      <c r="N20" s="349"/>
      <c r="O20" s="9"/>
    </row>
    <row r="21" spans="1:15" ht="15">
      <c r="A21" s="194">
        <v>45231</v>
      </c>
      <c r="B21" s="350"/>
      <c r="C21" s="9"/>
      <c r="E21" s="194">
        <v>45231</v>
      </c>
      <c r="F21" s="195"/>
      <c r="G21" s="9"/>
      <c r="I21" s="194">
        <v>45231</v>
      </c>
      <c r="J21" s="195"/>
      <c r="K21" s="9"/>
      <c r="M21" s="194">
        <v>45231</v>
      </c>
      <c r="N21" s="349"/>
      <c r="O21" s="9"/>
    </row>
    <row r="22" spans="1:15" ht="15.75" thickBot="1">
      <c r="A22" s="197">
        <v>45261</v>
      </c>
      <c r="B22" s="351"/>
      <c r="C22" s="19"/>
      <c r="E22" s="197">
        <v>45261</v>
      </c>
      <c r="F22" s="199"/>
      <c r="G22" s="19"/>
      <c r="I22" s="197">
        <v>45261</v>
      </c>
      <c r="J22" s="199"/>
      <c r="K22" s="19"/>
      <c r="M22" s="197">
        <v>45261</v>
      </c>
      <c r="N22" s="351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15.75" thickBot="1">
      <c r="A25" s="847" t="str">
        <f>'10_SUB''s_+_demandadas_2023'!A11</f>
        <v>Mooca</v>
      </c>
      <c r="B25" s="847"/>
      <c r="C25" s="847"/>
      <c r="E25" s="847" t="str">
        <f>'10_SUB''s_+_demandadas_2023'!A12</f>
        <v>Santo Amaro</v>
      </c>
      <c r="F25" s="847"/>
      <c r="G25" s="847"/>
      <c r="I25" s="847" t="str">
        <f>'10_SUB''s_+_demandadas_2023'!A13</f>
        <v>Vila Mariana</v>
      </c>
      <c r="J25" s="847"/>
      <c r="K25" s="847"/>
      <c r="M25" s="847" t="str">
        <f>'10_SUB''s_+_demandadas_2023'!A14</f>
        <v>Ipiranga</v>
      </c>
      <c r="N25" s="847"/>
      <c r="O25" s="847"/>
    </row>
    <row r="26" spans="1:15" ht="15.75" thickBot="1">
      <c r="A26" s="4" t="s">
        <v>2</v>
      </c>
      <c r="B26" s="4" t="s">
        <v>221</v>
      </c>
      <c r="C26" s="4" t="s">
        <v>222</v>
      </c>
      <c r="E26" s="4" t="s">
        <v>2</v>
      </c>
      <c r="F26" s="5" t="s">
        <v>221</v>
      </c>
      <c r="G26" s="5" t="s">
        <v>222</v>
      </c>
      <c r="I26" s="5" t="s">
        <v>2</v>
      </c>
      <c r="J26" s="5" t="s">
        <v>221</v>
      </c>
      <c r="K26" s="5" t="s">
        <v>222</v>
      </c>
      <c r="M26" s="5" t="s">
        <v>2</v>
      </c>
      <c r="N26" s="352" t="s">
        <v>221</v>
      </c>
      <c r="O26" s="4" t="s">
        <v>222</v>
      </c>
    </row>
    <row r="27" spans="1:15" ht="15">
      <c r="A27" s="191">
        <v>44927</v>
      </c>
      <c r="B27" s="193">
        <f>'10_SUB''s_+_demandadas_2023'!M11</f>
        <v>44</v>
      </c>
      <c r="C27" s="9">
        <f>((B27-31)/31)*100</f>
        <v>41.935483870967744</v>
      </c>
      <c r="E27" s="191">
        <v>44927</v>
      </c>
      <c r="F27" s="193">
        <f>'10_SUB''s_+_demandadas_2023'!M12</f>
        <v>52</v>
      </c>
      <c r="G27" s="9">
        <f>((F27-35)/35)*100</f>
        <v>48.571428571428569</v>
      </c>
      <c r="I27" s="191">
        <v>44927</v>
      </c>
      <c r="J27" s="193">
        <f>'10_SUB''s_+_demandadas_2023'!M13</f>
        <v>48</v>
      </c>
      <c r="K27" s="9">
        <f>((J27-51)/51)*100</f>
        <v>-5.8823529411764701</v>
      </c>
      <c r="M27" s="191">
        <v>44927</v>
      </c>
      <c r="N27" s="193">
        <f>'10_SUB''s_+_demandadas_2023'!M14</f>
        <v>41</v>
      </c>
      <c r="O27" s="9">
        <f>((N27-39)/39)*100</f>
        <v>5.1282051282051277</v>
      </c>
    </row>
    <row r="28" spans="1:15" ht="15">
      <c r="A28" s="194">
        <v>44958</v>
      </c>
      <c r="B28" s="195">
        <f>'10_SUB''s_+_demandadas_2023'!L11</f>
        <v>55</v>
      </c>
      <c r="C28" s="9">
        <f>((B28-B27)/B27)*100</f>
        <v>25</v>
      </c>
      <c r="E28" s="194">
        <v>44958</v>
      </c>
      <c r="F28" s="195">
        <f>'10_SUB''s_+_demandadas_2023'!L12</f>
        <v>51</v>
      </c>
      <c r="G28" s="9">
        <f>((F28-F27)/F27)*100</f>
        <v>-1.9230769230769231</v>
      </c>
      <c r="I28" s="194">
        <v>44958</v>
      </c>
      <c r="J28" s="195">
        <f>'10_SUB''s_+_demandadas_2023'!L13</f>
        <v>59</v>
      </c>
      <c r="K28" s="9">
        <f>((J28-J27)/J27)*100</f>
        <v>22.916666666666664</v>
      </c>
      <c r="M28" s="194">
        <v>44958</v>
      </c>
      <c r="N28" s="195">
        <f>'10_SUB''s_+_demandadas_2023'!L14</f>
        <v>65</v>
      </c>
      <c r="O28" s="9">
        <f>((N28-N27)/N27)*100</f>
        <v>58.536585365853654</v>
      </c>
    </row>
    <row r="29" spans="1:15" ht="15">
      <c r="A29" s="194">
        <v>44986</v>
      </c>
      <c r="B29" s="195">
        <f>'10_SUB''s_+_demandadas_2023'!$K$11</f>
        <v>75</v>
      </c>
      <c r="C29" s="9">
        <f>((B29-B28)/B28)*100</f>
        <v>36.363636363636367</v>
      </c>
      <c r="E29" s="194">
        <v>44986</v>
      </c>
      <c r="F29" s="195">
        <f>'10_SUB''s_+_demandadas_2023'!$K$12</f>
        <v>68</v>
      </c>
      <c r="G29" s="9">
        <f>((F29-F28)/F28)*100</f>
        <v>33.333333333333329</v>
      </c>
      <c r="I29" s="194">
        <v>44986</v>
      </c>
      <c r="J29" s="195">
        <f>'10_SUB''s_+_demandadas_2023'!$K$13</f>
        <v>65</v>
      </c>
      <c r="K29" s="9">
        <f>((J29-J28)/J28)*100</f>
        <v>10.16949152542373</v>
      </c>
      <c r="M29" s="194">
        <v>44986</v>
      </c>
      <c r="N29" s="195">
        <f>'10_SUB''s_+_demandadas_2023'!$K$14</f>
        <v>43</v>
      </c>
      <c r="O29" s="9">
        <f>((N29-N28)/N28)*100</f>
        <v>-33.846153846153847</v>
      </c>
    </row>
    <row r="30" spans="1:15" ht="15">
      <c r="A30" s="194">
        <v>45017</v>
      </c>
      <c r="B30" s="349">
        <f>'10_SUB''s_+_demandadas_2023'!J$11</f>
        <v>51</v>
      </c>
      <c r="C30" s="9">
        <f>((B30-B29)/B29)*100</f>
        <v>-32</v>
      </c>
      <c r="E30" s="194">
        <v>45017</v>
      </c>
      <c r="F30" s="349">
        <f>'10_SUB''s_+_demandadas_2023'!J$12</f>
        <v>69</v>
      </c>
      <c r="G30" s="9">
        <f>((F30-F29)/F29)*100</f>
        <v>1.4705882352941175</v>
      </c>
      <c r="I30" s="194">
        <v>45017</v>
      </c>
      <c r="J30" s="349">
        <f>'10_SUB''s_+_demandadas_2023'!J$13</f>
        <v>39</v>
      </c>
      <c r="K30" s="9">
        <f>((J30-J29)/J29)*100</f>
        <v>-40</v>
      </c>
      <c r="M30" s="194">
        <v>45017</v>
      </c>
      <c r="N30" s="349">
        <f>'10_SUB''s_+_demandadas_2023'!J$14</f>
        <v>50</v>
      </c>
      <c r="O30" s="9">
        <f>((N30-N29)/N29)*100</f>
        <v>16.279069767441861</v>
      </c>
    </row>
    <row r="31" spans="1:15" ht="15">
      <c r="A31" s="194">
        <v>45047</v>
      </c>
      <c r="B31" s="349">
        <f>'10_SUB''s_+_demandadas_2023'!I$11</f>
        <v>68</v>
      </c>
      <c r="C31" s="9">
        <f>((B31-B30)/B30)*100</f>
        <v>33.333333333333329</v>
      </c>
      <c r="E31" s="194">
        <v>45047</v>
      </c>
      <c r="F31" s="349">
        <f>'10_SUB''s_+_demandadas_2023'!I$12</f>
        <v>54</v>
      </c>
      <c r="G31" s="9">
        <f>((F31-F30)/F30)*100</f>
        <v>-21.739130434782609</v>
      </c>
      <c r="I31" s="194">
        <v>45047</v>
      </c>
      <c r="J31" s="349">
        <f>'10_SUB''s_+_demandadas_2023'!I$13</f>
        <v>62</v>
      </c>
      <c r="K31" s="9">
        <f>((J31-J30)/J30)*100</f>
        <v>58.974358974358978</v>
      </c>
      <c r="M31" s="194">
        <v>45047</v>
      </c>
      <c r="N31" s="349">
        <f>'10_SUB''s_+_demandadas_2023'!I$14</f>
        <v>46</v>
      </c>
      <c r="O31" s="9">
        <f>((N31-N30)/N30)*100</f>
        <v>-8</v>
      </c>
    </row>
    <row r="32" spans="1:15" ht="15">
      <c r="A32" s="194">
        <v>45078</v>
      </c>
      <c r="B32" s="195"/>
      <c r="C32" s="9"/>
      <c r="E32" s="194">
        <v>45078</v>
      </c>
      <c r="F32" s="195"/>
      <c r="G32" s="9"/>
      <c r="I32" s="194">
        <v>45078</v>
      </c>
      <c r="J32" s="195"/>
      <c r="K32" s="9"/>
      <c r="M32" s="194">
        <v>45078</v>
      </c>
      <c r="N32" s="195"/>
      <c r="O32" s="9"/>
    </row>
    <row r="33" spans="1:15" ht="15">
      <c r="A33" s="194">
        <v>45108</v>
      </c>
      <c r="B33" s="195"/>
      <c r="C33" s="9"/>
      <c r="E33" s="194">
        <v>45108</v>
      </c>
      <c r="F33" s="195"/>
      <c r="G33" s="9"/>
      <c r="I33" s="194">
        <v>45108</v>
      </c>
      <c r="J33" s="195"/>
      <c r="K33" s="9"/>
      <c r="M33" s="194">
        <v>45108</v>
      </c>
      <c r="N33" s="195"/>
      <c r="O33" s="9"/>
    </row>
    <row r="34" spans="1:15" ht="15">
      <c r="A34" s="194">
        <v>45139</v>
      </c>
      <c r="B34" s="195"/>
      <c r="C34" s="9"/>
      <c r="E34" s="194">
        <v>45139</v>
      </c>
      <c r="F34" s="195"/>
      <c r="G34" s="9"/>
      <c r="I34" s="194">
        <v>45139</v>
      </c>
      <c r="J34" s="195"/>
      <c r="K34" s="9"/>
      <c r="M34" s="194">
        <v>45139</v>
      </c>
      <c r="N34" s="195"/>
      <c r="O34" s="9"/>
    </row>
    <row r="35" spans="1:15" ht="15">
      <c r="A35" s="194">
        <v>45170</v>
      </c>
      <c r="B35" s="195"/>
      <c r="C35" s="9"/>
      <c r="E35" s="194">
        <v>45170</v>
      </c>
      <c r="F35" s="195"/>
      <c r="G35" s="9"/>
      <c r="I35" s="194">
        <v>45170</v>
      </c>
      <c r="J35" s="195"/>
      <c r="K35" s="9"/>
      <c r="M35" s="194">
        <v>45170</v>
      </c>
      <c r="N35" s="195"/>
      <c r="O35" s="9"/>
    </row>
    <row r="36" spans="1:15" ht="15">
      <c r="A36" s="194">
        <v>45200</v>
      </c>
      <c r="B36" s="195"/>
      <c r="C36" s="9"/>
      <c r="E36" s="194">
        <v>45200</v>
      </c>
      <c r="F36" s="195"/>
      <c r="G36" s="9"/>
      <c r="I36" s="194">
        <v>45200</v>
      </c>
      <c r="J36" s="195"/>
      <c r="K36" s="9"/>
      <c r="M36" s="194">
        <v>45200</v>
      </c>
      <c r="N36" s="195"/>
      <c r="O36" s="9"/>
    </row>
    <row r="37" spans="1:15" ht="15">
      <c r="A37" s="194">
        <v>45231</v>
      </c>
      <c r="B37" s="195"/>
      <c r="C37" s="9"/>
      <c r="E37" s="194">
        <v>45231</v>
      </c>
      <c r="F37" s="196"/>
      <c r="G37" s="9"/>
      <c r="I37" s="194">
        <v>45231</v>
      </c>
      <c r="J37" s="196"/>
      <c r="K37" s="9"/>
      <c r="M37" s="194">
        <v>45231</v>
      </c>
      <c r="N37" s="195"/>
      <c r="O37" s="9"/>
    </row>
    <row r="38" spans="1:15" ht="15.75" thickBot="1">
      <c r="A38" s="197">
        <v>45261</v>
      </c>
      <c r="B38" s="199"/>
      <c r="C38" s="19"/>
      <c r="E38" s="197">
        <v>45261</v>
      </c>
      <c r="F38" s="199"/>
      <c r="G38" s="9"/>
      <c r="I38" s="197">
        <v>45261</v>
      </c>
      <c r="J38" s="199"/>
      <c r="K38" s="19"/>
      <c r="M38" s="197">
        <v>45261</v>
      </c>
      <c r="N38" s="199"/>
      <c r="O38" s="19"/>
    </row>
    <row r="40" spans="1:15" ht="15" thickBot="1"/>
    <row r="41" spans="1:15" ht="15.75" thickBot="1">
      <c r="A41" s="847" t="str">
        <f>'10_SUB''s_+_demandadas_2023'!A15</f>
        <v>Itaquera</v>
      </c>
      <c r="B41" s="847"/>
      <c r="C41" s="847"/>
      <c r="E41" s="847" t="str">
        <f>'10_SUB''s_+_demandadas_2023'!A16</f>
        <v>Campo Limpo</v>
      </c>
      <c r="F41" s="847"/>
      <c r="G41" s="847"/>
    </row>
    <row r="42" spans="1:15" ht="15.75" thickBot="1">
      <c r="A42" s="4" t="s">
        <v>2</v>
      </c>
      <c r="B42" s="5" t="s">
        <v>221</v>
      </c>
      <c r="C42" s="5" t="s">
        <v>222</v>
      </c>
      <c r="E42" s="4" t="s">
        <v>2</v>
      </c>
      <c r="F42" s="5" t="s">
        <v>221</v>
      </c>
      <c r="G42" s="5" t="s">
        <v>222</v>
      </c>
    </row>
    <row r="43" spans="1:15" ht="15">
      <c r="A43" s="191">
        <v>44927</v>
      </c>
      <c r="B43" s="193">
        <f>'10_SUB''s_+_demandadas_2023'!M15</f>
        <v>49</v>
      </c>
      <c r="C43" s="9">
        <f>((B43-51)/51)*100</f>
        <v>-3.9215686274509802</v>
      </c>
      <c r="E43" s="191">
        <v>44927</v>
      </c>
      <c r="F43" s="353">
        <f>'10_SUB''s_+_demandadas_2023'!M16</f>
        <v>62</v>
      </c>
      <c r="G43" s="9">
        <f>((F43-31)/31)*100</f>
        <v>100</v>
      </c>
    </row>
    <row r="44" spans="1:15" ht="15">
      <c r="A44" s="194">
        <v>44958</v>
      </c>
      <c r="B44" s="195">
        <f>'10_SUB''s_+_demandadas_2023'!L15</f>
        <v>47</v>
      </c>
      <c r="C44" s="9">
        <f>((B44-B43)/B43)*100</f>
        <v>-4.0816326530612246</v>
      </c>
      <c r="E44" s="194">
        <v>44958</v>
      </c>
      <c r="F44" s="354">
        <f>'10_SUB''s_+_demandadas_2023'!L16</f>
        <v>48</v>
      </c>
      <c r="G44" s="9">
        <f>((F44-F43)/F43)*100</f>
        <v>-22.58064516129032</v>
      </c>
    </row>
    <row r="45" spans="1:15" ht="15">
      <c r="A45" s="194">
        <v>44986</v>
      </c>
      <c r="B45" s="195">
        <f>'10_SUB''s_+_demandadas_2023'!$K$15</f>
        <v>55</v>
      </c>
      <c r="C45" s="9">
        <f>((B45-B44)/B44)*100</f>
        <v>17.021276595744681</v>
      </c>
      <c r="E45" s="194">
        <v>44986</v>
      </c>
      <c r="F45" s="355">
        <f>'10_SUB''s_+_demandadas_2023'!$K$16</f>
        <v>36</v>
      </c>
      <c r="G45" s="9">
        <f>((F45-F44)/F44)*100</f>
        <v>-25</v>
      </c>
    </row>
    <row r="46" spans="1:15" ht="15">
      <c r="A46" s="194">
        <v>45017</v>
      </c>
      <c r="B46" s="195">
        <f>'10_SUB''s_+_demandadas_2023'!J$15</f>
        <v>45</v>
      </c>
      <c r="C46" s="9">
        <f>((B46-B45)/B45)*100</f>
        <v>-18.181818181818183</v>
      </c>
      <c r="E46" s="194">
        <v>45017</v>
      </c>
      <c r="F46" s="349">
        <f>'10_SUB''s_+_demandadas_2023'!J$16</f>
        <v>40</v>
      </c>
      <c r="G46" s="9">
        <f>((F46-F45)/F45)*100</f>
        <v>11.111111111111111</v>
      </c>
    </row>
    <row r="47" spans="1:15" ht="15">
      <c r="A47" s="194">
        <v>45047</v>
      </c>
      <c r="B47" s="195">
        <f>'10_SUB''s_+_demandadas_2023'!I$15</f>
        <v>40</v>
      </c>
      <c r="C47" s="9">
        <f>((B47-B46)/B46)*100</f>
        <v>-11.111111111111111</v>
      </c>
      <c r="E47" s="194">
        <v>45047</v>
      </c>
      <c r="F47" s="349">
        <f>'10_SUB''s_+_demandadas_2023'!I$16</f>
        <v>47</v>
      </c>
      <c r="G47" s="9">
        <f>((F47-F46)/F46)*100</f>
        <v>17.5</v>
      </c>
    </row>
    <row r="48" spans="1:15" ht="15">
      <c r="A48" s="194">
        <v>45078</v>
      </c>
      <c r="B48" s="195"/>
      <c r="C48" s="9"/>
      <c r="E48" s="194">
        <v>45078</v>
      </c>
      <c r="F48" s="355"/>
      <c r="G48" s="9"/>
    </row>
    <row r="49" spans="1:11" ht="15">
      <c r="A49" s="194">
        <v>45108</v>
      </c>
      <c r="B49" s="195"/>
      <c r="C49" s="9"/>
      <c r="E49" s="194">
        <v>45108</v>
      </c>
      <c r="F49" s="353"/>
      <c r="G49" s="9"/>
    </row>
    <row r="50" spans="1:11" ht="15">
      <c r="A50" s="194">
        <v>45139</v>
      </c>
      <c r="B50" s="195"/>
      <c r="C50" s="9"/>
      <c r="E50" s="194">
        <v>45139</v>
      </c>
      <c r="F50" s="195"/>
      <c r="G50" s="9"/>
    </row>
    <row r="51" spans="1:11" ht="15">
      <c r="A51" s="194">
        <v>45170</v>
      </c>
      <c r="B51" s="195"/>
      <c r="C51" s="9"/>
      <c r="E51" s="194">
        <v>45170</v>
      </c>
      <c r="F51" s="195"/>
      <c r="G51" s="9"/>
    </row>
    <row r="52" spans="1:11" ht="15">
      <c r="A52" s="194">
        <v>45200</v>
      </c>
      <c r="B52" s="195"/>
      <c r="C52" s="9"/>
      <c r="E52" s="194">
        <v>45200</v>
      </c>
      <c r="F52" s="195"/>
      <c r="G52" s="9"/>
    </row>
    <row r="53" spans="1:11" ht="15">
      <c r="A53" s="194">
        <v>45231</v>
      </c>
      <c r="B53" s="196"/>
      <c r="C53" s="9"/>
      <c r="E53" s="194">
        <v>45231</v>
      </c>
      <c r="F53" s="196"/>
      <c r="G53" s="9"/>
    </row>
    <row r="54" spans="1:11" ht="15.75" thickBot="1">
      <c r="A54" s="197">
        <v>45261</v>
      </c>
      <c r="B54" s="199"/>
      <c r="C54" s="19"/>
      <c r="E54" s="197">
        <v>45261</v>
      </c>
      <c r="F54" s="199"/>
      <c r="G54" s="19"/>
    </row>
    <row r="56" spans="1:11">
      <c r="B56" s="13"/>
      <c r="C56" s="13"/>
    </row>
    <row r="57" spans="1:11" ht="15">
      <c r="A57" s="841"/>
      <c r="B57" s="841"/>
      <c r="C57" s="841"/>
      <c r="D57" s="841"/>
      <c r="F57" s="841"/>
      <c r="G57" s="841"/>
      <c r="H57" s="841"/>
      <c r="I57" s="841"/>
      <c r="J57" s="841"/>
      <c r="K57" s="356"/>
    </row>
    <row r="58" spans="1:11">
      <c r="A58" s="356"/>
      <c r="B58" s="13"/>
      <c r="C58" s="13"/>
    </row>
    <row r="59" spans="1:11" ht="15">
      <c r="B59" s="13"/>
      <c r="C59" s="13"/>
      <c r="F59" s="841"/>
      <c r="G59" s="841"/>
      <c r="H59" s="841"/>
      <c r="I59" s="841"/>
      <c r="J59" s="841"/>
      <c r="K59" s="841"/>
    </row>
    <row r="60" spans="1:11">
      <c r="B60" s="13"/>
      <c r="C60" s="13"/>
    </row>
    <row r="61" spans="1:11" ht="15">
      <c r="A61" s="841"/>
      <c r="B61" s="841"/>
      <c r="C61" s="841"/>
      <c r="D61" s="841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defaultRowHeight="15"/>
  <cols>
    <col min="1" max="1" width="27" customWidth="1"/>
    <col min="2" max="2" width="10.7109375" style="182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159" t="s">
        <v>0</v>
      </c>
    </row>
    <row r="2" spans="1:9">
      <c r="A2" s="1" t="s">
        <v>1</v>
      </c>
    </row>
    <row r="3" spans="1:9" ht="15.75" thickBot="1"/>
    <row r="4" spans="1:9" ht="15" customHeight="1" thickBot="1">
      <c r="A4" s="357" t="s">
        <v>214</v>
      </c>
      <c r="B4" s="221">
        <v>45047</v>
      </c>
      <c r="C4" s="358"/>
      <c r="I4" s="13"/>
    </row>
    <row r="5" spans="1:9">
      <c r="A5" s="244" t="s">
        <v>316</v>
      </c>
      <c r="B5" s="45">
        <v>125</v>
      </c>
      <c r="C5" s="163"/>
    </row>
    <row r="6" spans="1:9">
      <c r="A6" s="244" t="s">
        <v>329</v>
      </c>
      <c r="B6" s="45">
        <v>91</v>
      </c>
      <c r="C6" s="163"/>
    </row>
    <row r="7" spans="1:9">
      <c r="A7" s="244" t="s">
        <v>302</v>
      </c>
      <c r="B7" s="45">
        <v>80</v>
      </c>
      <c r="C7" s="163"/>
    </row>
    <row r="8" spans="1:9">
      <c r="A8" s="244" t="s">
        <v>306</v>
      </c>
      <c r="B8" s="45">
        <v>69</v>
      </c>
      <c r="C8" s="163"/>
    </row>
    <row r="9" spans="1:9">
      <c r="A9" s="244" t="s">
        <v>318</v>
      </c>
      <c r="B9" s="45">
        <v>68</v>
      </c>
      <c r="C9" s="163"/>
    </row>
    <row r="10" spans="1:9">
      <c r="A10" s="244" t="s">
        <v>322</v>
      </c>
      <c r="B10" s="45">
        <v>65</v>
      </c>
      <c r="C10" s="163"/>
    </row>
    <row r="11" spans="1:9">
      <c r="A11" s="244" t="s">
        <v>331</v>
      </c>
      <c r="B11" s="45">
        <v>62</v>
      </c>
      <c r="C11" s="163"/>
    </row>
    <row r="12" spans="1:9">
      <c r="A12" s="244" t="s">
        <v>320</v>
      </c>
      <c r="B12" s="45">
        <v>58</v>
      </c>
      <c r="C12" s="163"/>
    </row>
    <row r="13" spans="1:9">
      <c r="A13" s="244" t="s">
        <v>323</v>
      </c>
      <c r="B13" s="45">
        <v>57</v>
      </c>
      <c r="C13" s="163"/>
    </row>
    <row r="14" spans="1:9">
      <c r="A14" s="244" t="s">
        <v>325</v>
      </c>
      <c r="B14" s="45">
        <v>54</v>
      </c>
      <c r="C14" s="163"/>
    </row>
    <row r="15" spans="1:9">
      <c r="A15" s="244" t="s">
        <v>324</v>
      </c>
      <c r="B15" s="45">
        <v>53</v>
      </c>
      <c r="C15" s="359"/>
    </row>
    <row r="16" spans="1:9">
      <c r="A16" s="244" t="s">
        <v>303</v>
      </c>
      <c r="B16" s="45">
        <v>47</v>
      </c>
      <c r="C16" s="163"/>
    </row>
    <row r="17" spans="1:3">
      <c r="A17" s="244" t="s">
        <v>311</v>
      </c>
      <c r="B17" s="45">
        <v>46</v>
      </c>
      <c r="C17" s="163"/>
    </row>
    <row r="18" spans="1:3">
      <c r="A18" s="244" t="s">
        <v>304</v>
      </c>
      <c r="B18" s="45">
        <v>45</v>
      </c>
      <c r="C18" s="163"/>
    </row>
    <row r="19" spans="1:3">
      <c r="A19" s="244" t="s">
        <v>313</v>
      </c>
      <c r="B19" s="45">
        <v>40</v>
      </c>
      <c r="C19" s="163"/>
    </row>
    <row r="20" spans="1:3">
      <c r="A20" s="244" t="s">
        <v>305</v>
      </c>
      <c r="B20" s="45">
        <v>37</v>
      </c>
      <c r="C20" s="163"/>
    </row>
    <row r="21" spans="1:3">
      <c r="A21" s="244" t="s">
        <v>332</v>
      </c>
      <c r="B21" s="45">
        <v>35</v>
      </c>
      <c r="C21" s="163"/>
    </row>
    <row r="22" spans="1:3">
      <c r="A22" s="244" t="s">
        <v>317</v>
      </c>
      <c r="B22" s="45">
        <v>34</v>
      </c>
      <c r="C22" s="163"/>
    </row>
    <row r="23" spans="1:3">
      <c r="A23" s="244" t="s">
        <v>326</v>
      </c>
      <c r="B23" s="45">
        <v>33</v>
      </c>
      <c r="C23" s="163"/>
    </row>
    <row r="24" spans="1:3">
      <c r="A24" s="244" t="s">
        <v>330</v>
      </c>
      <c r="B24" s="45">
        <v>33</v>
      </c>
      <c r="C24" s="163"/>
    </row>
    <row r="25" spans="1:3">
      <c r="A25" s="244" t="s">
        <v>301</v>
      </c>
      <c r="B25" s="45">
        <v>29</v>
      </c>
      <c r="C25" s="163"/>
    </row>
    <row r="26" spans="1:3">
      <c r="A26" s="244" t="s">
        <v>314</v>
      </c>
      <c r="B26" s="45">
        <v>29</v>
      </c>
      <c r="C26" s="163"/>
    </row>
    <row r="27" spans="1:3">
      <c r="A27" s="244" t="s">
        <v>328</v>
      </c>
      <c r="B27" s="45">
        <v>29</v>
      </c>
      <c r="C27" s="163"/>
    </row>
    <row r="28" spans="1:3">
      <c r="A28" s="244" t="s">
        <v>312</v>
      </c>
      <c r="B28" s="45">
        <v>26</v>
      </c>
      <c r="C28" s="163"/>
    </row>
    <row r="29" spans="1:3">
      <c r="A29" s="244" t="s">
        <v>315</v>
      </c>
      <c r="B29" s="45">
        <v>25</v>
      </c>
      <c r="C29" s="163"/>
    </row>
    <row r="30" spans="1:3">
      <c r="A30" s="244" t="s">
        <v>327</v>
      </c>
      <c r="B30" s="45">
        <v>23</v>
      </c>
      <c r="C30" s="163"/>
    </row>
    <row r="31" spans="1:3">
      <c r="A31" s="244" t="s">
        <v>319</v>
      </c>
      <c r="B31" s="45">
        <v>22</v>
      </c>
      <c r="C31" s="163"/>
    </row>
    <row r="32" spans="1:3">
      <c r="A32" s="244" t="s">
        <v>309</v>
      </c>
      <c r="B32" s="45">
        <v>21</v>
      </c>
      <c r="C32" s="163"/>
    </row>
    <row r="33" spans="1:9">
      <c r="A33" s="244" t="s">
        <v>308</v>
      </c>
      <c r="B33" s="45">
        <v>16</v>
      </c>
      <c r="C33" s="163"/>
    </row>
    <row r="34" spans="1:9">
      <c r="A34" s="244" t="s">
        <v>321</v>
      </c>
      <c r="B34" s="45">
        <v>13</v>
      </c>
      <c r="C34" s="163"/>
    </row>
    <row r="35" spans="1:9">
      <c r="A35" s="244" t="s">
        <v>307</v>
      </c>
      <c r="B35" s="45">
        <v>11</v>
      </c>
      <c r="C35" s="163"/>
    </row>
    <row r="36" spans="1:9" ht="15.75" thickBot="1">
      <c r="A36" s="244" t="s">
        <v>310</v>
      </c>
      <c r="B36" s="45">
        <v>11</v>
      </c>
      <c r="C36" s="163"/>
    </row>
    <row r="37" spans="1:9" ht="15.75" thickBot="1">
      <c r="A37" s="360" t="s">
        <v>335</v>
      </c>
      <c r="B37" s="361">
        <f>SUM(B5:B36)</f>
        <v>1387</v>
      </c>
      <c r="C37" s="226"/>
      <c r="I37" s="13"/>
    </row>
    <row r="38" spans="1:9">
      <c r="I38" s="13"/>
    </row>
    <row r="39" spans="1:9">
      <c r="I39" s="13"/>
    </row>
    <row r="40" spans="1:9">
      <c r="I40" s="13"/>
    </row>
  </sheetData>
  <pageMargins left="0.511811024" right="0.511811024" top="0.78740157500000008" bottom="0.78740157500000008" header="0.31496062000000008" footer="0.31496062000000008"/>
  <ignoredErrors>
    <ignoredError sqref="B37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159" t="s">
        <v>0</v>
      </c>
    </row>
    <row r="2" spans="1:18">
      <c r="A2" s="1" t="s">
        <v>1</v>
      </c>
    </row>
    <row r="3" spans="1:18" ht="15.75" thickBot="1"/>
    <row r="4" spans="1:18" ht="46.5" customHeight="1" thickBot="1">
      <c r="A4" s="362" t="s">
        <v>3</v>
      </c>
      <c r="B4" s="363">
        <v>45261</v>
      </c>
      <c r="C4" s="363">
        <v>45231</v>
      </c>
      <c r="D4" s="363">
        <v>45200</v>
      </c>
      <c r="E4" s="363">
        <v>45170</v>
      </c>
      <c r="F4" s="363">
        <v>45139</v>
      </c>
      <c r="G4" s="363">
        <v>45108</v>
      </c>
      <c r="H4" s="363">
        <v>45078</v>
      </c>
      <c r="I4" s="364">
        <v>45047</v>
      </c>
      <c r="J4" s="363">
        <v>45017</v>
      </c>
      <c r="K4" s="365">
        <v>44986</v>
      </c>
      <c r="L4" s="366">
        <v>44958</v>
      </c>
      <c r="M4" s="366">
        <v>44927</v>
      </c>
      <c r="N4" s="366" t="s">
        <v>5</v>
      </c>
      <c r="O4" s="367" t="s">
        <v>336</v>
      </c>
      <c r="P4" s="368" t="s">
        <v>337</v>
      </c>
      <c r="Q4" s="369" t="s">
        <v>338</v>
      </c>
    </row>
    <row r="5" spans="1:18" ht="15.75" thickBot="1">
      <c r="A5" s="370" t="s">
        <v>339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2"/>
      <c r="N5" s="373"/>
      <c r="O5" s="374"/>
      <c r="P5" s="375"/>
      <c r="Q5" s="376"/>
    </row>
    <row r="6" spans="1:18" ht="15.75" thickBot="1">
      <c r="A6" s="377" t="s">
        <v>340</v>
      </c>
      <c r="B6" s="378"/>
      <c r="C6" s="379"/>
      <c r="D6" s="379"/>
      <c r="E6" s="379"/>
      <c r="F6" s="379"/>
      <c r="G6" s="379"/>
      <c r="H6" s="379"/>
      <c r="I6" s="379">
        <v>58</v>
      </c>
      <c r="J6" s="379">
        <v>49</v>
      </c>
      <c r="K6" s="379">
        <v>71</v>
      </c>
      <c r="L6" s="379">
        <v>40</v>
      </c>
      <c r="M6" s="380">
        <v>38</v>
      </c>
      <c r="N6" s="381">
        <f>SUM(B6:M6)</f>
        <v>256</v>
      </c>
      <c r="O6" s="382">
        <f>AVERAGE(B6:M6)</f>
        <v>51.2</v>
      </c>
      <c r="P6" s="383">
        <f>(I6/I$9)*100</f>
        <v>34.117647058823529</v>
      </c>
      <c r="Q6" s="383">
        <f>(N6/N$15)*100</f>
        <v>19.349962207105065</v>
      </c>
    </row>
    <row r="7" spans="1:18">
      <c r="A7" s="384" t="s">
        <v>341</v>
      </c>
      <c r="B7" s="385"/>
      <c r="C7" s="386"/>
      <c r="D7" s="386"/>
      <c r="E7" s="386"/>
      <c r="F7" s="386"/>
      <c r="G7" s="386"/>
      <c r="H7" s="386"/>
      <c r="I7" s="386">
        <v>112</v>
      </c>
      <c r="J7" s="386">
        <v>80</v>
      </c>
      <c r="K7" s="386">
        <v>91</v>
      </c>
      <c r="L7" s="386">
        <v>61</v>
      </c>
      <c r="M7" s="387">
        <v>100</v>
      </c>
      <c r="N7" s="388">
        <f>SUM(B7:M7)</f>
        <v>444</v>
      </c>
      <c r="O7" s="389">
        <f>AVERAGE(B7:M7)</f>
        <v>88.8</v>
      </c>
      <c r="P7" s="383">
        <f>(I7/I$9)*100</f>
        <v>65.882352941176464</v>
      </c>
      <c r="Q7" s="390">
        <f>(N7/N$15)*100</f>
        <v>33.560090702947846</v>
      </c>
    </row>
    <row r="8" spans="1:18" ht="15.75" thickBot="1">
      <c r="A8" s="391" t="s">
        <v>342</v>
      </c>
      <c r="B8" s="392"/>
      <c r="C8" s="393"/>
      <c r="D8" s="393"/>
      <c r="E8" s="393"/>
      <c r="F8" s="393"/>
      <c r="G8" s="393"/>
      <c r="H8" s="393"/>
      <c r="I8" s="393">
        <v>4</v>
      </c>
      <c r="J8" s="393">
        <v>0</v>
      </c>
      <c r="K8" s="393">
        <v>2</v>
      </c>
      <c r="L8" s="393">
        <v>1</v>
      </c>
      <c r="M8" s="394">
        <v>1</v>
      </c>
      <c r="N8" s="395">
        <f>SUM(B8:M8)</f>
        <v>8</v>
      </c>
      <c r="O8" s="396">
        <f>AVERAGE(B8:M8)</f>
        <v>1.6</v>
      </c>
      <c r="P8" s="397"/>
      <c r="Q8" s="390">
        <f>(N8/N$15)*100</f>
        <v>0.60468631897203329</v>
      </c>
    </row>
    <row r="9" spans="1:18" ht="24.75" customHeight="1" thickBot="1">
      <c r="A9" s="398" t="s">
        <v>343</v>
      </c>
      <c r="B9" s="399" t="s">
        <v>344</v>
      </c>
      <c r="C9" s="399" t="s">
        <v>344</v>
      </c>
      <c r="D9" s="399" t="s">
        <v>344</v>
      </c>
      <c r="E9" s="399" t="s">
        <v>344</v>
      </c>
      <c r="F9" s="399" t="s">
        <v>344</v>
      </c>
      <c r="G9" s="399" t="s">
        <v>344</v>
      </c>
      <c r="H9" s="399" t="s">
        <v>344</v>
      </c>
      <c r="I9" s="399">
        <f t="shared" ref="I9:N9" si="0">SUM(I6:I7)</f>
        <v>170</v>
      </c>
      <c r="J9" s="399">
        <f t="shared" si="0"/>
        <v>129</v>
      </c>
      <c r="K9" s="399">
        <f t="shared" si="0"/>
        <v>162</v>
      </c>
      <c r="L9" s="399">
        <f t="shared" si="0"/>
        <v>101</v>
      </c>
      <c r="M9" s="400">
        <f t="shared" si="0"/>
        <v>138</v>
      </c>
      <c r="N9" s="401">
        <f t="shared" si="0"/>
        <v>700</v>
      </c>
      <c r="O9" s="402">
        <f>AVERAGE(B9:M9)</f>
        <v>140</v>
      </c>
      <c r="P9" s="403">
        <f>SUM(P6:P7)</f>
        <v>100</v>
      </c>
      <c r="Q9" s="404"/>
    </row>
    <row r="10" spans="1:18" ht="15.75" thickBot="1">
      <c r="A10" s="405" t="s">
        <v>345</v>
      </c>
      <c r="B10" s="406"/>
      <c r="C10" s="406"/>
      <c r="D10" s="406"/>
      <c r="E10" s="406"/>
      <c r="F10" s="406"/>
      <c r="G10" s="406"/>
      <c r="H10" s="406"/>
      <c r="I10" s="407">
        <f t="shared" ref="I10:N10" si="1">SUM(I6:I8)</f>
        <v>174</v>
      </c>
      <c r="J10" s="407">
        <f t="shared" si="1"/>
        <v>129</v>
      </c>
      <c r="K10" s="407">
        <f t="shared" si="1"/>
        <v>164</v>
      </c>
      <c r="L10" s="407">
        <f t="shared" si="1"/>
        <v>102</v>
      </c>
      <c r="M10" s="407">
        <f t="shared" si="1"/>
        <v>139</v>
      </c>
      <c r="N10" s="408">
        <f t="shared" si="1"/>
        <v>708</v>
      </c>
      <c r="O10" s="409">
        <f>AVERAGE(B10:M10)</f>
        <v>141.6</v>
      </c>
      <c r="P10" s="410"/>
      <c r="Q10" s="390">
        <f>SUM(Q6:Q8)</f>
        <v>53.514739229024947</v>
      </c>
    </row>
    <row r="11" spans="1:18" ht="15.75" thickBot="1">
      <c r="A11" s="411"/>
      <c r="B11" s="412"/>
      <c r="C11" s="412"/>
      <c r="D11" s="412"/>
      <c r="E11" s="412"/>
      <c r="F11" s="412"/>
      <c r="G11" s="412"/>
      <c r="H11" s="412"/>
      <c r="I11" s="412"/>
      <c r="J11" s="412"/>
      <c r="K11" s="412"/>
      <c r="L11" s="412"/>
      <c r="M11" s="413"/>
      <c r="N11" s="414"/>
      <c r="O11" s="415"/>
      <c r="P11" s="416"/>
      <c r="Q11" s="417"/>
    </row>
    <row r="12" spans="1:18" ht="15.75" thickBot="1">
      <c r="A12" s="418" t="s">
        <v>346</v>
      </c>
      <c r="B12" s="419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2"/>
      <c r="N12" s="420"/>
      <c r="O12" s="421"/>
      <c r="P12" s="422"/>
      <c r="Q12" s="423"/>
    </row>
    <row r="13" spans="1:18" ht="15.75" thickBot="1">
      <c r="A13" s="424" t="s">
        <v>346</v>
      </c>
      <c r="B13" s="425"/>
      <c r="C13" s="426"/>
      <c r="D13" s="426"/>
      <c r="E13" s="426"/>
      <c r="F13" s="426"/>
      <c r="G13" s="426"/>
      <c r="H13" s="426"/>
      <c r="I13" s="426">
        <v>91</v>
      </c>
      <c r="J13" s="426">
        <v>120</v>
      </c>
      <c r="K13" s="426">
        <v>149</v>
      </c>
      <c r="L13" s="426">
        <v>143</v>
      </c>
      <c r="M13" s="427">
        <v>112</v>
      </c>
      <c r="N13" s="428">
        <f>SUM(B13:M13)</f>
        <v>615</v>
      </c>
      <c r="O13" s="429">
        <f>AVERAGE(B13:M13)</f>
        <v>123</v>
      </c>
      <c r="P13" s="430"/>
      <c r="Q13" s="390">
        <f>(N13/N$15)*100</f>
        <v>46.48526077097506</v>
      </c>
    </row>
    <row r="14" spans="1:18" ht="15.75" thickBot="1">
      <c r="A14" s="411"/>
      <c r="B14" s="412"/>
      <c r="C14" s="412"/>
      <c r="D14" s="412"/>
      <c r="E14" s="412"/>
      <c r="F14" s="412"/>
      <c r="G14" s="412"/>
      <c r="H14" s="412"/>
      <c r="I14" s="412"/>
      <c r="J14" s="412"/>
      <c r="K14" s="412"/>
      <c r="L14" s="412"/>
      <c r="M14" s="413"/>
      <c r="N14" s="431"/>
      <c r="O14" s="432"/>
      <c r="P14" s="433"/>
      <c r="Q14" s="434"/>
    </row>
    <row r="15" spans="1:18" ht="15.75" thickBot="1">
      <c r="A15" s="405" t="s">
        <v>15</v>
      </c>
      <c r="B15" s="435" t="s">
        <v>344</v>
      </c>
      <c r="C15" s="435" t="s">
        <v>344</v>
      </c>
      <c r="D15" s="435" t="s">
        <v>344</v>
      </c>
      <c r="E15" s="435" t="s">
        <v>344</v>
      </c>
      <c r="F15" s="435" t="s">
        <v>344</v>
      </c>
      <c r="G15" s="435" t="s">
        <v>344</v>
      </c>
      <c r="H15" s="435" t="s">
        <v>344</v>
      </c>
      <c r="I15" s="435">
        <f t="shared" ref="I15:N15" si="2">I10+I13</f>
        <v>265</v>
      </c>
      <c r="J15" s="435">
        <f t="shared" si="2"/>
        <v>249</v>
      </c>
      <c r="K15" s="435">
        <f t="shared" si="2"/>
        <v>313</v>
      </c>
      <c r="L15" s="435">
        <f t="shared" si="2"/>
        <v>245</v>
      </c>
      <c r="M15" s="435">
        <f t="shared" si="2"/>
        <v>251</v>
      </c>
      <c r="N15" s="435">
        <f t="shared" si="2"/>
        <v>1323</v>
      </c>
      <c r="O15" s="436">
        <f>AVERAGE(B15:M15)</f>
        <v>264.60000000000002</v>
      </c>
      <c r="P15" s="410"/>
      <c r="Q15" s="437">
        <f>SUM(Q10:Q13)</f>
        <v>100</v>
      </c>
      <c r="R15" s="16"/>
    </row>
    <row r="16" spans="1:18" ht="15.75" thickBot="1"/>
    <row r="17" spans="1:7" ht="15.75" thickBot="1">
      <c r="A17" s="848" t="s">
        <v>347</v>
      </c>
      <c r="B17" s="848"/>
      <c r="C17" s="848"/>
      <c r="D17" s="438"/>
      <c r="E17" s="848" t="s">
        <v>346</v>
      </c>
      <c r="F17" s="848"/>
      <c r="G17" s="848"/>
    </row>
    <row r="18" spans="1:7" ht="15.75" thickBot="1">
      <c r="A18" s="439" t="s">
        <v>2</v>
      </c>
      <c r="B18" s="440" t="s">
        <v>221</v>
      </c>
      <c r="C18" s="440" t="s">
        <v>222</v>
      </c>
      <c r="D18" s="438"/>
      <c r="E18" s="439" t="s">
        <v>2</v>
      </c>
      <c r="F18" s="440" t="s">
        <v>221</v>
      </c>
      <c r="G18" s="440" t="s">
        <v>222</v>
      </c>
    </row>
    <row r="19" spans="1:7">
      <c r="A19" s="441">
        <v>44927</v>
      </c>
      <c r="B19" s="442">
        <f>M9</f>
        <v>138</v>
      </c>
      <c r="C19" s="443">
        <f>((B19-81)/81)*100</f>
        <v>70.370370370370367</v>
      </c>
      <c r="D19" s="438"/>
      <c r="E19" s="441">
        <v>44927</v>
      </c>
      <c r="F19" s="442">
        <f>M13</f>
        <v>112</v>
      </c>
      <c r="G19" s="443">
        <f>((F19-98)/98)*100</f>
        <v>14.285714285714285</v>
      </c>
    </row>
    <row r="20" spans="1:7">
      <c r="A20" s="444">
        <v>44958</v>
      </c>
      <c r="B20" s="445">
        <f>L9</f>
        <v>101</v>
      </c>
      <c r="C20" s="443">
        <f>((B20-B19)/B19)*100</f>
        <v>-26.811594202898554</v>
      </c>
      <c r="D20" s="438"/>
      <c r="E20" s="444">
        <v>44958</v>
      </c>
      <c r="F20" s="445">
        <f>L13</f>
        <v>143</v>
      </c>
      <c r="G20" s="443">
        <f>((F20-F19)/F19)*100</f>
        <v>27.678571428571431</v>
      </c>
    </row>
    <row r="21" spans="1:7">
      <c r="A21" s="444">
        <v>44986</v>
      </c>
      <c r="B21" s="445">
        <f>K9</f>
        <v>162</v>
      </c>
      <c r="C21" s="443">
        <f>((B21-B20)/B20)*100</f>
        <v>60.396039603960396</v>
      </c>
      <c r="D21" s="438"/>
      <c r="E21" s="444">
        <v>44986</v>
      </c>
      <c r="F21" s="445">
        <f>K13</f>
        <v>149</v>
      </c>
      <c r="G21" s="443">
        <f>((F21-F20)/F20)*100</f>
        <v>4.1958041958041958</v>
      </c>
    </row>
    <row r="22" spans="1:7">
      <c r="A22" s="444">
        <v>45017</v>
      </c>
      <c r="B22" s="445">
        <f>J9</f>
        <v>129</v>
      </c>
      <c r="C22" s="443">
        <f>((B22-B21)/B21)*100</f>
        <v>-20.37037037037037</v>
      </c>
      <c r="D22" s="438"/>
      <c r="E22" s="444">
        <v>45017</v>
      </c>
      <c r="F22" s="445">
        <f>J13</f>
        <v>120</v>
      </c>
      <c r="G22" s="443">
        <f>((F22-F21)/F21)*100</f>
        <v>-19.463087248322147</v>
      </c>
    </row>
    <row r="23" spans="1:7">
      <c r="A23" s="444">
        <v>45047</v>
      </c>
      <c r="B23" s="445">
        <f>I9</f>
        <v>170</v>
      </c>
      <c r="C23" s="443">
        <f>((B23-B22)/B22)*100</f>
        <v>31.782945736434108</v>
      </c>
      <c r="D23" s="438"/>
      <c r="E23" s="444">
        <v>45047</v>
      </c>
      <c r="F23" s="445">
        <f>I13</f>
        <v>91</v>
      </c>
      <c r="G23" s="443">
        <f>((F23-F22)/F22)*100</f>
        <v>-24.166666666666668</v>
      </c>
    </row>
    <row r="24" spans="1:7">
      <c r="A24" s="444">
        <v>45078</v>
      </c>
      <c r="B24" s="445" t="str">
        <f>H9</f>
        <v xml:space="preserve"> </v>
      </c>
      <c r="C24" s="443"/>
      <c r="D24" s="438"/>
      <c r="E24" s="444">
        <v>45078</v>
      </c>
      <c r="F24" s="445"/>
      <c r="G24" s="443"/>
    </row>
    <row r="25" spans="1:7">
      <c r="A25" s="444">
        <v>45108</v>
      </c>
      <c r="B25" s="445" t="str">
        <f>G9</f>
        <v xml:space="preserve"> </v>
      </c>
      <c r="C25" s="443"/>
      <c r="D25" s="438"/>
      <c r="E25" s="444">
        <v>45108</v>
      </c>
      <c r="F25" s="445"/>
      <c r="G25" s="443"/>
    </row>
    <row r="26" spans="1:7">
      <c r="A26" s="444">
        <v>45139</v>
      </c>
      <c r="B26" s="445" t="str">
        <f>F9</f>
        <v xml:space="preserve"> </v>
      </c>
      <c r="C26" s="443"/>
      <c r="D26" s="438"/>
      <c r="E26" s="444">
        <v>45139</v>
      </c>
      <c r="F26" s="445"/>
      <c r="G26" s="443"/>
    </row>
    <row r="27" spans="1:7">
      <c r="A27" s="444">
        <v>45170</v>
      </c>
      <c r="B27" s="445" t="str">
        <f>E9</f>
        <v xml:space="preserve"> </v>
      </c>
      <c r="C27" s="443"/>
      <c r="D27" s="438"/>
      <c r="E27" s="444">
        <v>45170</v>
      </c>
      <c r="F27" s="445"/>
      <c r="G27" s="443"/>
    </row>
    <row r="28" spans="1:7">
      <c r="A28" s="444">
        <v>45200</v>
      </c>
      <c r="B28" s="445" t="str">
        <f>D9</f>
        <v xml:space="preserve"> </v>
      </c>
      <c r="C28" s="443"/>
      <c r="D28" s="438"/>
      <c r="E28" s="444">
        <v>45200</v>
      </c>
      <c r="F28" s="445"/>
      <c r="G28" s="443"/>
    </row>
    <row r="29" spans="1:7">
      <c r="A29" s="444">
        <v>45231</v>
      </c>
      <c r="B29" s="446" t="str">
        <f>C9</f>
        <v xml:space="preserve"> </v>
      </c>
      <c r="C29" s="443"/>
      <c r="D29" s="438"/>
      <c r="E29" s="444">
        <v>45231</v>
      </c>
      <c r="F29" s="446"/>
      <c r="G29" s="443"/>
    </row>
    <row r="30" spans="1:7" ht="15.75" thickBot="1">
      <c r="A30" s="447">
        <v>45261</v>
      </c>
      <c r="B30" s="448" t="str">
        <f>B9</f>
        <v xml:space="preserve"> </v>
      </c>
      <c r="C30" s="449"/>
      <c r="D30" s="438"/>
      <c r="E30" s="447">
        <v>45261</v>
      </c>
      <c r="F30" s="448"/>
      <c r="G30" s="449"/>
    </row>
    <row r="31" spans="1:7" ht="15.75" thickBot="1">
      <c r="A31" s="450" t="s">
        <v>5</v>
      </c>
      <c r="B31" s="451">
        <f>SUM(B19:B30)</f>
        <v>700</v>
      </c>
      <c r="C31" s="452"/>
      <c r="D31" s="438"/>
      <c r="E31" s="209" t="s">
        <v>5</v>
      </c>
      <c r="F31" s="451">
        <f>SUM(F19:F30)</f>
        <v>615</v>
      </c>
      <c r="G31" s="452"/>
    </row>
    <row r="32" spans="1:7" ht="15.75" thickBot="1">
      <c r="A32" s="453" t="s">
        <v>6</v>
      </c>
      <c r="B32" s="451">
        <f>AVERAGE(B19:B30)</f>
        <v>140</v>
      </c>
      <c r="C32" s="452"/>
      <c r="D32" s="438"/>
      <c r="E32" s="453" t="s">
        <v>6</v>
      </c>
      <c r="F32" s="451">
        <f>AVERAGE(F19:F30)</f>
        <v>123</v>
      </c>
      <c r="G32" s="452"/>
    </row>
    <row r="33" spans="1:8" ht="17.25" customHeight="1" thickBot="1"/>
    <row r="34" spans="1:8" ht="93" customHeight="1" thickBot="1">
      <c r="A34" s="454"/>
      <c r="B34" s="455" t="s">
        <v>348</v>
      </c>
      <c r="C34" s="456" t="s">
        <v>349</v>
      </c>
      <c r="D34" s="456" t="s">
        <v>350</v>
      </c>
      <c r="E34" s="456" t="s">
        <v>351</v>
      </c>
      <c r="F34" s="456" t="s">
        <v>352</v>
      </c>
      <c r="G34" s="457" t="s">
        <v>353</v>
      </c>
      <c r="H34" s="458" t="s">
        <v>15</v>
      </c>
    </row>
    <row r="35" spans="1:8" ht="15.75" thickBot="1">
      <c r="A35" s="459" t="s">
        <v>341</v>
      </c>
      <c r="B35" s="460"/>
      <c r="C35" s="461"/>
      <c r="D35" s="461"/>
      <c r="E35" s="461"/>
      <c r="F35" s="461"/>
      <c r="G35" s="461"/>
      <c r="H35" s="462"/>
    </row>
    <row r="36" spans="1:8">
      <c r="A36" s="463">
        <v>44927</v>
      </c>
      <c r="B36" s="464">
        <v>6</v>
      </c>
      <c r="C36" s="465">
        <v>1</v>
      </c>
      <c r="D36" s="465">
        <v>65</v>
      </c>
      <c r="E36" s="465">
        <v>6</v>
      </c>
      <c r="F36" s="465">
        <v>16</v>
      </c>
      <c r="G36" s="466">
        <v>6</v>
      </c>
      <c r="H36" s="467">
        <f t="shared" ref="H36:H47" si="3">SUM(B36:G36)</f>
        <v>100</v>
      </c>
    </row>
    <row r="37" spans="1:8">
      <c r="A37" s="468">
        <v>44958</v>
      </c>
      <c r="B37" s="469">
        <v>6</v>
      </c>
      <c r="C37" s="470">
        <v>2</v>
      </c>
      <c r="D37" s="470">
        <v>35</v>
      </c>
      <c r="E37" s="470">
        <v>3</v>
      </c>
      <c r="F37" s="470">
        <v>8</v>
      </c>
      <c r="G37" s="471">
        <v>7</v>
      </c>
      <c r="H37" s="472">
        <f t="shared" si="3"/>
        <v>61</v>
      </c>
    </row>
    <row r="38" spans="1:8">
      <c r="A38" s="468">
        <v>44986</v>
      </c>
      <c r="B38" s="469">
        <v>6</v>
      </c>
      <c r="C38" s="470">
        <v>2</v>
      </c>
      <c r="D38" s="470">
        <v>56</v>
      </c>
      <c r="E38" s="470">
        <v>6</v>
      </c>
      <c r="F38" s="470">
        <v>9</v>
      </c>
      <c r="G38" s="471">
        <v>12</v>
      </c>
      <c r="H38" s="472">
        <f t="shared" si="3"/>
        <v>91</v>
      </c>
    </row>
    <row r="39" spans="1:8">
      <c r="A39" s="468">
        <v>45017</v>
      </c>
      <c r="B39" s="469">
        <v>11</v>
      </c>
      <c r="C39" s="470">
        <v>0</v>
      </c>
      <c r="D39" s="470">
        <v>46</v>
      </c>
      <c r="E39" s="470">
        <v>6</v>
      </c>
      <c r="F39" s="470">
        <v>11</v>
      </c>
      <c r="G39" s="471">
        <v>6</v>
      </c>
      <c r="H39" s="472">
        <f t="shared" si="3"/>
        <v>80</v>
      </c>
    </row>
    <row r="40" spans="1:8">
      <c r="A40" s="468">
        <v>45047</v>
      </c>
      <c r="B40" s="469">
        <v>18</v>
      </c>
      <c r="C40" s="470">
        <v>2</v>
      </c>
      <c r="D40" s="470">
        <v>54</v>
      </c>
      <c r="E40" s="470">
        <v>9</v>
      </c>
      <c r="F40" s="470">
        <v>14</v>
      </c>
      <c r="G40" s="471">
        <v>15</v>
      </c>
      <c r="H40" s="472">
        <f t="shared" si="3"/>
        <v>112</v>
      </c>
    </row>
    <row r="41" spans="1:8">
      <c r="A41" s="468">
        <v>45078</v>
      </c>
      <c r="B41" s="469"/>
      <c r="C41" s="470"/>
      <c r="D41" s="470"/>
      <c r="E41" s="470"/>
      <c r="F41" s="470"/>
      <c r="G41" s="471"/>
      <c r="H41" s="472">
        <f t="shared" si="3"/>
        <v>0</v>
      </c>
    </row>
    <row r="42" spans="1:8">
      <c r="A42" s="468">
        <v>45108</v>
      </c>
      <c r="B42" s="469"/>
      <c r="C42" s="470"/>
      <c r="D42" s="470"/>
      <c r="E42" s="470"/>
      <c r="F42" s="470"/>
      <c r="G42" s="471"/>
      <c r="H42" s="472">
        <f t="shared" si="3"/>
        <v>0</v>
      </c>
    </row>
    <row r="43" spans="1:8">
      <c r="A43" s="468">
        <v>45139</v>
      </c>
      <c r="B43" s="469"/>
      <c r="C43" s="470"/>
      <c r="D43" s="470"/>
      <c r="E43" s="470"/>
      <c r="F43" s="470"/>
      <c r="G43" s="471"/>
      <c r="H43" s="472">
        <f t="shared" si="3"/>
        <v>0</v>
      </c>
    </row>
    <row r="44" spans="1:8">
      <c r="A44" s="468">
        <v>45170</v>
      </c>
      <c r="B44" s="469"/>
      <c r="C44" s="470"/>
      <c r="D44" s="470"/>
      <c r="E44" s="470"/>
      <c r="F44" s="470"/>
      <c r="G44" s="471"/>
      <c r="H44" s="472">
        <f t="shared" si="3"/>
        <v>0</v>
      </c>
    </row>
    <row r="45" spans="1:8">
      <c r="A45" s="468">
        <v>45200</v>
      </c>
      <c r="B45" s="469"/>
      <c r="C45" s="470"/>
      <c r="D45" s="470"/>
      <c r="E45" s="470"/>
      <c r="F45" s="470"/>
      <c r="G45" s="471"/>
      <c r="H45" s="472">
        <f t="shared" si="3"/>
        <v>0</v>
      </c>
    </row>
    <row r="46" spans="1:8">
      <c r="A46" s="468">
        <v>45231</v>
      </c>
      <c r="B46" s="469"/>
      <c r="C46" s="470"/>
      <c r="D46" s="470"/>
      <c r="E46" s="470"/>
      <c r="F46" s="470"/>
      <c r="G46" s="471"/>
      <c r="H46" s="472">
        <f t="shared" si="3"/>
        <v>0</v>
      </c>
    </row>
    <row r="47" spans="1:8" ht="15.75" thickBot="1">
      <c r="A47" s="473">
        <v>45261</v>
      </c>
      <c r="B47" s="474"/>
      <c r="C47" s="475"/>
      <c r="D47" s="475"/>
      <c r="E47" s="475"/>
      <c r="F47" s="475"/>
      <c r="G47" s="476"/>
      <c r="H47" s="477">
        <f t="shared" si="3"/>
        <v>0</v>
      </c>
    </row>
    <row r="48" spans="1:8" ht="15.75" thickBot="1">
      <c r="A48" s="478" t="s">
        <v>354</v>
      </c>
      <c r="B48" s="479">
        <f t="shared" ref="B48:H48" si="4">SUM(B36:B47)</f>
        <v>47</v>
      </c>
      <c r="C48" s="479">
        <f t="shared" si="4"/>
        <v>7</v>
      </c>
      <c r="D48" s="479">
        <f t="shared" si="4"/>
        <v>256</v>
      </c>
      <c r="E48" s="479">
        <f t="shared" si="4"/>
        <v>30</v>
      </c>
      <c r="F48" s="479">
        <f t="shared" si="4"/>
        <v>58</v>
      </c>
      <c r="G48" s="479">
        <f t="shared" si="4"/>
        <v>46</v>
      </c>
      <c r="H48" s="480">
        <f t="shared" si="4"/>
        <v>444</v>
      </c>
    </row>
    <row r="49" spans="1:8" ht="15.75" thickBot="1">
      <c r="A49" s="461"/>
      <c r="B49" s="481"/>
      <c r="C49" s="481"/>
      <c r="D49" s="481"/>
      <c r="E49" s="481"/>
      <c r="F49" s="481"/>
      <c r="G49" s="481"/>
      <c r="H49" s="481"/>
    </row>
    <row r="50" spans="1:8" ht="15.75" thickBot="1">
      <c r="A50" s="459" t="s">
        <v>340</v>
      </c>
      <c r="B50" s="482"/>
      <c r="C50" s="483"/>
      <c r="D50" s="483"/>
      <c r="E50" s="483"/>
      <c r="F50" s="483"/>
      <c r="G50" s="483"/>
      <c r="H50" s="483"/>
    </row>
    <row r="51" spans="1:8">
      <c r="A51" s="463">
        <v>44927</v>
      </c>
      <c r="B51" s="484">
        <v>4</v>
      </c>
      <c r="C51" s="485">
        <v>2</v>
      </c>
      <c r="D51" s="485">
        <v>11</v>
      </c>
      <c r="E51" s="485">
        <v>3</v>
      </c>
      <c r="F51" s="485">
        <v>8</v>
      </c>
      <c r="G51" s="486">
        <v>10</v>
      </c>
      <c r="H51" s="487">
        <f t="shared" ref="H51:H62" si="5">SUM(B51:G51)</f>
        <v>38</v>
      </c>
    </row>
    <row r="52" spans="1:8">
      <c r="A52" s="468">
        <v>44958</v>
      </c>
      <c r="B52" s="488">
        <v>2</v>
      </c>
      <c r="C52" s="489">
        <v>4</v>
      </c>
      <c r="D52" s="489">
        <v>18</v>
      </c>
      <c r="E52" s="489">
        <v>0</v>
      </c>
      <c r="F52" s="489">
        <v>10</v>
      </c>
      <c r="G52" s="490">
        <v>6</v>
      </c>
      <c r="H52" s="491">
        <f t="shared" si="5"/>
        <v>40</v>
      </c>
    </row>
    <row r="53" spans="1:8">
      <c r="A53" s="468">
        <v>44986</v>
      </c>
      <c r="B53" s="488">
        <v>4</v>
      </c>
      <c r="C53" s="489">
        <v>5</v>
      </c>
      <c r="D53" s="489">
        <v>24</v>
      </c>
      <c r="E53" s="489">
        <v>3</v>
      </c>
      <c r="F53" s="489">
        <v>20</v>
      </c>
      <c r="G53" s="490">
        <v>15</v>
      </c>
      <c r="H53" s="491">
        <f t="shared" si="5"/>
        <v>71</v>
      </c>
    </row>
    <row r="54" spans="1:8">
      <c r="A54" s="468">
        <v>45017</v>
      </c>
      <c r="B54" s="488">
        <v>4</v>
      </c>
      <c r="C54" s="489">
        <v>5</v>
      </c>
      <c r="D54" s="489">
        <v>16</v>
      </c>
      <c r="E54" s="489">
        <v>3</v>
      </c>
      <c r="F54" s="489">
        <v>13</v>
      </c>
      <c r="G54" s="490">
        <v>8</v>
      </c>
      <c r="H54" s="491">
        <f t="shared" si="5"/>
        <v>49</v>
      </c>
    </row>
    <row r="55" spans="1:8">
      <c r="A55" s="468">
        <v>45047</v>
      </c>
      <c r="B55" s="488">
        <v>11</v>
      </c>
      <c r="C55" s="489">
        <v>0</v>
      </c>
      <c r="D55" s="489">
        <v>13</v>
      </c>
      <c r="E55" s="489">
        <v>3</v>
      </c>
      <c r="F55" s="489">
        <v>12</v>
      </c>
      <c r="G55" s="490">
        <v>19</v>
      </c>
      <c r="H55" s="491">
        <f t="shared" si="5"/>
        <v>58</v>
      </c>
    </row>
    <row r="56" spans="1:8">
      <c r="A56" s="468">
        <v>45078</v>
      </c>
      <c r="B56" s="488"/>
      <c r="C56" s="489"/>
      <c r="D56" s="489"/>
      <c r="E56" s="489"/>
      <c r="F56" s="489"/>
      <c r="G56" s="490"/>
      <c r="H56" s="491">
        <f t="shared" si="5"/>
        <v>0</v>
      </c>
    </row>
    <row r="57" spans="1:8">
      <c r="A57" s="468">
        <v>45108</v>
      </c>
      <c r="B57" s="488"/>
      <c r="C57" s="489"/>
      <c r="D57" s="489"/>
      <c r="E57" s="489"/>
      <c r="F57" s="489"/>
      <c r="G57" s="490"/>
      <c r="H57" s="491">
        <f t="shared" si="5"/>
        <v>0</v>
      </c>
    </row>
    <row r="58" spans="1:8">
      <c r="A58" s="468">
        <v>45139</v>
      </c>
      <c r="B58" s="488"/>
      <c r="C58" s="489"/>
      <c r="D58" s="489"/>
      <c r="E58" s="489"/>
      <c r="F58" s="489"/>
      <c r="G58" s="490"/>
      <c r="H58" s="491">
        <f t="shared" si="5"/>
        <v>0</v>
      </c>
    </row>
    <row r="59" spans="1:8">
      <c r="A59" s="468">
        <v>45170</v>
      </c>
      <c r="B59" s="488"/>
      <c r="C59" s="489"/>
      <c r="D59" s="489"/>
      <c r="E59" s="489"/>
      <c r="F59" s="489"/>
      <c r="G59" s="490"/>
      <c r="H59" s="491">
        <f t="shared" si="5"/>
        <v>0</v>
      </c>
    </row>
    <row r="60" spans="1:8">
      <c r="A60" s="468">
        <v>45200</v>
      </c>
      <c r="B60" s="488"/>
      <c r="C60" s="489"/>
      <c r="D60" s="489"/>
      <c r="E60" s="489"/>
      <c r="F60" s="489"/>
      <c r="G60" s="490"/>
      <c r="H60" s="491">
        <f t="shared" si="5"/>
        <v>0</v>
      </c>
    </row>
    <row r="61" spans="1:8">
      <c r="A61" s="468">
        <v>45231</v>
      </c>
      <c r="B61" s="488"/>
      <c r="C61" s="489"/>
      <c r="D61" s="489"/>
      <c r="E61" s="489"/>
      <c r="F61" s="489"/>
      <c r="G61" s="490"/>
      <c r="H61" s="491">
        <f t="shared" si="5"/>
        <v>0</v>
      </c>
    </row>
    <row r="62" spans="1:8" ht="15.75" thickBot="1">
      <c r="A62" s="473">
        <v>45261</v>
      </c>
      <c r="B62" s="492"/>
      <c r="C62" s="493"/>
      <c r="D62" s="493"/>
      <c r="E62" s="493"/>
      <c r="F62" s="493"/>
      <c r="G62" s="494"/>
      <c r="H62" s="495">
        <f t="shared" si="5"/>
        <v>0</v>
      </c>
    </row>
    <row r="63" spans="1:8" ht="15.75" thickBot="1">
      <c r="A63" s="496" t="s">
        <v>355</v>
      </c>
      <c r="B63" s="497">
        <f t="shared" ref="B63:H63" si="6">SUM(B51:B62)</f>
        <v>25</v>
      </c>
      <c r="C63" s="497">
        <f t="shared" si="6"/>
        <v>16</v>
      </c>
      <c r="D63" s="497">
        <f t="shared" si="6"/>
        <v>82</v>
      </c>
      <c r="E63" s="497">
        <f t="shared" si="6"/>
        <v>12</v>
      </c>
      <c r="F63" s="497">
        <f t="shared" si="6"/>
        <v>63</v>
      </c>
      <c r="G63" s="498">
        <f t="shared" si="6"/>
        <v>58</v>
      </c>
      <c r="H63" s="499">
        <f t="shared" si="6"/>
        <v>256</v>
      </c>
    </row>
    <row r="64" spans="1:8" ht="15.75" thickBot="1">
      <c r="A64" s="500"/>
      <c r="B64" s="500"/>
      <c r="C64" s="500"/>
      <c r="D64" s="500"/>
      <c r="E64" s="500"/>
      <c r="F64" s="500"/>
      <c r="G64" s="500"/>
      <c r="H64" s="500"/>
    </row>
    <row r="65" spans="1:8" ht="15.75" thickBot="1">
      <c r="A65" s="501" t="s">
        <v>15</v>
      </c>
      <c r="B65" s="502">
        <f t="shared" ref="B65:H65" si="7">B48+B63</f>
        <v>72</v>
      </c>
      <c r="C65" s="502">
        <f t="shared" si="7"/>
        <v>23</v>
      </c>
      <c r="D65" s="502">
        <f t="shared" si="7"/>
        <v>338</v>
      </c>
      <c r="E65" s="502">
        <f t="shared" si="7"/>
        <v>42</v>
      </c>
      <c r="F65" s="502">
        <f t="shared" si="7"/>
        <v>121</v>
      </c>
      <c r="G65" s="502">
        <f t="shared" si="7"/>
        <v>104</v>
      </c>
      <c r="H65" s="503">
        <f t="shared" si="7"/>
        <v>700</v>
      </c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I9:J9 H36:H47 H51:H62" formulaRange="1"/>
    <ignoredError sqref="N9:O9" formula="1"/>
    <ignoredError sqref="K9:M9" formula="1" formulaRange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95"/>
  <sheetViews>
    <sheetView workbookViewId="0"/>
  </sheetViews>
  <sheetFormatPr defaultRowHeight="15"/>
  <cols>
    <col min="1" max="1" width="22.7109375" customWidth="1"/>
    <col min="2" max="2" width="9.85546875" customWidth="1"/>
    <col min="3" max="3" width="9" style="158" customWidth="1"/>
    <col min="4" max="4" width="6.85546875" style="158" bestFit="1" customWidth="1"/>
    <col min="5" max="5" width="6.5703125" bestFit="1" customWidth="1"/>
    <col min="6" max="6" width="7" style="98" bestFit="1" customWidth="1"/>
    <col min="7" max="7" width="6.140625" style="98" bestFit="1" customWidth="1"/>
    <col min="8" max="8" width="6.7109375" style="98" bestFit="1" customWidth="1"/>
    <col min="9" max="9" width="7.140625" style="153" bestFit="1" customWidth="1"/>
    <col min="10" max="10" width="6.7109375" style="98" bestFit="1" customWidth="1"/>
    <col min="11" max="11" width="7.28515625" style="98" bestFit="1" customWidth="1"/>
    <col min="12" max="12" width="6.7109375" style="98" bestFit="1" customWidth="1"/>
    <col min="13" max="13" width="6.5703125" style="216" bestFit="1" customWidth="1"/>
    <col min="14" max="14" width="6.5703125" style="504" bestFit="1" customWidth="1"/>
    <col min="15" max="15" width="12.140625" style="158" customWidth="1"/>
    <col min="16" max="16" width="6" style="158" bestFit="1" customWidth="1"/>
    <col min="17" max="17" width="5.42578125" style="158" customWidth="1"/>
    <col min="18" max="18" width="9.7109375" customWidth="1"/>
    <col min="19" max="19" width="24.140625" bestFit="1" customWidth="1"/>
    <col min="20" max="20" width="7" bestFit="1" customWidth="1"/>
    <col min="21" max="21" width="7.28515625" bestFit="1" customWidth="1"/>
    <col min="22" max="22" width="6.85546875" bestFit="1" customWidth="1"/>
    <col min="23" max="23" width="6.7109375" bestFit="1" customWidth="1"/>
    <col min="24" max="24" width="7.140625" bestFit="1" customWidth="1"/>
    <col min="25" max="25" width="6.140625" bestFit="1" customWidth="1"/>
    <col min="26" max="26" width="6.7109375" bestFit="1" customWidth="1"/>
    <col min="27" max="27" width="7.140625" bestFit="1" customWidth="1"/>
    <col min="28" max="28" width="6.85546875" bestFit="1" customWidth="1"/>
    <col min="29" max="29" width="7.42578125" bestFit="1" customWidth="1"/>
    <col min="30" max="30" width="6.7109375" bestFit="1" customWidth="1"/>
    <col min="31" max="31" width="6.5703125" bestFit="1" customWidth="1"/>
    <col min="32" max="32" width="5.42578125" bestFit="1" customWidth="1"/>
    <col min="33" max="33" width="6.7109375" bestFit="1" customWidth="1"/>
    <col min="34" max="34" width="13" bestFit="1" customWidth="1"/>
    <col min="35" max="35" width="11.42578125" bestFit="1" customWidth="1"/>
    <col min="36" max="36" width="10.28515625" bestFit="1" customWidth="1"/>
    <col min="37" max="38" width="9.28515625" bestFit="1" customWidth="1"/>
    <col min="39" max="40" width="9.7109375" bestFit="1" customWidth="1"/>
    <col min="41" max="41" width="10" bestFit="1" customWidth="1"/>
    <col min="42" max="42" width="9.42578125" customWidth="1"/>
    <col min="43" max="43" width="31.85546875" customWidth="1"/>
    <col min="44" max="44" width="7.7109375" bestFit="1" customWidth="1"/>
    <col min="45" max="45" width="7.85546875" bestFit="1" customWidth="1"/>
    <col min="46" max="46" width="8.28515625" bestFit="1" customWidth="1"/>
    <col min="47" max="47" width="7.85546875" bestFit="1" customWidth="1"/>
    <col min="48" max="48" width="7.7109375" bestFit="1" customWidth="1"/>
    <col min="49" max="50" width="9.42578125" bestFit="1" customWidth="1"/>
    <col min="51" max="53" width="9.28515625" bestFit="1" customWidth="1"/>
    <col min="54" max="54" width="9.28515625" style="220" bestFit="1" customWidth="1"/>
    <col min="55" max="55" width="9.140625" customWidth="1"/>
  </cols>
  <sheetData>
    <row r="1" spans="1:3">
      <c r="A1" s="159" t="s">
        <v>0</v>
      </c>
    </row>
    <row r="2" spans="1:3">
      <c r="A2" s="1" t="s">
        <v>1</v>
      </c>
    </row>
    <row r="3" spans="1:3" ht="15.75" thickBot="1"/>
    <row r="4" spans="1:3" ht="15.75" thickBot="1">
      <c r="A4" s="850" t="s">
        <v>356</v>
      </c>
      <c r="B4" s="850"/>
      <c r="C4" s="850"/>
    </row>
    <row r="5" spans="1:3" ht="15.75" thickBot="1">
      <c r="A5" s="4" t="s">
        <v>2</v>
      </c>
      <c r="B5" s="505" t="s">
        <v>221</v>
      </c>
      <c r="C5" s="506" t="s">
        <v>222</v>
      </c>
    </row>
    <row r="6" spans="1:3">
      <c r="A6" s="507">
        <v>44927</v>
      </c>
      <c r="B6" s="508">
        <f>M100</f>
        <v>728</v>
      </c>
      <c r="C6" s="278">
        <f>((B6-728)/728)*100</f>
        <v>0</v>
      </c>
    </row>
    <row r="7" spans="1:3">
      <c r="A7" s="509">
        <v>44958</v>
      </c>
      <c r="B7" s="510">
        <v>532</v>
      </c>
      <c r="C7" s="9">
        <f>((B7-B6)/B6)*100</f>
        <v>-26.923076923076923</v>
      </c>
    </row>
    <row r="8" spans="1:3">
      <c r="A8" s="509">
        <v>44986</v>
      </c>
      <c r="B8" s="510">
        <v>728</v>
      </c>
      <c r="C8" s="9">
        <f>((B8-B7)/B7)*100</f>
        <v>36.84210526315789</v>
      </c>
    </row>
    <row r="9" spans="1:3">
      <c r="A9" s="509">
        <v>45017</v>
      </c>
      <c r="B9" s="510">
        <v>799</v>
      </c>
      <c r="C9" s="9">
        <f>((B9-B8)/B8)*100</f>
        <v>9.7527472527472536</v>
      </c>
    </row>
    <row r="10" spans="1:3">
      <c r="A10" s="509">
        <v>45047</v>
      </c>
      <c r="B10" s="510">
        <v>736</v>
      </c>
      <c r="C10" s="9">
        <f>((B10-B9)/B9)*100</f>
        <v>-7.8848560700876096</v>
      </c>
    </row>
    <row r="11" spans="1:3">
      <c r="A11" s="509">
        <v>45078</v>
      </c>
      <c r="B11" s="510"/>
      <c r="C11" s="9"/>
    </row>
    <row r="12" spans="1:3">
      <c r="A12" s="509">
        <v>45108</v>
      </c>
      <c r="B12" s="510"/>
      <c r="C12" s="9"/>
    </row>
    <row r="13" spans="1:3">
      <c r="A13" s="509">
        <v>45139</v>
      </c>
      <c r="B13" s="510"/>
      <c r="C13" s="9"/>
    </row>
    <row r="14" spans="1:3">
      <c r="A14" s="509">
        <v>45170</v>
      </c>
      <c r="B14" s="510"/>
      <c r="C14" s="9"/>
    </row>
    <row r="15" spans="1:3">
      <c r="A15" s="509">
        <v>45200</v>
      </c>
      <c r="B15" s="510"/>
      <c r="C15" s="9"/>
    </row>
    <row r="16" spans="1:3">
      <c r="A16" s="509">
        <v>45231</v>
      </c>
      <c r="B16" s="511"/>
      <c r="C16" s="9"/>
    </row>
    <row r="17" spans="1:41" ht="15.75" thickBot="1">
      <c r="A17" s="512">
        <v>45261</v>
      </c>
      <c r="B17" s="513"/>
      <c r="C17" s="19"/>
    </row>
    <row r="18" spans="1:41" ht="15.75" thickBot="1">
      <c r="A18" s="20" t="s">
        <v>5</v>
      </c>
      <c r="B18" s="514">
        <f>SUM(B6:B17)</f>
        <v>3523</v>
      </c>
      <c r="C18"/>
    </row>
    <row r="19" spans="1:41" ht="15.75" thickBot="1">
      <c r="A19" s="515" t="s">
        <v>6</v>
      </c>
      <c r="B19" s="514">
        <f>AVERAGE(B6:B17)</f>
        <v>704.6</v>
      </c>
      <c r="C19"/>
    </row>
    <row r="20" spans="1:41" ht="15.75" thickBot="1"/>
    <row r="21" spans="1:41" customFormat="1" ht="24.95" customHeight="1" thickBot="1">
      <c r="A21" s="516" t="s">
        <v>357</v>
      </c>
      <c r="B21" s="517">
        <v>45261</v>
      </c>
      <c r="C21" s="517">
        <v>45231</v>
      </c>
      <c r="D21" s="517">
        <v>45200</v>
      </c>
      <c r="E21" s="517">
        <v>45170</v>
      </c>
      <c r="F21" s="517">
        <v>45139</v>
      </c>
      <c r="G21" s="517">
        <v>45108</v>
      </c>
      <c r="H21" s="517">
        <v>45078</v>
      </c>
      <c r="I21" s="517">
        <v>45047</v>
      </c>
      <c r="J21" s="517">
        <v>45017</v>
      </c>
      <c r="K21" s="517">
        <v>44986</v>
      </c>
      <c r="L21" s="517">
        <v>44958</v>
      </c>
      <c r="M21" s="517">
        <v>44927</v>
      </c>
      <c r="N21" s="517" t="s">
        <v>5</v>
      </c>
      <c r="O21" s="518" t="s">
        <v>6</v>
      </c>
      <c r="P21" s="519" t="s">
        <v>8</v>
      </c>
      <c r="Q21" s="520"/>
      <c r="S21" s="850" t="s">
        <v>358</v>
      </c>
      <c r="T21" s="850"/>
      <c r="U21" s="850"/>
      <c r="V21" s="850"/>
      <c r="W21" s="850"/>
      <c r="X21" s="850"/>
      <c r="Y21" s="850"/>
      <c r="Z21" s="850"/>
      <c r="AA21" s="850"/>
      <c r="AB21" s="850"/>
      <c r="AC21" s="850"/>
      <c r="AD21" s="850"/>
      <c r="AE21" s="850"/>
      <c r="AF21" s="850"/>
      <c r="AG21" s="850"/>
      <c r="AH21" s="521">
        <v>12</v>
      </c>
      <c r="AI21" s="521">
        <v>7</v>
      </c>
      <c r="AJ21" s="521">
        <v>11</v>
      </c>
      <c r="AK21" s="521">
        <v>7</v>
      </c>
      <c r="AL21" s="521">
        <v>2</v>
      </c>
      <c r="AM21" s="521">
        <v>10</v>
      </c>
      <c r="AN21" s="521">
        <v>7</v>
      </c>
      <c r="AO21" s="220"/>
    </row>
    <row r="22" spans="1:41" customFormat="1" ht="34.5" customHeight="1" thickBot="1">
      <c r="A22" s="522" t="s">
        <v>359</v>
      </c>
      <c r="B22" s="523"/>
      <c r="C22" s="524"/>
      <c r="D22" s="524"/>
      <c r="E22" s="524"/>
      <c r="F22" s="524"/>
      <c r="G22" s="524"/>
      <c r="H22" s="524"/>
      <c r="I22" s="524">
        <v>0</v>
      </c>
      <c r="J22" s="525">
        <v>3</v>
      </c>
      <c r="K22" s="526">
        <v>0</v>
      </c>
      <c r="L22" s="525">
        <v>2</v>
      </c>
      <c r="M22" s="527">
        <v>0</v>
      </c>
      <c r="N22" s="528">
        <f t="shared" ref="N22:N53" si="0">SUM(B22:M22)</f>
        <v>5</v>
      </c>
      <c r="O22" s="529">
        <f t="shared" ref="O22:O53" si="1">AVERAGE(B22:M22)</f>
        <v>1</v>
      </c>
      <c r="P22" s="530">
        <f>(N22/N100)*100</f>
        <v>0.14192449616803859</v>
      </c>
      <c r="Q22" s="531"/>
      <c r="R22" s="313"/>
      <c r="S22" s="532"/>
      <c r="T22" s="533">
        <v>45261</v>
      </c>
      <c r="U22" s="533">
        <v>45231</v>
      </c>
      <c r="V22" s="533">
        <v>45200</v>
      </c>
      <c r="W22" s="533">
        <v>45170</v>
      </c>
      <c r="X22" s="533">
        <v>45139</v>
      </c>
      <c r="Y22" s="533">
        <v>45108</v>
      </c>
      <c r="Z22" s="533">
        <v>45078</v>
      </c>
      <c r="AA22" s="533">
        <v>45047</v>
      </c>
      <c r="AB22" s="533">
        <v>45017</v>
      </c>
      <c r="AC22" s="533">
        <v>44986</v>
      </c>
      <c r="AD22" s="533">
        <v>44958</v>
      </c>
      <c r="AE22" s="534">
        <v>44927</v>
      </c>
      <c r="AF22" s="535" t="s">
        <v>5</v>
      </c>
      <c r="AG22" s="536" t="s">
        <v>6</v>
      </c>
      <c r="AH22" s="521">
        <v>84</v>
      </c>
      <c r="AI22" s="521">
        <v>49</v>
      </c>
      <c r="AJ22" s="521">
        <v>90</v>
      </c>
      <c r="AK22" s="521">
        <v>117</v>
      </c>
      <c r="AL22" s="521">
        <v>58</v>
      </c>
      <c r="AM22" s="521">
        <v>49</v>
      </c>
      <c r="AN22" s="521">
        <v>22</v>
      </c>
      <c r="AO22" s="220"/>
    </row>
    <row r="23" spans="1:41" customFormat="1" ht="24.95" customHeight="1" thickBot="1">
      <c r="A23" s="537" t="s">
        <v>360</v>
      </c>
      <c r="B23" s="523"/>
      <c r="C23" s="524"/>
      <c r="D23" s="524"/>
      <c r="E23" s="524"/>
      <c r="F23" s="524"/>
      <c r="G23" s="524"/>
      <c r="H23" s="524"/>
      <c r="I23" s="524">
        <v>2</v>
      </c>
      <c r="J23" s="538">
        <v>1</v>
      </c>
      <c r="K23" s="539">
        <v>0</v>
      </c>
      <c r="L23" s="538">
        <v>5</v>
      </c>
      <c r="M23" s="527">
        <v>0</v>
      </c>
      <c r="N23" s="528">
        <f t="shared" si="0"/>
        <v>8</v>
      </c>
      <c r="O23" s="529">
        <f t="shared" si="1"/>
        <v>1.6</v>
      </c>
      <c r="P23" s="530">
        <f>(N23/N100)*100</f>
        <v>0.22707919386886177</v>
      </c>
      <c r="Q23" s="531"/>
      <c r="R23" s="313"/>
      <c r="S23" s="851" t="s">
        <v>361</v>
      </c>
      <c r="T23" s="851"/>
      <c r="U23" s="851"/>
      <c r="V23" s="851"/>
      <c r="W23" s="851"/>
      <c r="X23" s="851"/>
      <c r="Y23" s="851"/>
      <c r="Z23" s="851"/>
      <c r="AA23" s="851"/>
      <c r="AB23" s="851"/>
      <c r="AC23" s="851"/>
      <c r="AD23" s="851"/>
      <c r="AE23" s="851"/>
      <c r="AF23" s="540"/>
      <c r="AG23" s="541"/>
      <c r="AH23" s="220"/>
      <c r="AI23" s="220"/>
      <c r="AJ23" s="220"/>
      <c r="AK23" s="220"/>
      <c r="AL23" s="220"/>
      <c r="AM23" s="220"/>
      <c r="AN23" s="220"/>
      <c r="AO23" s="220"/>
    </row>
    <row r="24" spans="1:41" customFormat="1" ht="24.95" customHeight="1" thickBot="1">
      <c r="A24" s="537" t="s">
        <v>226</v>
      </c>
      <c r="B24" s="542"/>
      <c r="C24" s="543"/>
      <c r="D24" s="544"/>
      <c r="E24" s="543"/>
      <c r="F24" s="543"/>
      <c r="G24" s="543"/>
      <c r="H24" s="543"/>
      <c r="I24" s="543">
        <v>4</v>
      </c>
      <c r="J24" s="538">
        <v>6</v>
      </c>
      <c r="K24" s="545">
        <v>3</v>
      </c>
      <c r="L24" s="538">
        <v>4</v>
      </c>
      <c r="M24" s="546">
        <v>6</v>
      </c>
      <c r="N24" s="547">
        <f t="shared" si="0"/>
        <v>23</v>
      </c>
      <c r="O24" s="548">
        <f t="shared" si="1"/>
        <v>4.5999999999999996</v>
      </c>
      <c r="P24" s="549">
        <f t="shared" ref="P24:P55" si="2">(N24/$N$100)*100</f>
        <v>0.65285268237297756</v>
      </c>
      <c r="Q24" s="531"/>
      <c r="R24" s="313"/>
      <c r="S24" s="550" t="s">
        <v>5</v>
      </c>
      <c r="T24" s="551"/>
      <c r="U24" s="551"/>
      <c r="V24" s="551"/>
      <c r="W24" s="551"/>
      <c r="X24" s="551"/>
      <c r="Y24" s="551"/>
      <c r="Z24" s="551"/>
      <c r="AA24" s="551">
        <v>736</v>
      </c>
      <c r="AB24" s="551">
        <v>799</v>
      </c>
      <c r="AC24" s="551">
        <v>728</v>
      </c>
      <c r="AD24" s="551">
        <v>560</v>
      </c>
      <c r="AE24" s="552">
        <v>728</v>
      </c>
      <c r="AF24" s="553">
        <f>SUM(T24:AE24)</f>
        <v>3551</v>
      </c>
      <c r="AG24" s="554">
        <f>AVERAGE(T24:AE24)</f>
        <v>710.2</v>
      </c>
      <c r="AH24" s="220"/>
      <c r="AI24" s="220"/>
      <c r="AJ24" s="220"/>
      <c r="AK24" s="220"/>
      <c r="AL24" s="220"/>
      <c r="AM24" s="220"/>
      <c r="AN24" s="220"/>
      <c r="AO24" s="220"/>
    </row>
    <row r="25" spans="1:41" customFormat="1" ht="24.95" customHeight="1">
      <c r="A25" s="537" t="s">
        <v>362</v>
      </c>
      <c r="B25" s="542"/>
      <c r="C25" s="543"/>
      <c r="D25" s="544"/>
      <c r="E25" s="543"/>
      <c r="F25" s="543"/>
      <c r="G25" s="543"/>
      <c r="H25" s="543"/>
      <c r="I25" s="543">
        <v>71</v>
      </c>
      <c r="J25" s="538">
        <v>74</v>
      </c>
      <c r="K25" s="545">
        <v>53</v>
      </c>
      <c r="L25" s="538">
        <v>45</v>
      </c>
      <c r="M25" s="546">
        <v>55</v>
      </c>
      <c r="N25" s="547">
        <f t="shared" si="0"/>
        <v>298</v>
      </c>
      <c r="O25" s="548">
        <f t="shared" si="1"/>
        <v>59.6</v>
      </c>
      <c r="P25" s="549">
        <f t="shared" si="2"/>
        <v>8.4586999716151006</v>
      </c>
      <c r="Q25" s="531"/>
      <c r="R25" s="313"/>
      <c r="S25" s="555"/>
      <c r="T25" s="556"/>
      <c r="U25" s="556"/>
      <c r="V25" s="556"/>
      <c r="W25" s="556"/>
      <c r="X25" s="556"/>
      <c r="Y25" s="557"/>
      <c r="Z25" s="558"/>
      <c r="AA25" s="556"/>
      <c r="AB25" s="556"/>
      <c r="AC25" s="556"/>
      <c r="AD25" s="556"/>
      <c r="AE25" s="557"/>
      <c r="AF25" s="555"/>
      <c r="AG25" s="559"/>
      <c r="AH25" s="560"/>
      <c r="AI25" s="220"/>
      <c r="AJ25" s="220"/>
      <c r="AK25" s="220"/>
      <c r="AL25" s="220"/>
      <c r="AM25" s="220"/>
      <c r="AN25" s="220"/>
      <c r="AO25" s="220"/>
    </row>
    <row r="26" spans="1:41" customFormat="1" ht="24.95" customHeight="1" thickBot="1">
      <c r="A26" s="537" t="s">
        <v>363</v>
      </c>
      <c r="B26" s="542"/>
      <c r="C26" s="543"/>
      <c r="D26" s="544"/>
      <c r="E26" s="543"/>
      <c r="F26" s="543"/>
      <c r="G26" s="543"/>
      <c r="H26" s="543"/>
      <c r="I26" s="543">
        <v>13</v>
      </c>
      <c r="J26" s="538">
        <v>11</v>
      </c>
      <c r="K26" s="545">
        <v>7</v>
      </c>
      <c r="L26" s="538">
        <v>5</v>
      </c>
      <c r="M26" s="546">
        <v>10</v>
      </c>
      <c r="N26" s="547">
        <f t="shared" si="0"/>
        <v>46</v>
      </c>
      <c r="O26" s="548">
        <f t="shared" si="1"/>
        <v>9.1999999999999993</v>
      </c>
      <c r="P26" s="549">
        <f t="shared" si="2"/>
        <v>1.3057053647459551</v>
      </c>
      <c r="Q26" s="531"/>
      <c r="R26" s="313"/>
      <c r="S26" s="852" t="s">
        <v>364</v>
      </c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561"/>
      <c r="AG26" s="562"/>
      <c r="AH26" s="560"/>
      <c r="AI26" s="220"/>
      <c r="AJ26" s="220"/>
      <c r="AK26" s="220"/>
      <c r="AL26" s="220"/>
      <c r="AM26" s="220"/>
      <c r="AN26" s="220"/>
      <c r="AO26" s="220"/>
    </row>
    <row r="27" spans="1:41" customFormat="1" ht="24.95" customHeight="1" thickBot="1">
      <c r="A27" s="537" t="s">
        <v>365</v>
      </c>
      <c r="B27" s="542"/>
      <c r="C27" s="543"/>
      <c r="D27" s="544"/>
      <c r="E27" s="543"/>
      <c r="F27" s="543"/>
      <c r="G27" s="543"/>
      <c r="H27" s="543"/>
      <c r="I27" s="543">
        <v>14</v>
      </c>
      <c r="J27" s="538">
        <v>12</v>
      </c>
      <c r="K27" s="545">
        <v>18</v>
      </c>
      <c r="L27" s="538">
        <v>13</v>
      </c>
      <c r="M27" s="546">
        <v>12</v>
      </c>
      <c r="N27" s="547">
        <f t="shared" si="0"/>
        <v>69</v>
      </c>
      <c r="O27" s="548">
        <f t="shared" si="1"/>
        <v>13.8</v>
      </c>
      <c r="P27" s="549">
        <f t="shared" si="2"/>
        <v>1.9585580471189328</v>
      </c>
      <c r="Q27" s="531"/>
      <c r="R27" s="313"/>
      <c r="S27" s="563" t="s">
        <v>366</v>
      </c>
      <c r="T27" s="564">
        <f t="shared" ref="T27:AB27" si="3">SUM(T28:T29)</f>
        <v>0</v>
      </c>
      <c r="U27" s="565">
        <f t="shared" si="3"/>
        <v>0</v>
      </c>
      <c r="V27" s="565">
        <f t="shared" si="3"/>
        <v>0</v>
      </c>
      <c r="W27" s="565">
        <f t="shared" si="3"/>
        <v>0</v>
      </c>
      <c r="X27" s="565">
        <f t="shared" si="3"/>
        <v>0</v>
      </c>
      <c r="Y27" s="565">
        <f t="shared" si="3"/>
        <v>0</v>
      </c>
      <c r="Z27" s="565">
        <f t="shared" si="3"/>
        <v>0</v>
      </c>
      <c r="AA27" s="565">
        <v>832</v>
      </c>
      <c r="AB27" s="565">
        <f t="shared" si="3"/>
        <v>609</v>
      </c>
      <c r="AC27" s="565">
        <v>648</v>
      </c>
      <c r="AD27" s="565">
        <f>SUM(AD28:AD29)</f>
        <v>560</v>
      </c>
      <c r="AE27" s="565">
        <f>SUM(AE28:AE29)</f>
        <v>580</v>
      </c>
      <c r="AF27" s="566">
        <f>SUM(T27:AE27)</f>
        <v>3229</v>
      </c>
      <c r="AG27" s="554">
        <f>SUM(AG28:AG29)</f>
        <v>645.79999999999995</v>
      </c>
      <c r="AH27" s="560"/>
      <c r="AI27" s="220"/>
      <c r="AJ27" s="220"/>
      <c r="AK27" s="220"/>
      <c r="AL27" s="220"/>
      <c r="AM27" s="220"/>
      <c r="AN27" s="220"/>
      <c r="AO27" s="220"/>
    </row>
    <row r="28" spans="1:41" customFormat="1" ht="24.95" customHeight="1">
      <c r="A28" s="537" t="s">
        <v>367</v>
      </c>
      <c r="B28" s="542"/>
      <c r="C28" s="543"/>
      <c r="D28" s="544"/>
      <c r="E28" s="543"/>
      <c r="F28" s="543"/>
      <c r="G28" s="543"/>
      <c r="H28" s="543"/>
      <c r="I28" s="543">
        <v>0</v>
      </c>
      <c r="J28" s="538">
        <v>0</v>
      </c>
      <c r="K28" s="545">
        <v>1</v>
      </c>
      <c r="L28" s="538">
        <v>1</v>
      </c>
      <c r="M28" s="546">
        <v>1</v>
      </c>
      <c r="N28" s="547">
        <f t="shared" si="0"/>
        <v>3</v>
      </c>
      <c r="O28" s="548">
        <f t="shared" si="1"/>
        <v>0.6</v>
      </c>
      <c r="P28" s="549">
        <f t="shared" si="2"/>
        <v>8.5154697700823165E-2</v>
      </c>
      <c r="Q28" s="531"/>
      <c r="R28" s="313"/>
      <c r="S28" s="567" t="s">
        <v>368</v>
      </c>
      <c r="T28" s="568"/>
      <c r="U28" s="569"/>
      <c r="V28" s="569"/>
      <c r="W28" s="569"/>
      <c r="X28" s="569"/>
      <c r="Y28" s="569"/>
      <c r="Z28" s="569"/>
      <c r="AA28" s="569">
        <v>640</v>
      </c>
      <c r="AB28" s="569">
        <v>491</v>
      </c>
      <c r="AC28" s="570">
        <v>527</v>
      </c>
      <c r="AD28" s="570">
        <v>435</v>
      </c>
      <c r="AE28" s="571">
        <v>471</v>
      </c>
      <c r="AF28" s="572">
        <f>SUM(T28:AE28)</f>
        <v>2564</v>
      </c>
      <c r="AG28" s="573">
        <f>AVERAGE(T28:AE28)</f>
        <v>512.79999999999995</v>
      </c>
      <c r="AH28" s="560"/>
      <c r="AI28" s="220"/>
      <c r="AJ28" s="220"/>
      <c r="AK28" s="220"/>
      <c r="AL28" s="220"/>
      <c r="AM28" s="220"/>
      <c r="AN28" s="220"/>
      <c r="AO28" s="220"/>
    </row>
    <row r="29" spans="1:41" customFormat="1" ht="24.95" customHeight="1" thickBot="1">
      <c r="A29" s="537" t="s">
        <v>369</v>
      </c>
      <c r="B29" s="542"/>
      <c r="C29" s="543"/>
      <c r="D29" s="544"/>
      <c r="E29" s="543"/>
      <c r="F29" s="543"/>
      <c r="G29" s="543"/>
      <c r="H29" s="543"/>
      <c r="I29" s="543">
        <v>1</v>
      </c>
      <c r="J29" s="538">
        <v>0</v>
      </c>
      <c r="K29" s="545">
        <v>0</v>
      </c>
      <c r="L29" s="538">
        <v>1</v>
      </c>
      <c r="M29" s="546">
        <v>1</v>
      </c>
      <c r="N29" s="547">
        <f t="shared" si="0"/>
        <v>3</v>
      </c>
      <c r="O29" s="548">
        <f t="shared" si="1"/>
        <v>0.6</v>
      </c>
      <c r="P29" s="549">
        <f t="shared" si="2"/>
        <v>8.5154697700823165E-2</v>
      </c>
      <c r="Q29" s="531"/>
      <c r="R29" s="313"/>
      <c r="S29" s="574" t="s">
        <v>370</v>
      </c>
      <c r="T29" s="575"/>
      <c r="U29" s="576"/>
      <c r="V29" s="576"/>
      <c r="W29" s="576"/>
      <c r="X29" s="576"/>
      <c r="Y29" s="576"/>
      <c r="Z29" s="576"/>
      <c r="AA29" s="576">
        <v>192</v>
      </c>
      <c r="AB29" s="576">
        <v>118</v>
      </c>
      <c r="AC29" s="577">
        <v>121</v>
      </c>
      <c r="AD29" s="577">
        <v>125</v>
      </c>
      <c r="AE29" s="578">
        <v>109</v>
      </c>
      <c r="AF29" s="579">
        <f>SUM(T29:AE29)</f>
        <v>665</v>
      </c>
      <c r="AG29" s="580">
        <f>AVERAGE(T29:AE29)</f>
        <v>133</v>
      </c>
      <c r="AH29" s="560"/>
      <c r="AI29" s="220"/>
      <c r="AJ29" s="220"/>
      <c r="AK29" s="220"/>
      <c r="AL29" s="220"/>
      <c r="AM29" s="220"/>
      <c r="AN29" s="220"/>
      <c r="AO29" s="220"/>
    </row>
    <row r="30" spans="1:41" customFormat="1" ht="24.95" customHeight="1" thickBot="1">
      <c r="A30" s="581" t="s">
        <v>371</v>
      </c>
      <c r="B30" s="582"/>
      <c r="C30" s="543"/>
      <c r="D30" s="544"/>
      <c r="E30" s="543"/>
      <c r="F30" s="543"/>
      <c r="G30" s="543"/>
      <c r="H30" s="543"/>
      <c r="I30" s="543">
        <v>4</v>
      </c>
      <c r="J30" s="538">
        <v>5</v>
      </c>
      <c r="K30" s="545">
        <v>3</v>
      </c>
      <c r="L30" s="538">
        <v>2</v>
      </c>
      <c r="M30" s="546">
        <v>1</v>
      </c>
      <c r="N30" s="547">
        <f t="shared" si="0"/>
        <v>15</v>
      </c>
      <c r="O30" s="548">
        <f t="shared" si="1"/>
        <v>3</v>
      </c>
      <c r="P30" s="549">
        <f t="shared" si="2"/>
        <v>0.42577348850411584</v>
      </c>
      <c r="Q30" s="531"/>
      <c r="R30" s="313"/>
      <c r="S30" s="583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5"/>
      <c r="AF30" s="555"/>
      <c r="AG30" s="559"/>
      <c r="AH30" s="220"/>
      <c r="AI30" s="220"/>
      <c r="AJ30" s="220"/>
      <c r="AK30" s="220"/>
      <c r="AL30" s="220"/>
      <c r="AM30" s="220"/>
      <c r="AN30" s="220"/>
      <c r="AO30" s="220"/>
    </row>
    <row r="31" spans="1:41" customFormat="1" ht="36.75" customHeight="1" thickBot="1">
      <c r="A31" s="537" t="s">
        <v>372</v>
      </c>
      <c r="B31" s="542"/>
      <c r="C31" s="543"/>
      <c r="D31" s="544"/>
      <c r="E31" s="543"/>
      <c r="F31" s="543"/>
      <c r="G31" s="543"/>
      <c r="H31" s="543"/>
      <c r="I31" s="543">
        <v>4</v>
      </c>
      <c r="J31" s="538">
        <v>5</v>
      </c>
      <c r="K31" s="545">
        <v>4</v>
      </c>
      <c r="L31" s="538">
        <v>3</v>
      </c>
      <c r="M31" s="546">
        <v>5</v>
      </c>
      <c r="N31" s="547">
        <f t="shared" si="0"/>
        <v>21</v>
      </c>
      <c r="O31" s="548">
        <f t="shared" si="1"/>
        <v>4.2</v>
      </c>
      <c r="P31" s="549">
        <f t="shared" si="2"/>
        <v>0.59608288390576214</v>
      </c>
      <c r="Q31" s="531"/>
      <c r="R31" s="313"/>
      <c r="S31" s="853" t="s">
        <v>373</v>
      </c>
      <c r="T31" s="853"/>
      <c r="U31" s="853"/>
      <c r="V31" s="853"/>
      <c r="W31" s="853"/>
      <c r="X31" s="853"/>
      <c r="Y31" s="853"/>
      <c r="Z31" s="853"/>
      <c r="AA31" s="853"/>
      <c r="AB31" s="853"/>
      <c r="AC31" s="853"/>
      <c r="AD31" s="853"/>
      <c r="AE31" s="853"/>
      <c r="AF31" s="561"/>
      <c r="AG31" s="562"/>
      <c r="AH31" s="220"/>
      <c r="AI31" s="220"/>
      <c r="AJ31" s="220"/>
      <c r="AK31" s="220"/>
      <c r="AL31" s="220"/>
      <c r="AM31" s="220"/>
      <c r="AN31" s="220"/>
      <c r="AO31" s="220"/>
    </row>
    <row r="32" spans="1:41" customFormat="1" ht="27.75" customHeight="1" thickBot="1">
      <c r="A32" s="537" t="s">
        <v>374</v>
      </c>
      <c r="B32" s="542"/>
      <c r="C32" s="543"/>
      <c r="D32" s="544"/>
      <c r="E32" s="543"/>
      <c r="F32" s="543"/>
      <c r="G32" s="543"/>
      <c r="H32" s="543"/>
      <c r="I32" s="543">
        <v>12</v>
      </c>
      <c r="J32" s="538">
        <v>8</v>
      </c>
      <c r="K32" s="545">
        <v>9</v>
      </c>
      <c r="L32" s="538">
        <v>12</v>
      </c>
      <c r="M32" s="546">
        <v>7</v>
      </c>
      <c r="N32" s="547">
        <f t="shared" si="0"/>
        <v>48</v>
      </c>
      <c r="O32" s="548">
        <f t="shared" si="1"/>
        <v>9.6</v>
      </c>
      <c r="P32" s="549">
        <f t="shared" si="2"/>
        <v>1.3624751632131706</v>
      </c>
      <c r="Q32" s="531"/>
      <c r="R32" s="313"/>
      <c r="S32" s="586" t="s">
        <v>375</v>
      </c>
      <c r="T32" s="587"/>
      <c r="U32" s="588"/>
      <c r="V32" s="588"/>
      <c r="W32" s="588"/>
      <c r="X32" s="588"/>
      <c r="Y32" s="588"/>
      <c r="Z32" s="588"/>
      <c r="AA32" s="588">
        <v>89</v>
      </c>
      <c r="AB32" s="589">
        <v>76</v>
      </c>
      <c r="AC32" s="589">
        <v>80</v>
      </c>
      <c r="AD32" s="589">
        <v>51</v>
      </c>
      <c r="AE32" s="590">
        <v>80</v>
      </c>
      <c r="AF32" s="566">
        <f>SUM(T32:AE32)</f>
        <v>376</v>
      </c>
      <c r="AG32" s="554">
        <f>AVERAGE(T32:AE32)</f>
        <v>75.2</v>
      </c>
      <c r="AM32" s="220"/>
    </row>
    <row r="33" spans="1:40" customFormat="1" ht="34.5" thickBot="1">
      <c r="A33" s="591" t="s">
        <v>376</v>
      </c>
      <c r="B33" s="542"/>
      <c r="C33" s="543"/>
      <c r="D33" s="544"/>
      <c r="E33" s="543"/>
      <c r="F33" s="543"/>
      <c r="G33" s="543"/>
      <c r="H33" s="543"/>
      <c r="I33" s="543">
        <v>3</v>
      </c>
      <c r="J33" s="538">
        <v>2</v>
      </c>
      <c r="K33" s="545">
        <v>6</v>
      </c>
      <c r="L33" s="538">
        <v>1</v>
      </c>
      <c r="M33" s="546">
        <v>8</v>
      </c>
      <c r="N33" s="547">
        <f t="shared" si="0"/>
        <v>20</v>
      </c>
      <c r="O33" s="548">
        <f t="shared" si="1"/>
        <v>4</v>
      </c>
      <c r="P33" s="549">
        <f t="shared" si="2"/>
        <v>0.56769798467215438</v>
      </c>
      <c r="Q33" s="531"/>
      <c r="R33" s="313"/>
      <c r="S33" s="592" t="s">
        <v>377</v>
      </c>
      <c r="T33" s="593">
        <f t="shared" ref="T33:Z33" si="4">SUM(T34:T35)</f>
        <v>0</v>
      </c>
      <c r="U33" s="593">
        <f t="shared" si="4"/>
        <v>0</v>
      </c>
      <c r="V33" s="593">
        <f t="shared" si="4"/>
        <v>0</v>
      </c>
      <c r="W33" s="593">
        <f t="shared" si="4"/>
        <v>0</v>
      </c>
      <c r="X33" s="593">
        <f t="shared" si="4"/>
        <v>0</v>
      </c>
      <c r="Y33" s="593">
        <f t="shared" si="4"/>
        <v>0</v>
      </c>
      <c r="Z33" s="593">
        <f t="shared" si="4"/>
        <v>0</v>
      </c>
      <c r="AA33" s="593">
        <v>66</v>
      </c>
      <c r="AB33" s="593">
        <v>63</v>
      </c>
      <c r="AC33" s="593">
        <v>50</v>
      </c>
      <c r="AD33" s="593">
        <f>SUM(AD34:AD35)</f>
        <v>46</v>
      </c>
      <c r="AE33" s="593">
        <f>SUM(AE34:AE35)</f>
        <v>63</v>
      </c>
      <c r="AF33" s="566">
        <f>SUM(T33:AE33)</f>
        <v>288</v>
      </c>
      <c r="AG33" s="554">
        <f>SUM(AG34:AG35)</f>
        <v>57.6</v>
      </c>
      <c r="AM33" s="220"/>
    </row>
    <row r="34" spans="1:40" customFormat="1" ht="23.25">
      <c r="A34" s="537" t="s">
        <v>378</v>
      </c>
      <c r="B34" s="542"/>
      <c r="C34" s="543"/>
      <c r="D34" s="544"/>
      <c r="E34" s="543"/>
      <c r="F34" s="543"/>
      <c r="G34" s="543"/>
      <c r="H34" s="543"/>
      <c r="I34" s="543">
        <v>55</v>
      </c>
      <c r="J34" s="538">
        <v>50</v>
      </c>
      <c r="K34" s="545">
        <v>34</v>
      </c>
      <c r="L34" s="538">
        <v>52</v>
      </c>
      <c r="M34" s="546">
        <v>52</v>
      </c>
      <c r="N34" s="547">
        <f t="shared" si="0"/>
        <v>243</v>
      </c>
      <c r="O34" s="548">
        <f t="shared" si="1"/>
        <v>48.6</v>
      </c>
      <c r="P34" s="549">
        <f t="shared" si="2"/>
        <v>6.8975305137666769</v>
      </c>
      <c r="Q34" s="531"/>
      <c r="R34" s="313"/>
      <c r="S34" s="594" t="s">
        <v>379</v>
      </c>
      <c r="T34" s="595"/>
      <c r="U34" s="596"/>
      <c r="V34" s="597"/>
      <c r="W34" s="598"/>
      <c r="X34" s="596"/>
      <c r="Y34" s="596"/>
      <c r="Z34" s="598"/>
      <c r="AA34" s="596">
        <v>51</v>
      </c>
      <c r="AB34" s="596">
        <v>48</v>
      </c>
      <c r="AC34" s="596">
        <v>30</v>
      </c>
      <c r="AD34" s="596">
        <v>24</v>
      </c>
      <c r="AE34" s="599">
        <v>47</v>
      </c>
      <c r="AF34" s="600">
        <f>SUM(T34:AE34)</f>
        <v>200</v>
      </c>
      <c r="AG34" s="601">
        <f>AVERAGE(T34:AE34)</f>
        <v>40</v>
      </c>
      <c r="AM34" s="220"/>
      <c r="AN34" s="220"/>
    </row>
    <row r="35" spans="1:40" customFormat="1" ht="24" thickBot="1">
      <c r="A35" s="537" t="s">
        <v>380</v>
      </c>
      <c r="B35" s="542"/>
      <c r="C35" s="543"/>
      <c r="D35" s="544"/>
      <c r="E35" s="543"/>
      <c r="F35" s="543"/>
      <c r="G35" s="543"/>
      <c r="H35" s="543"/>
      <c r="I35" s="543">
        <v>1</v>
      </c>
      <c r="J35" s="538">
        <v>1</v>
      </c>
      <c r="K35" s="545">
        <v>1</v>
      </c>
      <c r="L35" s="538">
        <v>2</v>
      </c>
      <c r="M35" s="546">
        <v>5</v>
      </c>
      <c r="N35" s="547">
        <f t="shared" si="0"/>
        <v>10</v>
      </c>
      <c r="O35" s="548">
        <f t="shared" si="1"/>
        <v>2</v>
      </c>
      <c r="P35" s="549">
        <f t="shared" si="2"/>
        <v>0.28384899233607719</v>
      </c>
      <c r="Q35" s="531"/>
      <c r="R35" s="313"/>
      <c r="S35" s="602" t="s">
        <v>370</v>
      </c>
      <c r="T35" s="603"/>
      <c r="U35" s="604"/>
      <c r="V35" s="604"/>
      <c r="W35" s="605"/>
      <c r="X35" s="604"/>
      <c r="Y35" s="604"/>
      <c r="Z35" s="605"/>
      <c r="AA35" s="604">
        <v>15</v>
      </c>
      <c r="AB35" s="604">
        <v>15</v>
      </c>
      <c r="AC35" s="604">
        <v>20</v>
      </c>
      <c r="AD35" s="604">
        <v>22</v>
      </c>
      <c r="AE35" s="606">
        <v>16</v>
      </c>
      <c r="AF35" s="607">
        <f>SUM(T35:AE35)</f>
        <v>88</v>
      </c>
      <c r="AG35" s="608">
        <f>AVERAGE(T35:AE35)</f>
        <v>17.600000000000001</v>
      </c>
      <c r="AM35" s="220"/>
      <c r="AN35" s="220"/>
    </row>
    <row r="36" spans="1:40" customFormat="1" ht="24" thickBot="1">
      <c r="A36" s="537" t="s">
        <v>381</v>
      </c>
      <c r="B36" s="542"/>
      <c r="C36" s="543"/>
      <c r="D36" s="544"/>
      <c r="E36" s="543"/>
      <c r="F36" s="543"/>
      <c r="G36" s="543"/>
      <c r="H36" s="543"/>
      <c r="I36" s="543">
        <v>19</v>
      </c>
      <c r="J36" s="538">
        <v>21</v>
      </c>
      <c r="K36" s="545">
        <v>23</v>
      </c>
      <c r="L36" s="538">
        <v>17</v>
      </c>
      <c r="M36" s="546">
        <v>12</v>
      </c>
      <c r="N36" s="547">
        <f t="shared" si="0"/>
        <v>92</v>
      </c>
      <c r="O36" s="548">
        <f t="shared" si="1"/>
        <v>18.399999999999999</v>
      </c>
      <c r="P36" s="549">
        <f t="shared" si="2"/>
        <v>2.6114107294919102</v>
      </c>
      <c r="Q36" s="2"/>
      <c r="R36" s="313"/>
      <c r="S36" s="583"/>
      <c r="T36" s="584"/>
      <c r="U36" s="584"/>
      <c r="V36" s="584"/>
      <c r="W36" s="584"/>
      <c r="X36" s="584"/>
      <c r="Y36" s="584"/>
      <c r="Z36" s="584"/>
      <c r="AA36" s="584"/>
      <c r="AB36" s="584"/>
      <c r="AC36" s="584"/>
      <c r="AD36" s="584"/>
      <c r="AE36" s="585"/>
      <c r="AF36" s="540"/>
      <c r="AG36" s="559"/>
      <c r="AM36" s="220"/>
      <c r="AN36" s="220"/>
    </row>
    <row r="37" spans="1:40" customFormat="1" ht="24" thickBot="1">
      <c r="A37" s="537" t="s">
        <v>382</v>
      </c>
      <c r="B37" s="542"/>
      <c r="C37" s="543"/>
      <c r="D37" s="544"/>
      <c r="E37" s="543"/>
      <c r="F37" s="543"/>
      <c r="G37" s="543"/>
      <c r="H37" s="543"/>
      <c r="I37" s="543">
        <v>8</v>
      </c>
      <c r="J37" s="538">
        <v>22</v>
      </c>
      <c r="K37" s="545">
        <v>17</v>
      </c>
      <c r="L37" s="538">
        <v>8</v>
      </c>
      <c r="M37" s="546">
        <v>14</v>
      </c>
      <c r="N37" s="547">
        <f t="shared" si="0"/>
        <v>69</v>
      </c>
      <c r="O37" s="548">
        <f t="shared" si="1"/>
        <v>13.8</v>
      </c>
      <c r="P37" s="549">
        <f t="shared" si="2"/>
        <v>1.9585580471189328</v>
      </c>
      <c r="Q37" s="2"/>
      <c r="R37" s="313"/>
      <c r="S37" s="854" t="s">
        <v>383</v>
      </c>
      <c r="T37" s="854"/>
      <c r="U37" s="854"/>
      <c r="V37" s="854"/>
      <c r="W37" s="854"/>
      <c r="X37" s="854"/>
      <c r="Y37" s="854"/>
      <c r="Z37" s="854"/>
      <c r="AA37" s="854"/>
      <c r="AB37" s="854"/>
      <c r="AC37" s="854"/>
      <c r="AD37" s="854"/>
      <c r="AE37" s="854"/>
      <c r="AF37" s="561"/>
      <c r="AG37" s="562"/>
      <c r="AM37" s="220"/>
      <c r="AN37" s="220"/>
    </row>
    <row r="38" spans="1:40" customFormat="1" ht="24" thickBot="1">
      <c r="A38" s="537" t="s">
        <v>384</v>
      </c>
      <c r="B38" s="542"/>
      <c r="C38" s="543"/>
      <c r="D38" s="544"/>
      <c r="E38" s="543"/>
      <c r="F38" s="543"/>
      <c r="G38" s="543"/>
      <c r="H38" s="543"/>
      <c r="I38" s="543">
        <v>3</v>
      </c>
      <c r="J38" s="538">
        <v>4</v>
      </c>
      <c r="K38" s="545">
        <v>5</v>
      </c>
      <c r="L38" s="538">
        <v>2</v>
      </c>
      <c r="M38" s="546">
        <v>4</v>
      </c>
      <c r="N38" s="547">
        <f t="shared" si="0"/>
        <v>18</v>
      </c>
      <c r="O38" s="548">
        <f t="shared" si="1"/>
        <v>3.6</v>
      </c>
      <c r="P38" s="549">
        <f t="shared" si="2"/>
        <v>0.51092818620493896</v>
      </c>
      <c r="Q38" s="2"/>
      <c r="R38" s="313"/>
      <c r="S38" s="609" t="s">
        <v>375</v>
      </c>
      <c r="T38" s="610"/>
      <c r="U38" s="611"/>
      <c r="V38" s="611"/>
      <c r="W38" s="611"/>
      <c r="X38" s="611"/>
      <c r="Y38" s="611"/>
      <c r="Z38" s="611"/>
      <c r="AA38" s="611">
        <v>60</v>
      </c>
      <c r="AB38" s="611">
        <v>43</v>
      </c>
      <c r="AC38" s="611">
        <v>65</v>
      </c>
      <c r="AD38" s="611">
        <v>48</v>
      </c>
      <c r="AE38" s="612">
        <v>37</v>
      </c>
      <c r="AF38" s="613">
        <f t="shared" ref="AF38:AF43" si="5">SUM(T38:AE38)</f>
        <v>253</v>
      </c>
      <c r="AG38" s="554">
        <f>AVERAGE(T38:AE38)</f>
        <v>50.6</v>
      </c>
      <c r="AM38" s="220"/>
      <c r="AN38" s="220"/>
    </row>
    <row r="39" spans="1:40" customFormat="1" ht="29.25" thickBot="1">
      <c r="A39" s="537" t="s">
        <v>385</v>
      </c>
      <c r="B39" s="542"/>
      <c r="C39" s="543"/>
      <c r="D39" s="544"/>
      <c r="E39" s="543"/>
      <c r="F39" s="543"/>
      <c r="G39" s="543"/>
      <c r="H39" s="543"/>
      <c r="I39" s="543">
        <v>0</v>
      </c>
      <c r="J39" s="538">
        <v>2</v>
      </c>
      <c r="K39" s="545">
        <v>0</v>
      </c>
      <c r="L39" s="538">
        <v>0</v>
      </c>
      <c r="M39" s="546">
        <v>2</v>
      </c>
      <c r="N39" s="547">
        <f t="shared" si="0"/>
        <v>4</v>
      </c>
      <c r="O39" s="548">
        <f t="shared" si="1"/>
        <v>0.8</v>
      </c>
      <c r="P39" s="549">
        <f t="shared" si="2"/>
        <v>0.11353959693443089</v>
      </c>
      <c r="Q39" s="2"/>
      <c r="R39" s="313"/>
      <c r="S39" s="614" t="s">
        <v>386</v>
      </c>
      <c r="T39" s="615">
        <f t="shared" ref="T39:Z39" si="6">SUM(T40:T41)</f>
        <v>0</v>
      </c>
      <c r="U39" s="615">
        <f t="shared" si="6"/>
        <v>0</v>
      </c>
      <c r="V39" s="615">
        <f t="shared" si="6"/>
        <v>0</v>
      </c>
      <c r="W39" s="615">
        <f t="shared" si="6"/>
        <v>0</v>
      </c>
      <c r="X39" s="615">
        <f t="shared" si="6"/>
        <v>0</v>
      </c>
      <c r="Y39" s="615">
        <f t="shared" si="6"/>
        <v>0</v>
      </c>
      <c r="Z39" s="615">
        <f t="shared" si="6"/>
        <v>0</v>
      </c>
      <c r="AA39" s="615">
        <v>60</v>
      </c>
      <c r="AB39" s="615">
        <v>56</v>
      </c>
      <c r="AC39" s="615">
        <v>59</v>
      </c>
      <c r="AD39" s="615">
        <f>SUM(AD40:AD41)</f>
        <v>33</v>
      </c>
      <c r="AE39" s="616">
        <f>SUM(AE40:AE41)</f>
        <v>53</v>
      </c>
      <c r="AF39" s="617">
        <f t="shared" si="5"/>
        <v>261</v>
      </c>
      <c r="AG39" s="618">
        <f>SUM(AG40:AG41)</f>
        <v>52.2</v>
      </c>
      <c r="AM39" s="220"/>
      <c r="AN39" s="220"/>
    </row>
    <row r="40" spans="1:40" customFormat="1" ht="23.25">
      <c r="A40" s="537" t="s">
        <v>387</v>
      </c>
      <c r="B40" s="542"/>
      <c r="C40" s="543"/>
      <c r="D40" s="544"/>
      <c r="E40" s="543"/>
      <c r="F40" s="543"/>
      <c r="G40" s="543"/>
      <c r="H40" s="543"/>
      <c r="I40" s="543">
        <v>42</v>
      </c>
      <c r="J40" s="538">
        <v>37</v>
      </c>
      <c r="K40" s="545">
        <v>66</v>
      </c>
      <c r="L40" s="538">
        <v>40</v>
      </c>
      <c r="M40" s="546">
        <v>46</v>
      </c>
      <c r="N40" s="547">
        <f t="shared" si="0"/>
        <v>231</v>
      </c>
      <c r="O40" s="548">
        <f t="shared" si="1"/>
        <v>46.2</v>
      </c>
      <c r="P40" s="549">
        <f t="shared" si="2"/>
        <v>6.5569117229633838</v>
      </c>
      <c r="Q40" s="531"/>
      <c r="R40" s="313"/>
      <c r="S40" s="619" t="s">
        <v>379</v>
      </c>
      <c r="T40" s="620"/>
      <c r="U40" s="621"/>
      <c r="V40" s="622"/>
      <c r="W40" s="621"/>
      <c r="X40" s="622"/>
      <c r="Y40" s="622"/>
      <c r="Z40" s="621"/>
      <c r="AA40" s="621">
        <v>41</v>
      </c>
      <c r="AB40" s="621">
        <v>33</v>
      </c>
      <c r="AC40" s="621">
        <v>36</v>
      </c>
      <c r="AD40" s="621">
        <v>11</v>
      </c>
      <c r="AE40" s="623">
        <v>27</v>
      </c>
      <c r="AF40" s="624">
        <f t="shared" si="5"/>
        <v>148</v>
      </c>
      <c r="AG40" s="625">
        <f>AVERAGE(T40:AE40)</f>
        <v>29.6</v>
      </c>
      <c r="AM40" s="220"/>
      <c r="AN40" s="220"/>
    </row>
    <row r="41" spans="1:40" customFormat="1" ht="15.75" thickBot="1">
      <c r="A41" s="537" t="s">
        <v>388</v>
      </c>
      <c r="B41" s="542"/>
      <c r="C41" s="543"/>
      <c r="D41" s="544"/>
      <c r="E41" s="543"/>
      <c r="F41" s="543"/>
      <c r="G41" s="543"/>
      <c r="H41" s="543"/>
      <c r="I41" s="543">
        <v>3</v>
      </c>
      <c r="J41" s="538">
        <v>1</v>
      </c>
      <c r="K41" s="545">
        <v>3</v>
      </c>
      <c r="L41" s="538">
        <v>3</v>
      </c>
      <c r="M41" s="546">
        <v>2</v>
      </c>
      <c r="N41" s="547">
        <f t="shared" si="0"/>
        <v>12</v>
      </c>
      <c r="O41" s="548">
        <f t="shared" si="1"/>
        <v>2.4</v>
      </c>
      <c r="P41" s="549">
        <f t="shared" si="2"/>
        <v>0.34061879080329266</v>
      </c>
      <c r="Q41" s="2"/>
      <c r="R41" s="313"/>
      <c r="S41" s="626" t="s">
        <v>370</v>
      </c>
      <c r="T41" s="627"/>
      <c r="U41" s="622"/>
      <c r="V41" s="628"/>
      <c r="W41" s="622"/>
      <c r="X41" s="628"/>
      <c r="Y41" s="628"/>
      <c r="Z41" s="622"/>
      <c r="AA41" s="622">
        <v>19</v>
      </c>
      <c r="AB41" s="622">
        <v>23</v>
      </c>
      <c r="AC41" s="622">
        <v>23</v>
      </c>
      <c r="AD41" s="622">
        <v>22</v>
      </c>
      <c r="AE41" s="629">
        <v>26</v>
      </c>
      <c r="AF41" s="630">
        <f t="shared" si="5"/>
        <v>113</v>
      </c>
      <c r="AG41" s="631">
        <f>AVERAGE(T41:AE41)</f>
        <v>22.6</v>
      </c>
      <c r="AM41" s="220"/>
      <c r="AN41" s="220"/>
    </row>
    <row r="42" spans="1:40" customFormat="1" ht="24" thickBot="1">
      <c r="A42" s="537" t="s">
        <v>389</v>
      </c>
      <c r="B42" s="542"/>
      <c r="C42" s="543"/>
      <c r="D42" s="544"/>
      <c r="E42" s="543"/>
      <c r="F42" s="543"/>
      <c r="G42" s="543"/>
      <c r="H42" s="543"/>
      <c r="I42" s="543">
        <v>15</v>
      </c>
      <c r="J42" s="538">
        <v>18</v>
      </c>
      <c r="K42" s="545">
        <v>4</v>
      </c>
      <c r="L42" s="538">
        <v>3</v>
      </c>
      <c r="M42" s="546">
        <v>9</v>
      </c>
      <c r="N42" s="547">
        <f t="shared" si="0"/>
        <v>49</v>
      </c>
      <c r="O42" s="548">
        <f t="shared" si="1"/>
        <v>9.8000000000000007</v>
      </c>
      <c r="P42" s="549">
        <f t="shared" si="2"/>
        <v>1.3908600624467784</v>
      </c>
      <c r="Q42" s="2"/>
      <c r="R42" s="313"/>
      <c r="S42" s="632" t="s">
        <v>390</v>
      </c>
      <c r="T42" s="610"/>
      <c r="U42" s="611"/>
      <c r="V42" s="611"/>
      <c r="W42" s="611"/>
      <c r="X42" s="611"/>
      <c r="Y42" s="611"/>
      <c r="Z42" s="611"/>
      <c r="AA42" s="611">
        <v>52</v>
      </c>
      <c r="AB42" s="611">
        <v>25</v>
      </c>
      <c r="AC42" s="611">
        <v>57</v>
      </c>
      <c r="AD42" s="611">
        <v>35</v>
      </c>
      <c r="AE42" s="612">
        <v>15</v>
      </c>
      <c r="AF42" s="633">
        <f t="shared" si="5"/>
        <v>184</v>
      </c>
      <c r="AG42" s="634">
        <f>AVERAGE(T42:AE42)</f>
        <v>36.799999999999997</v>
      </c>
      <c r="AM42" s="220"/>
      <c r="AN42" s="220"/>
    </row>
    <row r="43" spans="1:40" customFormat="1" ht="26.25" thickBot="1">
      <c r="A43" s="537" t="s">
        <v>391</v>
      </c>
      <c r="B43" s="542"/>
      <c r="C43" s="543"/>
      <c r="D43" s="544"/>
      <c r="E43" s="543"/>
      <c r="F43" s="543"/>
      <c r="G43" s="543"/>
      <c r="H43" s="543"/>
      <c r="I43" s="543">
        <v>16</v>
      </c>
      <c r="J43" s="538">
        <v>17</v>
      </c>
      <c r="K43" s="545">
        <v>17</v>
      </c>
      <c r="L43" s="538">
        <v>9</v>
      </c>
      <c r="M43" s="546">
        <v>8</v>
      </c>
      <c r="N43" s="547">
        <f t="shared" si="0"/>
        <v>67</v>
      </c>
      <c r="O43" s="548">
        <f t="shared" si="1"/>
        <v>13.4</v>
      </c>
      <c r="P43" s="549">
        <f t="shared" si="2"/>
        <v>1.9017882486517173</v>
      </c>
      <c r="Q43" s="2"/>
      <c r="R43" s="313"/>
      <c r="S43" s="635" t="s">
        <v>392</v>
      </c>
      <c r="T43" s="636"/>
      <c r="U43" s="637"/>
      <c r="V43" s="638"/>
      <c r="W43" s="638"/>
      <c r="X43" s="637"/>
      <c r="Y43" s="638"/>
      <c r="Z43" s="637"/>
      <c r="AA43" s="637">
        <v>24</v>
      </c>
      <c r="AB43" s="637">
        <v>17</v>
      </c>
      <c r="AC43" s="637">
        <v>27</v>
      </c>
      <c r="AD43" s="637">
        <v>10</v>
      </c>
      <c r="AE43" s="639">
        <v>3</v>
      </c>
      <c r="AF43" s="640">
        <f t="shared" si="5"/>
        <v>81</v>
      </c>
      <c r="AG43" s="618">
        <f>AVERAGE(T43:AE43)</f>
        <v>16.2</v>
      </c>
      <c r="AM43" s="220"/>
      <c r="AN43" s="220"/>
    </row>
    <row r="44" spans="1:40" customFormat="1" ht="34.5" thickBot="1">
      <c r="A44" s="591" t="s">
        <v>393</v>
      </c>
      <c r="B44" s="542"/>
      <c r="C44" s="543"/>
      <c r="D44" s="544"/>
      <c r="E44" s="543"/>
      <c r="F44" s="543"/>
      <c r="G44" s="543"/>
      <c r="H44" s="543"/>
      <c r="I44" s="543">
        <v>19</v>
      </c>
      <c r="J44" s="538">
        <v>45</v>
      </c>
      <c r="K44" s="545">
        <v>14</v>
      </c>
      <c r="L44" s="538">
        <v>10</v>
      </c>
      <c r="M44" s="546">
        <v>9</v>
      </c>
      <c r="N44" s="547">
        <f t="shared" si="0"/>
        <v>97</v>
      </c>
      <c r="O44" s="548">
        <f t="shared" si="1"/>
        <v>19.399999999999999</v>
      </c>
      <c r="P44" s="549">
        <f t="shared" si="2"/>
        <v>2.7533352256599488</v>
      </c>
      <c r="Q44" s="2"/>
      <c r="R44" s="313"/>
      <c r="S44" s="540"/>
      <c r="T44" s="641"/>
      <c r="U44" s="641"/>
      <c r="V44" s="641"/>
      <c r="W44" s="641"/>
      <c r="X44" s="641"/>
      <c r="Y44" s="641"/>
      <c r="Z44" s="641"/>
      <c r="AA44" s="641"/>
      <c r="AB44" s="641"/>
      <c r="AC44" s="641"/>
      <c r="AD44" s="641"/>
      <c r="AE44" s="642"/>
      <c r="AF44" s="643"/>
      <c r="AG44" s="644"/>
      <c r="AM44" s="220"/>
      <c r="AN44" s="220"/>
    </row>
    <row r="45" spans="1:40" customFormat="1" ht="24" thickBot="1">
      <c r="A45" s="537" t="s">
        <v>394</v>
      </c>
      <c r="B45" s="542"/>
      <c r="C45" s="543"/>
      <c r="D45" s="544"/>
      <c r="E45" s="543"/>
      <c r="F45" s="543"/>
      <c r="G45" s="543"/>
      <c r="H45" s="543"/>
      <c r="I45" s="543">
        <v>20</v>
      </c>
      <c r="J45" s="538">
        <v>14</v>
      </c>
      <c r="K45" s="545">
        <v>14</v>
      </c>
      <c r="L45" s="538">
        <v>15</v>
      </c>
      <c r="M45" s="546">
        <v>15</v>
      </c>
      <c r="N45" s="547">
        <f t="shared" si="0"/>
        <v>78</v>
      </c>
      <c r="O45" s="548">
        <f t="shared" si="1"/>
        <v>15.6</v>
      </c>
      <c r="P45" s="549">
        <f t="shared" si="2"/>
        <v>2.214022140221402</v>
      </c>
      <c r="Q45" s="2"/>
      <c r="R45" s="313"/>
      <c r="S45" s="849" t="s">
        <v>395</v>
      </c>
      <c r="T45" s="849"/>
      <c r="U45" s="849"/>
      <c r="V45" s="849"/>
      <c r="W45" s="849"/>
      <c r="X45" s="849"/>
      <c r="Y45" s="849"/>
      <c r="Z45" s="849"/>
      <c r="AA45" s="849"/>
      <c r="AB45" s="849"/>
      <c r="AC45" s="849"/>
      <c r="AD45" s="849"/>
      <c r="AE45" s="849"/>
      <c r="AF45" s="645"/>
      <c r="AG45" s="646"/>
      <c r="AM45" s="220"/>
      <c r="AN45" s="220"/>
    </row>
    <row r="46" spans="1:40" customFormat="1" ht="35.25" thickBot="1">
      <c r="A46" s="537" t="s">
        <v>396</v>
      </c>
      <c r="B46" s="542"/>
      <c r="C46" s="543"/>
      <c r="D46" s="544"/>
      <c r="E46" s="543"/>
      <c r="F46" s="543"/>
      <c r="G46" s="543"/>
      <c r="H46" s="543"/>
      <c r="I46" s="543">
        <v>3</v>
      </c>
      <c r="J46" s="538">
        <v>2</v>
      </c>
      <c r="K46" s="545">
        <v>1</v>
      </c>
      <c r="L46" s="538">
        <v>5</v>
      </c>
      <c r="M46" s="546">
        <v>4</v>
      </c>
      <c r="N46" s="547">
        <f t="shared" si="0"/>
        <v>15</v>
      </c>
      <c r="O46" s="548">
        <f t="shared" si="1"/>
        <v>3</v>
      </c>
      <c r="P46" s="549">
        <f t="shared" si="2"/>
        <v>0.42577348850411584</v>
      </c>
      <c r="Q46" s="2"/>
      <c r="R46" s="313"/>
      <c r="S46" s="647" t="s">
        <v>375</v>
      </c>
      <c r="T46" s="648"/>
      <c r="U46" s="649"/>
      <c r="V46" s="649"/>
      <c r="W46" s="649"/>
      <c r="X46" s="649"/>
      <c r="Y46" s="649"/>
      <c r="Z46" s="649"/>
      <c r="AA46" s="649">
        <v>6</v>
      </c>
      <c r="AB46" s="649">
        <v>7</v>
      </c>
      <c r="AC46" s="649">
        <v>9</v>
      </c>
      <c r="AD46" s="649">
        <v>11</v>
      </c>
      <c r="AE46" s="650">
        <v>8</v>
      </c>
      <c r="AF46" s="651">
        <f>SUM(T46:AE46)</f>
        <v>41</v>
      </c>
      <c r="AG46" s="634">
        <f>AVERAGE(T46:AE46)</f>
        <v>8.1999999999999993</v>
      </c>
      <c r="AM46" s="220"/>
      <c r="AN46" s="220"/>
    </row>
    <row r="47" spans="1:40" customFormat="1" ht="35.25" thickBot="1">
      <c r="A47" s="537" t="s">
        <v>397</v>
      </c>
      <c r="B47" s="542"/>
      <c r="C47" s="543"/>
      <c r="D47" s="544"/>
      <c r="E47" s="543"/>
      <c r="F47" s="543"/>
      <c r="G47" s="543"/>
      <c r="H47" s="543"/>
      <c r="I47" s="543">
        <v>7</v>
      </c>
      <c r="J47" s="538">
        <v>12</v>
      </c>
      <c r="K47" s="545">
        <v>6</v>
      </c>
      <c r="L47" s="538">
        <v>5</v>
      </c>
      <c r="M47" s="546">
        <v>2</v>
      </c>
      <c r="N47" s="547">
        <f t="shared" si="0"/>
        <v>32</v>
      </c>
      <c r="O47" s="548">
        <f t="shared" si="1"/>
        <v>6.4</v>
      </c>
      <c r="P47" s="549">
        <f t="shared" si="2"/>
        <v>0.90831677547544709</v>
      </c>
      <c r="Q47" s="2"/>
      <c r="R47" s="313"/>
      <c r="S47" s="652" t="s">
        <v>398</v>
      </c>
      <c r="T47" s="653">
        <f t="shared" ref="T47:Z47" si="7">SUM(T48:T49)</f>
        <v>0</v>
      </c>
      <c r="U47" s="653">
        <f t="shared" si="7"/>
        <v>0</v>
      </c>
      <c r="V47" s="653">
        <f t="shared" si="7"/>
        <v>0</v>
      </c>
      <c r="W47" s="653">
        <f t="shared" si="7"/>
        <v>0</v>
      </c>
      <c r="X47" s="653">
        <f t="shared" si="7"/>
        <v>0</v>
      </c>
      <c r="Y47" s="653">
        <f t="shared" si="7"/>
        <v>0</v>
      </c>
      <c r="Z47" s="653">
        <f t="shared" si="7"/>
        <v>0</v>
      </c>
      <c r="AA47" s="653">
        <v>10</v>
      </c>
      <c r="AB47" s="653">
        <v>18</v>
      </c>
      <c r="AC47" s="654">
        <v>21</v>
      </c>
      <c r="AD47" s="653">
        <f>SUM(AD48:AD49)</f>
        <v>3</v>
      </c>
      <c r="AE47" s="655">
        <f>SUM(AE48:AE49)</f>
        <v>35</v>
      </c>
      <c r="AF47" s="617">
        <f>SUM(T47:AE47)</f>
        <v>87</v>
      </c>
      <c r="AG47" s="618">
        <f>SUM(AG48:AG49)</f>
        <v>17.399999999999999</v>
      </c>
      <c r="AM47" s="220"/>
      <c r="AN47" s="220"/>
    </row>
    <row r="48" spans="1:40" customFormat="1" ht="23.25">
      <c r="A48" s="537" t="s">
        <v>399</v>
      </c>
      <c r="B48" s="542"/>
      <c r="C48" s="543"/>
      <c r="D48" s="544"/>
      <c r="E48" s="543"/>
      <c r="F48" s="543"/>
      <c r="G48" s="543"/>
      <c r="H48" s="543"/>
      <c r="I48" s="543">
        <v>47</v>
      </c>
      <c r="J48" s="538">
        <v>43</v>
      </c>
      <c r="K48" s="545">
        <v>79</v>
      </c>
      <c r="L48" s="538">
        <v>56</v>
      </c>
      <c r="M48" s="546">
        <v>38</v>
      </c>
      <c r="N48" s="547">
        <f t="shared" si="0"/>
        <v>263</v>
      </c>
      <c r="O48" s="548">
        <f t="shared" si="1"/>
        <v>52.6</v>
      </c>
      <c r="P48" s="549">
        <f t="shared" si="2"/>
        <v>7.4652284984388304</v>
      </c>
      <c r="Q48" s="2"/>
      <c r="R48" s="313"/>
      <c r="S48" s="656" t="s">
        <v>379</v>
      </c>
      <c r="T48" s="657"/>
      <c r="U48" s="658"/>
      <c r="V48" s="658"/>
      <c r="W48" s="658"/>
      <c r="X48" s="658"/>
      <c r="Y48" s="659"/>
      <c r="Z48" s="658"/>
      <c r="AA48" s="658">
        <v>0</v>
      </c>
      <c r="AB48" s="658">
        <v>0</v>
      </c>
      <c r="AC48" s="658">
        <v>1</v>
      </c>
      <c r="AD48" s="658">
        <v>3</v>
      </c>
      <c r="AE48" s="660">
        <v>3</v>
      </c>
      <c r="AF48" s="624">
        <f>SUM(T48:AE48)</f>
        <v>7</v>
      </c>
      <c r="AG48" s="625">
        <f>AVERAGE(T48:AE48)</f>
        <v>1.4</v>
      </c>
      <c r="AM48" s="220"/>
      <c r="AN48" s="220"/>
    </row>
    <row r="49" spans="1:55" ht="24" thickBot="1">
      <c r="A49" s="537" t="s">
        <v>400</v>
      </c>
      <c r="B49" s="542"/>
      <c r="C49" s="543"/>
      <c r="D49" s="544"/>
      <c r="E49" s="543"/>
      <c r="F49" s="543"/>
      <c r="G49" s="543"/>
      <c r="H49" s="543"/>
      <c r="I49" s="543">
        <v>9</v>
      </c>
      <c r="J49" s="538">
        <v>5</v>
      </c>
      <c r="K49" s="545">
        <v>7</v>
      </c>
      <c r="L49" s="538">
        <v>5</v>
      </c>
      <c r="M49" s="546">
        <v>7</v>
      </c>
      <c r="N49" s="547">
        <f t="shared" si="0"/>
        <v>33</v>
      </c>
      <c r="O49" s="548">
        <f t="shared" si="1"/>
        <v>6.6</v>
      </c>
      <c r="P49" s="549">
        <f t="shared" si="2"/>
        <v>0.93670167470905485</v>
      </c>
      <c r="Q49" s="2"/>
      <c r="R49" s="313"/>
      <c r="S49" s="661" t="s">
        <v>370</v>
      </c>
      <c r="T49" s="662"/>
      <c r="U49" s="663"/>
      <c r="V49" s="663"/>
      <c r="W49" s="663"/>
      <c r="X49" s="663"/>
      <c r="Y49" s="664"/>
      <c r="Z49" s="663"/>
      <c r="AA49" s="663">
        <v>10</v>
      </c>
      <c r="AB49" s="663">
        <v>18</v>
      </c>
      <c r="AC49" s="663">
        <v>20</v>
      </c>
      <c r="AD49" s="663">
        <v>0</v>
      </c>
      <c r="AE49" s="665">
        <v>32</v>
      </c>
      <c r="AF49" s="630">
        <f>SUM(T49:AE49)</f>
        <v>80</v>
      </c>
      <c r="AG49" s="631">
        <f>AVERAGE(T49:AE49)</f>
        <v>16</v>
      </c>
      <c r="AM49" s="220"/>
      <c r="AN49" s="220"/>
      <c r="BB49"/>
    </row>
    <row r="50" spans="1:55" ht="23.25">
      <c r="A50" s="537" t="s">
        <v>401</v>
      </c>
      <c r="B50" s="542"/>
      <c r="C50" s="543"/>
      <c r="D50" s="544"/>
      <c r="E50" s="543"/>
      <c r="F50" s="543"/>
      <c r="G50" s="543"/>
      <c r="H50" s="543"/>
      <c r="I50" s="543">
        <v>1</v>
      </c>
      <c r="J50" s="538">
        <v>0</v>
      </c>
      <c r="K50" s="545">
        <v>0</v>
      </c>
      <c r="L50" s="538">
        <v>1</v>
      </c>
      <c r="M50" s="546">
        <v>1</v>
      </c>
      <c r="N50" s="547">
        <f t="shared" si="0"/>
        <v>3</v>
      </c>
      <c r="O50" s="548">
        <f t="shared" si="1"/>
        <v>0.6</v>
      </c>
      <c r="P50" s="549">
        <f t="shared" si="2"/>
        <v>8.5154697700823165E-2</v>
      </c>
      <c r="Q50" s="2"/>
      <c r="R50" s="313"/>
      <c r="BC50" s="220"/>
    </row>
    <row r="51" spans="1:55" ht="23.25">
      <c r="A51" s="537" t="s">
        <v>402</v>
      </c>
      <c r="B51" s="542"/>
      <c r="C51" s="543"/>
      <c r="D51" s="544"/>
      <c r="E51" s="543"/>
      <c r="F51" s="543"/>
      <c r="G51" s="543"/>
      <c r="H51" s="543"/>
      <c r="I51" s="543">
        <v>1</v>
      </c>
      <c r="J51" s="538">
        <v>3</v>
      </c>
      <c r="K51" s="545">
        <v>3</v>
      </c>
      <c r="L51" s="538">
        <v>0</v>
      </c>
      <c r="M51" s="546">
        <v>4</v>
      </c>
      <c r="N51" s="547">
        <f t="shared" si="0"/>
        <v>11</v>
      </c>
      <c r="O51" s="548">
        <f t="shared" si="1"/>
        <v>2.2000000000000002</v>
      </c>
      <c r="P51" s="549">
        <f t="shared" si="2"/>
        <v>0.3122338915696849</v>
      </c>
      <c r="Q51" s="2"/>
      <c r="R51" s="313"/>
      <c r="BC51" s="220"/>
    </row>
    <row r="52" spans="1:55" ht="22.5">
      <c r="A52" s="581" t="s">
        <v>403</v>
      </c>
      <c r="B52" s="582"/>
      <c r="C52" s="543"/>
      <c r="D52" s="666"/>
      <c r="E52" s="667"/>
      <c r="F52" s="667"/>
      <c r="G52" s="667"/>
      <c r="H52" s="667"/>
      <c r="I52" s="543">
        <v>0</v>
      </c>
      <c r="J52" s="538">
        <v>1</v>
      </c>
      <c r="K52" s="545">
        <v>1</v>
      </c>
      <c r="L52" s="538">
        <v>0</v>
      </c>
      <c r="M52" s="546">
        <v>1</v>
      </c>
      <c r="N52" s="547">
        <f t="shared" si="0"/>
        <v>3</v>
      </c>
      <c r="O52" s="548">
        <f t="shared" si="1"/>
        <v>0.6</v>
      </c>
      <c r="P52" s="549">
        <f t="shared" si="2"/>
        <v>8.5154697700823165E-2</v>
      </c>
      <c r="Q52" s="531"/>
      <c r="R52" s="313"/>
      <c r="S52" s="313"/>
      <c r="AH52" s="158"/>
    </row>
    <row r="53" spans="1:55" ht="23.25">
      <c r="A53" s="537" t="s">
        <v>404</v>
      </c>
      <c r="B53" s="542"/>
      <c r="C53" s="543"/>
      <c r="D53" s="544"/>
      <c r="E53" s="543"/>
      <c r="F53" s="543"/>
      <c r="G53" s="543"/>
      <c r="H53" s="543"/>
      <c r="I53" s="543">
        <v>105</v>
      </c>
      <c r="J53" s="538">
        <v>121</v>
      </c>
      <c r="K53" s="545">
        <v>89</v>
      </c>
      <c r="L53" s="538">
        <v>65</v>
      </c>
      <c r="M53" s="546">
        <v>154</v>
      </c>
      <c r="N53" s="547">
        <f t="shared" si="0"/>
        <v>534</v>
      </c>
      <c r="O53" s="548">
        <f t="shared" si="1"/>
        <v>106.8</v>
      </c>
      <c r="P53" s="549">
        <f t="shared" si="2"/>
        <v>15.157536190746523</v>
      </c>
      <c r="Q53" s="2"/>
      <c r="R53" s="313"/>
      <c r="S53" s="313"/>
    </row>
    <row r="54" spans="1:55" ht="23.25">
      <c r="A54" s="537" t="s">
        <v>405</v>
      </c>
      <c r="B54" s="542"/>
      <c r="C54" s="543"/>
      <c r="D54" s="544"/>
      <c r="E54" s="543"/>
      <c r="F54" s="543"/>
      <c r="G54" s="543"/>
      <c r="H54" s="543"/>
      <c r="I54" s="543">
        <v>7</v>
      </c>
      <c r="J54" s="538">
        <v>17</v>
      </c>
      <c r="K54" s="545">
        <v>15</v>
      </c>
      <c r="L54" s="538">
        <v>7</v>
      </c>
      <c r="M54" s="546">
        <v>7</v>
      </c>
      <c r="N54" s="547">
        <f t="shared" ref="N54:N85" si="8">SUM(B54:M54)</f>
        <v>53</v>
      </c>
      <c r="O54" s="548">
        <f t="shared" ref="O54:O85" si="9">AVERAGE(B54:M54)</f>
        <v>10.6</v>
      </c>
      <c r="P54" s="549">
        <f t="shared" si="2"/>
        <v>1.5043996593812092</v>
      </c>
      <c r="Q54" s="2"/>
      <c r="R54" s="313"/>
      <c r="S54" s="313"/>
    </row>
    <row r="55" spans="1:55" ht="23.25">
      <c r="A55" s="537" t="s">
        <v>406</v>
      </c>
      <c r="B55" s="542"/>
      <c r="C55" s="543"/>
      <c r="D55" s="544"/>
      <c r="E55" s="543"/>
      <c r="F55" s="543"/>
      <c r="G55" s="543"/>
      <c r="H55" s="543"/>
      <c r="I55" s="543">
        <v>34</v>
      </c>
      <c r="J55" s="538">
        <v>37</v>
      </c>
      <c r="K55" s="545">
        <v>32</v>
      </c>
      <c r="L55" s="538">
        <v>24</v>
      </c>
      <c r="M55" s="546">
        <v>30</v>
      </c>
      <c r="N55" s="547">
        <f t="shared" si="8"/>
        <v>157</v>
      </c>
      <c r="O55" s="548">
        <f t="shared" si="9"/>
        <v>31.4</v>
      </c>
      <c r="P55" s="549">
        <f t="shared" si="2"/>
        <v>4.4564291796764115</v>
      </c>
      <c r="Q55" s="2"/>
      <c r="R55" s="313"/>
      <c r="S55" s="313"/>
    </row>
    <row r="56" spans="1:55" ht="23.25">
      <c r="A56" s="537" t="s">
        <v>407</v>
      </c>
      <c r="B56" s="542"/>
      <c r="C56" s="543"/>
      <c r="D56" s="544"/>
      <c r="E56" s="543"/>
      <c r="F56" s="543"/>
      <c r="G56" s="543"/>
      <c r="H56" s="543"/>
      <c r="I56" s="543">
        <v>32</v>
      </c>
      <c r="J56" s="538">
        <v>26</v>
      </c>
      <c r="K56" s="545">
        <v>22</v>
      </c>
      <c r="L56" s="538">
        <v>17</v>
      </c>
      <c r="M56" s="546">
        <v>20</v>
      </c>
      <c r="N56" s="547">
        <f t="shared" si="8"/>
        <v>117</v>
      </c>
      <c r="O56" s="548">
        <f t="shared" si="9"/>
        <v>23.4</v>
      </c>
      <c r="P56" s="549">
        <f t="shared" ref="P56:P87" si="10">(N56/$N$100)*100</f>
        <v>3.3210332103321036</v>
      </c>
      <c r="Q56" s="531"/>
      <c r="R56" s="313"/>
      <c r="S56" s="313"/>
    </row>
    <row r="57" spans="1:55" ht="23.25">
      <c r="A57" s="668" t="s">
        <v>408</v>
      </c>
      <c r="B57" s="542"/>
      <c r="C57" s="543"/>
      <c r="D57" s="544"/>
      <c r="E57" s="543"/>
      <c r="F57" s="543"/>
      <c r="G57" s="543"/>
      <c r="H57" s="543"/>
      <c r="I57" s="543">
        <v>2</v>
      </c>
      <c r="J57" s="538">
        <v>3</v>
      </c>
      <c r="K57" s="545">
        <v>1</v>
      </c>
      <c r="L57" s="538">
        <v>0</v>
      </c>
      <c r="M57" s="546">
        <v>1</v>
      </c>
      <c r="N57" s="547">
        <f t="shared" si="8"/>
        <v>7</v>
      </c>
      <c r="O57" s="548">
        <f t="shared" si="9"/>
        <v>1.4</v>
      </c>
      <c r="P57" s="549">
        <f t="shared" si="10"/>
        <v>0.19869429463525404</v>
      </c>
      <c r="Q57" s="531"/>
      <c r="R57" s="313"/>
      <c r="S57" s="313"/>
    </row>
    <row r="58" spans="1:55" ht="23.25">
      <c r="A58" s="537" t="s">
        <v>409</v>
      </c>
      <c r="B58" s="542"/>
      <c r="C58" s="543"/>
      <c r="D58" s="544"/>
      <c r="E58" s="543"/>
      <c r="F58" s="543"/>
      <c r="G58" s="543"/>
      <c r="H58" s="543"/>
      <c r="I58" s="543">
        <v>10</v>
      </c>
      <c r="J58" s="538">
        <v>20</v>
      </c>
      <c r="K58" s="545">
        <v>23</v>
      </c>
      <c r="L58" s="538">
        <v>14</v>
      </c>
      <c r="M58" s="546">
        <v>20</v>
      </c>
      <c r="N58" s="547">
        <f t="shared" si="8"/>
        <v>87</v>
      </c>
      <c r="O58" s="548">
        <f t="shared" si="9"/>
        <v>17.399999999999999</v>
      </c>
      <c r="P58" s="549">
        <f t="shared" si="10"/>
        <v>2.4694862333238716</v>
      </c>
      <c r="Q58" s="531"/>
      <c r="R58" s="313"/>
      <c r="S58" s="313"/>
    </row>
    <row r="59" spans="1:55" ht="23.25">
      <c r="A59" s="537" t="s">
        <v>410</v>
      </c>
      <c r="B59" s="542"/>
      <c r="C59" s="543"/>
      <c r="D59" s="544"/>
      <c r="E59" s="543"/>
      <c r="F59" s="543"/>
      <c r="G59" s="543"/>
      <c r="H59" s="543"/>
      <c r="I59" s="543">
        <v>0</v>
      </c>
      <c r="J59" s="538">
        <v>4</v>
      </c>
      <c r="K59" s="545">
        <v>0</v>
      </c>
      <c r="L59" s="538">
        <v>0</v>
      </c>
      <c r="M59" s="546">
        <v>0</v>
      </c>
      <c r="N59" s="547">
        <f t="shared" si="8"/>
        <v>4</v>
      </c>
      <c r="O59" s="548">
        <f t="shared" si="9"/>
        <v>0.8</v>
      </c>
      <c r="P59" s="549">
        <f t="shared" si="10"/>
        <v>0.11353959693443089</v>
      </c>
      <c r="Q59" s="531"/>
      <c r="R59" s="313"/>
      <c r="S59" s="313"/>
    </row>
    <row r="60" spans="1:55">
      <c r="A60" s="537" t="s">
        <v>411</v>
      </c>
      <c r="B60" s="542"/>
      <c r="C60" s="543"/>
      <c r="D60" s="544"/>
      <c r="E60" s="543"/>
      <c r="F60" s="543"/>
      <c r="G60" s="543"/>
      <c r="H60" s="543"/>
      <c r="I60" s="543">
        <v>10</v>
      </c>
      <c r="J60" s="538">
        <v>14</v>
      </c>
      <c r="K60" s="545">
        <v>10</v>
      </c>
      <c r="L60" s="538">
        <v>5</v>
      </c>
      <c r="M60" s="546">
        <v>6</v>
      </c>
      <c r="N60" s="547">
        <f t="shared" si="8"/>
        <v>45</v>
      </c>
      <c r="O60" s="548">
        <f t="shared" si="9"/>
        <v>9</v>
      </c>
      <c r="P60" s="549">
        <f t="shared" si="10"/>
        <v>1.2773204655123473</v>
      </c>
      <c r="Q60" s="531"/>
      <c r="R60" s="313"/>
      <c r="S60" s="313"/>
    </row>
    <row r="61" spans="1:55">
      <c r="A61" s="669" t="s">
        <v>412</v>
      </c>
      <c r="B61" s="542"/>
      <c r="C61" s="543"/>
      <c r="D61" s="544"/>
      <c r="E61" s="543"/>
      <c r="F61" s="543"/>
      <c r="G61" s="543"/>
      <c r="H61" s="543"/>
      <c r="I61" s="543">
        <v>5</v>
      </c>
      <c r="J61" s="538">
        <v>3</v>
      </c>
      <c r="K61" s="545">
        <v>0</v>
      </c>
      <c r="L61" s="538">
        <v>0</v>
      </c>
      <c r="M61" s="546">
        <v>1</v>
      </c>
      <c r="N61" s="547">
        <f t="shared" si="8"/>
        <v>9</v>
      </c>
      <c r="O61" s="548">
        <f t="shared" si="9"/>
        <v>1.8</v>
      </c>
      <c r="P61" s="549">
        <f t="shared" si="10"/>
        <v>0.25546409310246948</v>
      </c>
      <c r="Q61" s="2"/>
      <c r="R61" s="313"/>
      <c r="S61" s="313"/>
      <c r="AL61" s="670"/>
    </row>
    <row r="62" spans="1:55" ht="34.5">
      <c r="A62" s="668" t="s">
        <v>413</v>
      </c>
      <c r="B62" s="542"/>
      <c r="C62" s="543"/>
      <c r="D62" s="544"/>
      <c r="E62" s="543"/>
      <c r="F62" s="543"/>
      <c r="G62" s="543"/>
      <c r="H62" s="543"/>
      <c r="I62" s="543">
        <v>16</v>
      </c>
      <c r="J62" s="538">
        <v>12</v>
      </c>
      <c r="K62" s="545">
        <v>9</v>
      </c>
      <c r="L62" s="538">
        <v>9</v>
      </c>
      <c r="M62" s="546">
        <v>3</v>
      </c>
      <c r="N62" s="547">
        <f t="shared" si="8"/>
        <v>49</v>
      </c>
      <c r="O62" s="548">
        <f t="shared" si="9"/>
        <v>9.8000000000000007</v>
      </c>
      <c r="P62" s="549">
        <f t="shared" si="10"/>
        <v>1.3908600624467784</v>
      </c>
      <c r="Q62" s="2"/>
      <c r="R62" s="313"/>
      <c r="S62" s="313"/>
    </row>
    <row r="63" spans="1:55" ht="23.25">
      <c r="A63" s="668" t="s">
        <v>414</v>
      </c>
      <c r="B63" s="542"/>
      <c r="C63" s="543"/>
      <c r="D63" s="544"/>
      <c r="E63" s="543"/>
      <c r="F63" s="543"/>
      <c r="G63" s="543"/>
      <c r="H63" s="543"/>
      <c r="I63" s="543">
        <v>7</v>
      </c>
      <c r="J63" s="538">
        <v>3</v>
      </c>
      <c r="K63" s="545">
        <v>1</v>
      </c>
      <c r="L63" s="538">
        <v>0</v>
      </c>
      <c r="M63" s="546">
        <v>3</v>
      </c>
      <c r="N63" s="547">
        <f t="shared" si="8"/>
        <v>14</v>
      </c>
      <c r="O63" s="548">
        <f t="shared" si="9"/>
        <v>2.8</v>
      </c>
      <c r="P63" s="549">
        <f t="shared" si="10"/>
        <v>0.39738858927050807</v>
      </c>
      <c r="Q63" s="531"/>
      <c r="R63" s="313"/>
      <c r="S63" s="313"/>
    </row>
    <row r="64" spans="1:55" ht="34.5">
      <c r="A64" s="668" t="s">
        <v>415</v>
      </c>
      <c r="B64" s="542"/>
      <c r="C64" s="543"/>
      <c r="D64" s="544"/>
      <c r="E64" s="543"/>
      <c r="F64" s="543"/>
      <c r="G64" s="543"/>
      <c r="H64" s="543"/>
      <c r="I64" s="543">
        <v>1</v>
      </c>
      <c r="J64" s="538">
        <v>1</v>
      </c>
      <c r="K64" s="545">
        <v>1</v>
      </c>
      <c r="L64" s="538">
        <v>1</v>
      </c>
      <c r="M64" s="546">
        <v>0</v>
      </c>
      <c r="N64" s="547">
        <f t="shared" si="8"/>
        <v>4</v>
      </c>
      <c r="O64" s="548">
        <f t="shared" si="9"/>
        <v>0.8</v>
      </c>
      <c r="P64" s="549">
        <f t="shared" si="10"/>
        <v>0.11353959693443089</v>
      </c>
      <c r="Q64" s="531"/>
      <c r="R64" s="313"/>
      <c r="S64" s="313"/>
    </row>
    <row r="65" spans="1:38" ht="24.95" customHeight="1">
      <c r="A65" s="581" t="s">
        <v>416</v>
      </c>
      <c r="B65" s="582"/>
      <c r="C65" s="543"/>
      <c r="D65" s="666"/>
      <c r="E65" s="667"/>
      <c r="F65" s="667"/>
      <c r="G65" s="667"/>
      <c r="H65" s="667"/>
      <c r="I65" s="543">
        <v>0</v>
      </c>
      <c r="J65" s="538">
        <v>0</v>
      </c>
      <c r="K65" s="539">
        <v>0</v>
      </c>
      <c r="L65" s="538">
        <v>0</v>
      </c>
      <c r="M65" s="546">
        <v>0</v>
      </c>
      <c r="N65" s="547">
        <f t="shared" si="8"/>
        <v>0</v>
      </c>
      <c r="O65" s="548">
        <f t="shared" si="9"/>
        <v>0</v>
      </c>
      <c r="P65" s="549">
        <f t="shared" si="10"/>
        <v>0</v>
      </c>
      <c r="Q65" s="531"/>
      <c r="R65" s="313"/>
      <c r="S65" s="313"/>
    </row>
    <row r="66" spans="1:38" ht="24.95" customHeight="1">
      <c r="A66" s="537" t="s">
        <v>417</v>
      </c>
      <c r="B66" s="542"/>
      <c r="C66" s="543"/>
      <c r="D66" s="544"/>
      <c r="E66" s="543"/>
      <c r="F66" s="543"/>
      <c r="G66" s="543"/>
      <c r="H66" s="543"/>
      <c r="I66" s="543">
        <v>2</v>
      </c>
      <c r="J66" s="538">
        <v>3</v>
      </c>
      <c r="K66" s="545">
        <v>2</v>
      </c>
      <c r="L66" s="538">
        <v>1</v>
      </c>
      <c r="M66" s="546">
        <v>2</v>
      </c>
      <c r="N66" s="547">
        <f t="shared" si="8"/>
        <v>10</v>
      </c>
      <c r="O66" s="548">
        <f t="shared" si="9"/>
        <v>2</v>
      </c>
      <c r="P66" s="549">
        <f t="shared" si="10"/>
        <v>0.28384899233607719</v>
      </c>
      <c r="Q66" s="531"/>
      <c r="R66" s="313"/>
      <c r="S66" s="313"/>
    </row>
    <row r="67" spans="1:38" ht="24.95" customHeight="1">
      <c r="A67" s="537" t="s">
        <v>418</v>
      </c>
      <c r="B67" s="542"/>
      <c r="C67" s="543"/>
      <c r="D67" s="544"/>
      <c r="E67" s="543"/>
      <c r="F67" s="543"/>
      <c r="G67" s="543"/>
      <c r="H67" s="543"/>
      <c r="I67" s="543">
        <v>3</v>
      </c>
      <c r="J67" s="538">
        <v>4</v>
      </c>
      <c r="K67" s="545">
        <v>1</v>
      </c>
      <c r="L67" s="538">
        <v>1</v>
      </c>
      <c r="M67" s="546">
        <v>3</v>
      </c>
      <c r="N67" s="547">
        <f t="shared" si="8"/>
        <v>12</v>
      </c>
      <c r="O67" s="548">
        <f t="shared" si="9"/>
        <v>2.4</v>
      </c>
      <c r="P67" s="549">
        <f t="shared" si="10"/>
        <v>0.34061879080329266</v>
      </c>
      <c r="Q67" s="2"/>
      <c r="R67" s="313"/>
      <c r="S67" s="313"/>
      <c r="AL67" s="153"/>
    </row>
    <row r="68" spans="1:38" ht="24.95" customHeight="1">
      <c r="A68" s="537" t="s">
        <v>260</v>
      </c>
      <c r="B68" s="542"/>
      <c r="C68" s="543"/>
      <c r="D68" s="544"/>
      <c r="E68" s="543"/>
      <c r="F68" s="543"/>
      <c r="G68" s="543"/>
      <c r="H68" s="543"/>
      <c r="I68" s="543">
        <v>8</v>
      </c>
      <c r="J68" s="538">
        <v>4</v>
      </c>
      <c r="K68" s="545">
        <v>8</v>
      </c>
      <c r="L68" s="538">
        <v>6</v>
      </c>
      <c r="M68" s="546">
        <v>5</v>
      </c>
      <c r="N68" s="547">
        <f t="shared" si="8"/>
        <v>31</v>
      </c>
      <c r="O68" s="548">
        <f t="shared" si="9"/>
        <v>6.2</v>
      </c>
      <c r="P68" s="549">
        <f t="shared" si="10"/>
        <v>0.87993187624183933</v>
      </c>
      <c r="Q68" s="2"/>
      <c r="R68" s="313"/>
      <c r="S68" s="313"/>
      <c r="AL68" s="153"/>
    </row>
    <row r="69" spans="1:38" ht="24.95" customHeight="1">
      <c r="A69" s="537" t="s">
        <v>261</v>
      </c>
      <c r="B69" s="542"/>
      <c r="C69" s="543"/>
      <c r="D69" s="544"/>
      <c r="E69" s="543"/>
      <c r="F69" s="543"/>
      <c r="G69" s="543"/>
      <c r="H69" s="543"/>
      <c r="I69" s="543">
        <v>2</v>
      </c>
      <c r="J69" s="538">
        <v>2</v>
      </c>
      <c r="K69" s="545">
        <v>1</v>
      </c>
      <c r="L69" s="538">
        <v>0</v>
      </c>
      <c r="M69" s="546">
        <v>4</v>
      </c>
      <c r="N69" s="547">
        <f t="shared" si="8"/>
        <v>9</v>
      </c>
      <c r="O69" s="548">
        <f t="shared" si="9"/>
        <v>1.8</v>
      </c>
      <c r="P69" s="549">
        <f t="shared" si="10"/>
        <v>0.25546409310246948</v>
      </c>
      <c r="Q69" s="2"/>
      <c r="R69" s="313"/>
      <c r="S69" s="313"/>
      <c r="AL69" s="153"/>
    </row>
    <row r="70" spans="1:38" ht="24.95" customHeight="1">
      <c r="A70" s="537" t="s">
        <v>262</v>
      </c>
      <c r="B70" s="542"/>
      <c r="C70" s="543"/>
      <c r="D70" s="544"/>
      <c r="E70" s="543"/>
      <c r="F70" s="543"/>
      <c r="G70" s="543"/>
      <c r="H70" s="543"/>
      <c r="I70" s="543">
        <v>4</v>
      </c>
      <c r="J70" s="538">
        <v>2</v>
      </c>
      <c r="K70" s="545">
        <v>2</v>
      </c>
      <c r="L70" s="538">
        <v>1</v>
      </c>
      <c r="M70" s="546">
        <v>3</v>
      </c>
      <c r="N70" s="547">
        <f t="shared" si="8"/>
        <v>12</v>
      </c>
      <c r="O70" s="548">
        <f t="shared" si="9"/>
        <v>2.4</v>
      </c>
      <c r="P70" s="549">
        <f t="shared" si="10"/>
        <v>0.34061879080329266</v>
      </c>
      <c r="Q70" s="2"/>
      <c r="R70" s="313"/>
      <c r="S70" s="313"/>
      <c r="AL70" s="153"/>
    </row>
    <row r="71" spans="1:38" ht="24.95" customHeight="1">
      <c r="A71" s="537" t="s">
        <v>419</v>
      </c>
      <c r="B71" s="542"/>
      <c r="C71" s="543"/>
      <c r="D71" s="544"/>
      <c r="E71" s="543"/>
      <c r="F71" s="543"/>
      <c r="G71" s="543"/>
      <c r="H71" s="543"/>
      <c r="I71" s="543">
        <v>1</v>
      </c>
      <c r="J71" s="538">
        <v>2</v>
      </c>
      <c r="K71" s="545">
        <v>4</v>
      </c>
      <c r="L71" s="538">
        <v>0</v>
      </c>
      <c r="M71" s="546">
        <v>3</v>
      </c>
      <c r="N71" s="547">
        <f t="shared" si="8"/>
        <v>10</v>
      </c>
      <c r="O71" s="548">
        <f t="shared" si="9"/>
        <v>2</v>
      </c>
      <c r="P71" s="549">
        <f t="shared" si="10"/>
        <v>0.28384899233607719</v>
      </c>
      <c r="Q71" s="2"/>
      <c r="R71" s="313"/>
      <c r="S71" s="313"/>
      <c r="AL71" s="153"/>
    </row>
    <row r="72" spans="1:38" ht="24.95" customHeight="1">
      <c r="A72" s="537" t="s">
        <v>264</v>
      </c>
      <c r="B72" s="542"/>
      <c r="C72" s="543"/>
      <c r="D72" s="544"/>
      <c r="E72" s="543"/>
      <c r="F72" s="543"/>
      <c r="G72" s="543"/>
      <c r="H72" s="543"/>
      <c r="I72" s="543">
        <v>6</v>
      </c>
      <c r="J72" s="538">
        <v>3</v>
      </c>
      <c r="K72" s="545">
        <v>1</v>
      </c>
      <c r="L72" s="538">
        <v>1</v>
      </c>
      <c r="M72" s="546">
        <v>4</v>
      </c>
      <c r="N72" s="547">
        <f t="shared" si="8"/>
        <v>15</v>
      </c>
      <c r="O72" s="548">
        <f t="shared" si="9"/>
        <v>3</v>
      </c>
      <c r="P72" s="549">
        <f t="shared" si="10"/>
        <v>0.42577348850411584</v>
      </c>
      <c r="Q72" s="2"/>
      <c r="R72" s="313"/>
      <c r="S72" s="313"/>
    </row>
    <row r="73" spans="1:38" ht="24.95" customHeight="1">
      <c r="A73" s="537" t="s">
        <v>265</v>
      </c>
      <c r="B73" s="542"/>
      <c r="C73" s="543"/>
      <c r="D73" s="544"/>
      <c r="E73" s="543"/>
      <c r="F73" s="543"/>
      <c r="G73" s="543"/>
      <c r="H73" s="543"/>
      <c r="I73" s="543">
        <v>1</v>
      </c>
      <c r="J73" s="538">
        <v>1</v>
      </c>
      <c r="K73" s="545">
        <v>3</v>
      </c>
      <c r="L73" s="538">
        <v>0</v>
      </c>
      <c r="M73" s="546">
        <v>3</v>
      </c>
      <c r="N73" s="547">
        <f t="shared" si="8"/>
        <v>8</v>
      </c>
      <c r="O73" s="548">
        <f t="shared" si="9"/>
        <v>1.6</v>
      </c>
      <c r="P73" s="549">
        <f t="shared" si="10"/>
        <v>0.22707919386886177</v>
      </c>
      <c r="Q73" s="2"/>
      <c r="R73" s="313"/>
      <c r="S73" s="313"/>
    </row>
    <row r="74" spans="1:38" ht="24.95" customHeight="1">
      <c r="A74" s="537" t="s">
        <v>266</v>
      </c>
      <c r="B74" s="542"/>
      <c r="C74" s="543"/>
      <c r="D74" s="544"/>
      <c r="E74" s="543"/>
      <c r="F74" s="543"/>
      <c r="G74" s="543"/>
      <c r="H74" s="543"/>
      <c r="I74" s="543">
        <v>1</v>
      </c>
      <c r="J74" s="538">
        <v>2</v>
      </c>
      <c r="K74" s="545">
        <v>1</v>
      </c>
      <c r="L74" s="538">
        <v>0</v>
      </c>
      <c r="M74" s="546">
        <v>4</v>
      </c>
      <c r="N74" s="547">
        <f t="shared" si="8"/>
        <v>8</v>
      </c>
      <c r="O74" s="548">
        <f t="shared" si="9"/>
        <v>1.6</v>
      </c>
      <c r="P74" s="549">
        <f t="shared" si="10"/>
        <v>0.22707919386886177</v>
      </c>
      <c r="Q74" s="2"/>
      <c r="R74" s="313"/>
      <c r="S74" s="313"/>
    </row>
    <row r="75" spans="1:38" ht="24.95" customHeight="1">
      <c r="A75" s="537" t="s">
        <v>420</v>
      </c>
      <c r="B75" s="542"/>
      <c r="C75" s="543"/>
      <c r="D75" s="544"/>
      <c r="E75" s="543"/>
      <c r="F75" s="543"/>
      <c r="G75" s="543"/>
      <c r="H75" s="543"/>
      <c r="I75" s="543">
        <v>4</v>
      </c>
      <c r="J75" s="538">
        <v>1</v>
      </c>
      <c r="K75" s="545">
        <v>1</v>
      </c>
      <c r="L75" s="538">
        <v>0</v>
      </c>
      <c r="M75" s="546">
        <v>3</v>
      </c>
      <c r="N75" s="547">
        <f t="shared" si="8"/>
        <v>9</v>
      </c>
      <c r="O75" s="548">
        <f t="shared" si="9"/>
        <v>1.8</v>
      </c>
      <c r="P75" s="549">
        <f t="shared" si="10"/>
        <v>0.25546409310246948</v>
      </c>
      <c r="Q75" s="2"/>
      <c r="R75" s="313"/>
      <c r="S75" s="313"/>
    </row>
    <row r="76" spans="1:38" ht="24.95" customHeight="1">
      <c r="A76" s="537" t="s">
        <v>268</v>
      </c>
      <c r="B76" s="542"/>
      <c r="C76" s="543"/>
      <c r="D76" s="544"/>
      <c r="E76" s="543"/>
      <c r="F76" s="543"/>
      <c r="G76" s="543"/>
      <c r="H76" s="543"/>
      <c r="I76" s="543">
        <v>1</v>
      </c>
      <c r="J76" s="538">
        <v>1</v>
      </c>
      <c r="K76" s="545">
        <v>2</v>
      </c>
      <c r="L76" s="538">
        <v>0</v>
      </c>
      <c r="M76" s="546">
        <v>3</v>
      </c>
      <c r="N76" s="547">
        <f t="shared" si="8"/>
        <v>7</v>
      </c>
      <c r="O76" s="548">
        <f t="shared" si="9"/>
        <v>1.4</v>
      </c>
      <c r="P76" s="549">
        <f t="shared" si="10"/>
        <v>0.19869429463525404</v>
      </c>
      <c r="Q76" s="2"/>
      <c r="R76" s="313"/>
      <c r="S76" s="313"/>
    </row>
    <row r="77" spans="1:38" ht="24.95" customHeight="1">
      <c r="A77" s="537" t="s">
        <v>269</v>
      </c>
      <c r="B77" s="542"/>
      <c r="C77" s="543"/>
      <c r="D77" s="544"/>
      <c r="E77" s="543"/>
      <c r="F77" s="543"/>
      <c r="G77" s="543"/>
      <c r="H77" s="543"/>
      <c r="I77" s="543">
        <v>2</v>
      </c>
      <c r="J77" s="538">
        <v>3</v>
      </c>
      <c r="K77" s="545">
        <v>7</v>
      </c>
      <c r="L77" s="538">
        <v>3</v>
      </c>
      <c r="M77" s="546">
        <v>4</v>
      </c>
      <c r="N77" s="547">
        <f t="shared" si="8"/>
        <v>19</v>
      </c>
      <c r="O77" s="548">
        <f t="shared" si="9"/>
        <v>3.8</v>
      </c>
      <c r="P77" s="549">
        <f t="shared" si="10"/>
        <v>0.53931308543854672</v>
      </c>
      <c r="Q77" s="2"/>
      <c r="R77" s="313"/>
      <c r="S77" s="313"/>
    </row>
    <row r="78" spans="1:38" ht="24.95" customHeight="1">
      <c r="A78" s="537" t="s">
        <v>270</v>
      </c>
      <c r="B78" s="542"/>
      <c r="C78" s="543"/>
      <c r="D78" s="544"/>
      <c r="E78" s="543"/>
      <c r="F78" s="543"/>
      <c r="G78" s="543"/>
      <c r="H78" s="543"/>
      <c r="I78" s="543">
        <v>2</v>
      </c>
      <c r="J78" s="538">
        <v>2</v>
      </c>
      <c r="K78" s="545">
        <v>0</v>
      </c>
      <c r="L78" s="538">
        <v>3</v>
      </c>
      <c r="M78" s="546">
        <v>4</v>
      </c>
      <c r="N78" s="547">
        <f t="shared" si="8"/>
        <v>11</v>
      </c>
      <c r="O78" s="548">
        <f t="shared" si="9"/>
        <v>2.2000000000000002</v>
      </c>
      <c r="P78" s="549">
        <f t="shared" si="10"/>
        <v>0.3122338915696849</v>
      </c>
      <c r="Q78" s="2"/>
      <c r="R78" s="313"/>
      <c r="S78" s="313"/>
    </row>
    <row r="79" spans="1:38" ht="24.95" customHeight="1">
      <c r="A79" s="537" t="s">
        <v>271</v>
      </c>
      <c r="B79" s="542"/>
      <c r="C79" s="543"/>
      <c r="D79" s="544"/>
      <c r="E79" s="543"/>
      <c r="F79" s="543"/>
      <c r="G79" s="543"/>
      <c r="H79" s="543"/>
      <c r="I79" s="543">
        <v>1</v>
      </c>
      <c r="J79" s="538">
        <v>3</v>
      </c>
      <c r="K79" s="545">
        <v>2</v>
      </c>
      <c r="L79" s="538">
        <v>2</v>
      </c>
      <c r="M79" s="546">
        <v>7</v>
      </c>
      <c r="N79" s="547">
        <f t="shared" si="8"/>
        <v>15</v>
      </c>
      <c r="O79" s="548">
        <f t="shared" si="9"/>
        <v>3</v>
      </c>
      <c r="P79" s="549">
        <f t="shared" si="10"/>
        <v>0.42577348850411584</v>
      </c>
      <c r="Q79" s="2"/>
      <c r="R79" s="313"/>
      <c r="S79" s="313"/>
    </row>
    <row r="80" spans="1:38" ht="24.95" customHeight="1">
      <c r="A80" s="537" t="s">
        <v>272</v>
      </c>
      <c r="B80" s="542"/>
      <c r="C80" s="543"/>
      <c r="D80" s="544"/>
      <c r="E80" s="543"/>
      <c r="F80" s="543"/>
      <c r="G80" s="543"/>
      <c r="H80" s="543"/>
      <c r="I80" s="543">
        <v>1</v>
      </c>
      <c r="J80" s="538">
        <v>1</v>
      </c>
      <c r="K80" s="545">
        <v>1</v>
      </c>
      <c r="L80" s="538">
        <v>2</v>
      </c>
      <c r="M80" s="546">
        <v>4</v>
      </c>
      <c r="N80" s="547">
        <f t="shared" si="8"/>
        <v>9</v>
      </c>
      <c r="O80" s="548">
        <f t="shared" si="9"/>
        <v>1.8</v>
      </c>
      <c r="P80" s="549">
        <f t="shared" si="10"/>
        <v>0.25546409310246948</v>
      </c>
      <c r="Q80" s="2"/>
      <c r="R80" s="313"/>
      <c r="S80" s="313"/>
    </row>
    <row r="81" spans="1:19" ht="24.95" customHeight="1">
      <c r="A81" s="537" t="s">
        <v>273</v>
      </c>
      <c r="B81" s="542"/>
      <c r="C81" s="543"/>
      <c r="D81" s="544"/>
      <c r="E81" s="543"/>
      <c r="F81" s="543"/>
      <c r="G81" s="543"/>
      <c r="H81" s="543"/>
      <c r="I81" s="543">
        <v>4</v>
      </c>
      <c r="J81" s="538">
        <v>3</v>
      </c>
      <c r="K81" s="545">
        <v>4</v>
      </c>
      <c r="L81" s="538">
        <v>1</v>
      </c>
      <c r="M81" s="546">
        <v>3</v>
      </c>
      <c r="N81" s="547">
        <f t="shared" si="8"/>
        <v>15</v>
      </c>
      <c r="O81" s="548">
        <f t="shared" si="9"/>
        <v>3</v>
      </c>
      <c r="P81" s="549">
        <f t="shared" si="10"/>
        <v>0.42577348850411584</v>
      </c>
      <c r="Q81" s="2"/>
      <c r="R81" s="313"/>
      <c r="S81" s="313"/>
    </row>
    <row r="82" spans="1:19" ht="24.95" customHeight="1">
      <c r="A82" s="537" t="s">
        <v>274</v>
      </c>
      <c r="B82" s="542"/>
      <c r="C82" s="543"/>
      <c r="D82" s="544"/>
      <c r="E82" s="543"/>
      <c r="F82" s="543"/>
      <c r="G82" s="543"/>
      <c r="H82" s="543"/>
      <c r="I82" s="543">
        <v>1</v>
      </c>
      <c r="J82" s="538">
        <v>1</v>
      </c>
      <c r="K82" s="545">
        <v>6</v>
      </c>
      <c r="L82" s="538">
        <v>4</v>
      </c>
      <c r="M82" s="546">
        <v>4</v>
      </c>
      <c r="N82" s="547">
        <f t="shared" si="8"/>
        <v>16</v>
      </c>
      <c r="O82" s="548">
        <f t="shared" si="9"/>
        <v>3.2</v>
      </c>
      <c r="P82" s="549">
        <f t="shared" si="10"/>
        <v>0.45415838773772355</v>
      </c>
      <c r="Q82" s="2"/>
      <c r="R82" s="313"/>
      <c r="S82" s="313"/>
    </row>
    <row r="83" spans="1:19" ht="24.95" customHeight="1">
      <c r="A83" s="671" t="s">
        <v>421</v>
      </c>
      <c r="B83" s="542"/>
      <c r="C83" s="543"/>
      <c r="D83" s="544"/>
      <c r="E83" s="543"/>
      <c r="F83" s="543"/>
      <c r="G83" s="543"/>
      <c r="H83" s="543"/>
      <c r="I83" s="543">
        <v>3</v>
      </c>
      <c r="J83" s="538">
        <v>2</v>
      </c>
      <c r="K83" s="545">
        <v>1</v>
      </c>
      <c r="L83" s="538">
        <v>4</v>
      </c>
      <c r="M83" s="546">
        <v>3</v>
      </c>
      <c r="N83" s="547">
        <f t="shared" si="8"/>
        <v>13</v>
      </c>
      <c r="O83" s="548">
        <f t="shared" si="9"/>
        <v>2.6</v>
      </c>
      <c r="P83" s="549">
        <f t="shared" si="10"/>
        <v>0.36900369003690037</v>
      </c>
      <c r="Q83" s="2"/>
      <c r="R83" s="313"/>
      <c r="S83" s="313"/>
    </row>
    <row r="84" spans="1:19" ht="24.95" customHeight="1">
      <c r="A84" s="537" t="s">
        <v>276</v>
      </c>
      <c r="B84" s="542"/>
      <c r="C84" s="543"/>
      <c r="D84" s="544"/>
      <c r="E84" s="543"/>
      <c r="F84" s="543"/>
      <c r="G84" s="543"/>
      <c r="H84" s="543"/>
      <c r="I84" s="543">
        <v>3</v>
      </c>
      <c r="J84" s="538">
        <v>3</v>
      </c>
      <c r="K84" s="545">
        <v>5</v>
      </c>
      <c r="L84" s="538">
        <v>4</v>
      </c>
      <c r="M84" s="546">
        <v>3</v>
      </c>
      <c r="N84" s="547">
        <f t="shared" si="8"/>
        <v>18</v>
      </c>
      <c r="O84" s="548">
        <f t="shared" si="9"/>
        <v>3.6</v>
      </c>
      <c r="P84" s="549">
        <f t="shared" si="10"/>
        <v>0.51092818620493896</v>
      </c>
      <c r="Q84" s="2"/>
      <c r="R84" s="313"/>
      <c r="S84" s="313"/>
    </row>
    <row r="85" spans="1:19" ht="24.95" customHeight="1">
      <c r="A85" s="537" t="s">
        <v>277</v>
      </c>
      <c r="B85" s="542"/>
      <c r="C85" s="543"/>
      <c r="D85" s="544"/>
      <c r="E85" s="543"/>
      <c r="F85" s="543"/>
      <c r="G85" s="543"/>
      <c r="H85" s="543"/>
      <c r="I85" s="543">
        <v>1</v>
      </c>
      <c r="J85" s="538">
        <v>2</v>
      </c>
      <c r="K85" s="545">
        <v>2</v>
      </c>
      <c r="L85" s="538">
        <v>0</v>
      </c>
      <c r="M85" s="546">
        <v>3</v>
      </c>
      <c r="N85" s="547">
        <f t="shared" si="8"/>
        <v>8</v>
      </c>
      <c r="O85" s="548">
        <f t="shared" si="9"/>
        <v>1.6</v>
      </c>
      <c r="P85" s="549">
        <f t="shared" si="10"/>
        <v>0.22707919386886177</v>
      </c>
      <c r="Q85" s="2"/>
      <c r="R85" s="313"/>
      <c r="S85" s="313"/>
    </row>
    <row r="86" spans="1:19" ht="24.95" customHeight="1">
      <c r="A86" s="537" t="s">
        <v>278</v>
      </c>
      <c r="B86" s="542"/>
      <c r="C86" s="543"/>
      <c r="D86" s="544"/>
      <c r="E86" s="543"/>
      <c r="F86" s="543"/>
      <c r="G86" s="543"/>
      <c r="H86" s="543"/>
      <c r="I86" s="543">
        <v>3</v>
      </c>
      <c r="J86" s="538">
        <v>2</v>
      </c>
      <c r="K86" s="545">
        <v>3</v>
      </c>
      <c r="L86" s="538">
        <v>0</v>
      </c>
      <c r="M86" s="546">
        <v>4</v>
      </c>
      <c r="N86" s="547">
        <f t="shared" ref="N86:N99" si="11">SUM(B86:M86)</f>
        <v>12</v>
      </c>
      <c r="O86" s="548">
        <f t="shared" ref="O86:O100" si="12">AVERAGE(B86:M86)</f>
        <v>2.4</v>
      </c>
      <c r="P86" s="549">
        <f t="shared" si="10"/>
        <v>0.34061879080329266</v>
      </c>
      <c r="Q86" s="2"/>
      <c r="R86" s="313"/>
      <c r="S86" s="313"/>
    </row>
    <row r="87" spans="1:19" ht="24.95" customHeight="1">
      <c r="A87" s="537" t="s">
        <v>279</v>
      </c>
      <c r="B87" s="542"/>
      <c r="C87" s="543"/>
      <c r="D87" s="544"/>
      <c r="E87" s="543"/>
      <c r="F87" s="543"/>
      <c r="G87" s="543"/>
      <c r="H87" s="543"/>
      <c r="I87" s="543">
        <v>1</v>
      </c>
      <c r="J87" s="538">
        <v>2</v>
      </c>
      <c r="K87" s="545">
        <v>3</v>
      </c>
      <c r="L87" s="538">
        <v>0</v>
      </c>
      <c r="M87" s="546">
        <v>5</v>
      </c>
      <c r="N87" s="547">
        <f t="shared" si="11"/>
        <v>11</v>
      </c>
      <c r="O87" s="548">
        <f t="shared" si="12"/>
        <v>2.2000000000000002</v>
      </c>
      <c r="P87" s="549">
        <f t="shared" si="10"/>
        <v>0.3122338915696849</v>
      </c>
      <c r="Q87" s="2"/>
      <c r="R87" s="313"/>
      <c r="S87" s="313"/>
    </row>
    <row r="88" spans="1:19" ht="24.95" customHeight="1">
      <c r="A88" s="537" t="s">
        <v>280</v>
      </c>
      <c r="B88" s="542"/>
      <c r="C88" s="543"/>
      <c r="D88" s="544"/>
      <c r="E88" s="543"/>
      <c r="F88" s="543"/>
      <c r="G88" s="543"/>
      <c r="H88" s="543"/>
      <c r="I88" s="543">
        <v>3</v>
      </c>
      <c r="J88" s="538">
        <v>6</v>
      </c>
      <c r="K88" s="545">
        <v>5</v>
      </c>
      <c r="L88" s="538">
        <v>7</v>
      </c>
      <c r="M88" s="546">
        <v>5</v>
      </c>
      <c r="N88" s="547">
        <f t="shared" si="11"/>
        <v>26</v>
      </c>
      <c r="O88" s="548">
        <f t="shared" si="12"/>
        <v>5.2</v>
      </c>
      <c r="P88" s="549">
        <f t="shared" ref="P88:P99" si="13">(N88/$N$100)*100</f>
        <v>0.73800738007380073</v>
      </c>
      <c r="Q88" s="2"/>
      <c r="R88" s="313"/>
      <c r="S88" s="313"/>
    </row>
    <row r="89" spans="1:19" ht="24.95" customHeight="1">
      <c r="A89" s="537" t="s">
        <v>281</v>
      </c>
      <c r="B89" s="542"/>
      <c r="C89" s="543"/>
      <c r="D89" s="544"/>
      <c r="E89" s="543"/>
      <c r="F89" s="543"/>
      <c r="G89" s="543"/>
      <c r="H89" s="543"/>
      <c r="I89" s="543">
        <v>1</v>
      </c>
      <c r="J89" s="538">
        <v>6</v>
      </c>
      <c r="K89" s="545">
        <v>4</v>
      </c>
      <c r="L89" s="538">
        <v>2</v>
      </c>
      <c r="M89" s="546">
        <v>4</v>
      </c>
      <c r="N89" s="547">
        <f t="shared" si="11"/>
        <v>17</v>
      </c>
      <c r="O89" s="548">
        <f t="shared" si="12"/>
        <v>3.4</v>
      </c>
      <c r="P89" s="549">
        <f t="shared" si="13"/>
        <v>0.48254328697133131</v>
      </c>
      <c r="Q89" s="2"/>
      <c r="R89" s="313"/>
      <c r="S89" s="313"/>
    </row>
    <row r="90" spans="1:19" ht="24.95" customHeight="1">
      <c r="A90" s="537" t="s">
        <v>282</v>
      </c>
      <c r="B90" s="542"/>
      <c r="C90" s="543"/>
      <c r="D90" s="544"/>
      <c r="E90" s="543"/>
      <c r="F90" s="543"/>
      <c r="G90" s="543"/>
      <c r="H90" s="543"/>
      <c r="I90" s="543">
        <v>3</v>
      </c>
      <c r="J90" s="538">
        <v>2</v>
      </c>
      <c r="K90" s="545">
        <v>4</v>
      </c>
      <c r="L90" s="538">
        <v>1</v>
      </c>
      <c r="M90" s="546">
        <v>4</v>
      </c>
      <c r="N90" s="547">
        <f t="shared" si="11"/>
        <v>14</v>
      </c>
      <c r="O90" s="548">
        <f t="shared" si="12"/>
        <v>2.8</v>
      </c>
      <c r="P90" s="549">
        <f t="shared" si="13"/>
        <v>0.39738858927050807</v>
      </c>
      <c r="Q90" s="2"/>
      <c r="R90" s="313"/>
      <c r="S90" s="313"/>
    </row>
    <row r="91" spans="1:19" ht="24.95" customHeight="1">
      <c r="A91" s="537" t="s">
        <v>283</v>
      </c>
      <c r="B91" s="542"/>
      <c r="C91" s="543"/>
      <c r="D91" s="544"/>
      <c r="E91" s="543"/>
      <c r="F91" s="543"/>
      <c r="G91" s="543"/>
      <c r="H91" s="543"/>
      <c r="I91" s="543">
        <v>6</v>
      </c>
      <c r="J91" s="538">
        <v>2</v>
      </c>
      <c r="K91" s="545">
        <v>2</v>
      </c>
      <c r="L91" s="538">
        <v>1</v>
      </c>
      <c r="M91" s="546">
        <v>4</v>
      </c>
      <c r="N91" s="547">
        <f t="shared" si="11"/>
        <v>15</v>
      </c>
      <c r="O91" s="548">
        <f t="shared" si="12"/>
        <v>3</v>
      </c>
      <c r="P91" s="549">
        <f t="shared" si="13"/>
        <v>0.42577348850411584</v>
      </c>
      <c r="Q91" s="2"/>
      <c r="R91" s="313"/>
      <c r="S91" s="313"/>
    </row>
    <row r="92" spans="1:19" ht="24.95" customHeight="1">
      <c r="A92" s="537" t="s">
        <v>284</v>
      </c>
      <c r="B92" s="542"/>
      <c r="C92" s="543"/>
      <c r="D92" s="544"/>
      <c r="E92" s="543"/>
      <c r="F92" s="543"/>
      <c r="G92" s="543"/>
      <c r="H92" s="543"/>
      <c r="I92" s="543">
        <v>3</v>
      </c>
      <c r="J92" s="538">
        <v>13</v>
      </c>
      <c r="K92" s="545">
        <v>6</v>
      </c>
      <c r="L92" s="538">
        <v>3</v>
      </c>
      <c r="M92" s="546">
        <v>6</v>
      </c>
      <c r="N92" s="547">
        <f t="shared" si="11"/>
        <v>31</v>
      </c>
      <c r="O92" s="548">
        <f t="shared" si="12"/>
        <v>6.2</v>
      </c>
      <c r="P92" s="549">
        <f t="shared" si="13"/>
        <v>0.87993187624183933</v>
      </c>
      <c r="Q92" s="2"/>
      <c r="R92" s="313"/>
      <c r="S92" s="313"/>
    </row>
    <row r="93" spans="1:19" ht="24.95" customHeight="1">
      <c r="A93" s="537" t="s">
        <v>285</v>
      </c>
      <c r="B93" s="542"/>
      <c r="C93" s="543"/>
      <c r="D93" s="544"/>
      <c r="E93" s="543"/>
      <c r="F93" s="543"/>
      <c r="G93" s="543"/>
      <c r="H93" s="543"/>
      <c r="I93" s="543">
        <v>1</v>
      </c>
      <c r="J93" s="538">
        <v>3</v>
      </c>
      <c r="K93" s="545">
        <v>2</v>
      </c>
      <c r="L93" s="538">
        <v>2</v>
      </c>
      <c r="M93" s="546">
        <v>5</v>
      </c>
      <c r="N93" s="547">
        <f t="shared" si="11"/>
        <v>13</v>
      </c>
      <c r="O93" s="548">
        <f t="shared" si="12"/>
        <v>2.6</v>
      </c>
      <c r="P93" s="549">
        <f t="shared" si="13"/>
        <v>0.36900369003690037</v>
      </c>
      <c r="Q93" s="2"/>
      <c r="R93" s="313"/>
      <c r="S93" s="313"/>
    </row>
    <row r="94" spans="1:19" ht="24.95" customHeight="1">
      <c r="A94" s="537" t="s">
        <v>286</v>
      </c>
      <c r="B94" s="542"/>
      <c r="C94" s="543"/>
      <c r="D94" s="544"/>
      <c r="E94" s="543"/>
      <c r="F94" s="543"/>
      <c r="G94" s="543"/>
      <c r="H94" s="543"/>
      <c r="I94" s="543">
        <v>2</v>
      </c>
      <c r="J94" s="538">
        <v>2</v>
      </c>
      <c r="K94" s="545">
        <v>1</v>
      </c>
      <c r="L94" s="538">
        <v>0</v>
      </c>
      <c r="M94" s="546">
        <v>3</v>
      </c>
      <c r="N94" s="547">
        <f t="shared" si="11"/>
        <v>8</v>
      </c>
      <c r="O94" s="548">
        <f t="shared" si="12"/>
        <v>1.6</v>
      </c>
      <c r="P94" s="549">
        <f t="shared" si="13"/>
        <v>0.22707919386886177</v>
      </c>
      <c r="Q94" s="2"/>
      <c r="R94" s="313"/>
      <c r="S94" s="313"/>
    </row>
    <row r="95" spans="1:19" ht="24.95" customHeight="1">
      <c r="A95" s="537" t="s">
        <v>287</v>
      </c>
      <c r="B95" s="542"/>
      <c r="C95" s="543"/>
      <c r="D95" s="544"/>
      <c r="E95" s="543"/>
      <c r="F95" s="543"/>
      <c r="G95" s="543"/>
      <c r="H95" s="543"/>
      <c r="I95" s="543">
        <v>11</v>
      </c>
      <c r="J95" s="538">
        <v>7</v>
      </c>
      <c r="K95" s="545">
        <v>5</v>
      </c>
      <c r="L95" s="538">
        <v>2</v>
      </c>
      <c r="M95" s="546">
        <v>8</v>
      </c>
      <c r="N95" s="547">
        <f t="shared" si="11"/>
        <v>33</v>
      </c>
      <c r="O95" s="548">
        <f t="shared" si="12"/>
        <v>6.6</v>
      </c>
      <c r="P95" s="549">
        <f t="shared" si="13"/>
        <v>0.93670167470905485</v>
      </c>
      <c r="Q95" s="2"/>
      <c r="R95" s="313"/>
      <c r="S95" s="313"/>
    </row>
    <row r="96" spans="1:19" ht="24.95" customHeight="1">
      <c r="A96" s="537" t="s">
        <v>288</v>
      </c>
      <c r="B96" s="542"/>
      <c r="C96" s="543"/>
      <c r="D96" s="544"/>
      <c r="E96" s="543"/>
      <c r="F96" s="543"/>
      <c r="G96" s="543"/>
      <c r="H96" s="543"/>
      <c r="I96" s="543">
        <v>3</v>
      </c>
      <c r="J96" s="538">
        <v>4</v>
      </c>
      <c r="K96" s="545">
        <v>3</v>
      </c>
      <c r="L96" s="538">
        <v>1</v>
      </c>
      <c r="M96" s="546">
        <v>4</v>
      </c>
      <c r="N96" s="547">
        <f t="shared" si="11"/>
        <v>15</v>
      </c>
      <c r="O96" s="548">
        <f t="shared" si="12"/>
        <v>3</v>
      </c>
      <c r="P96" s="549">
        <f t="shared" si="13"/>
        <v>0.42577348850411584</v>
      </c>
      <c r="Q96" s="2"/>
      <c r="R96" s="313"/>
      <c r="S96" s="313"/>
    </row>
    <row r="97" spans="1:34" ht="24.95" customHeight="1">
      <c r="A97" s="537" t="s">
        <v>289</v>
      </c>
      <c r="B97" s="542"/>
      <c r="C97" s="543"/>
      <c r="D97" s="544"/>
      <c r="E97" s="543"/>
      <c r="F97" s="543"/>
      <c r="G97" s="543"/>
      <c r="H97" s="543"/>
      <c r="I97" s="543">
        <v>4</v>
      </c>
      <c r="J97" s="538">
        <v>4</v>
      </c>
      <c r="K97" s="545">
        <v>6</v>
      </c>
      <c r="L97" s="538">
        <v>0</v>
      </c>
      <c r="M97" s="546">
        <v>5</v>
      </c>
      <c r="N97" s="547">
        <f t="shared" si="11"/>
        <v>19</v>
      </c>
      <c r="O97" s="548">
        <f t="shared" si="12"/>
        <v>3.8</v>
      </c>
      <c r="P97" s="549">
        <f t="shared" si="13"/>
        <v>0.53931308543854672</v>
      </c>
      <c r="Q97" s="2"/>
      <c r="R97" s="313"/>
      <c r="S97" s="313"/>
    </row>
    <row r="98" spans="1:34" ht="24.95" customHeight="1">
      <c r="A98" s="671" t="s">
        <v>290</v>
      </c>
      <c r="B98" s="672"/>
      <c r="C98" s="543"/>
      <c r="D98" s="673"/>
      <c r="E98" s="674"/>
      <c r="F98" s="675"/>
      <c r="G98" s="675"/>
      <c r="H98" s="675"/>
      <c r="I98" s="675">
        <v>1</v>
      </c>
      <c r="J98" s="538">
        <v>1</v>
      </c>
      <c r="K98" s="545">
        <v>2</v>
      </c>
      <c r="L98" s="538">
        <v>0</v>
      </c>
      <c r="M98" s="546">
        <v>4</v>
      </c>
      <c r="N98" s="547">
        <f t="shared" si="11"/>
        <v>8</v>
      </c>
      <c r="O98" s="676">
        <f t="shared" si="12"/>
        <v>1.6</v>
      </c>
      <c r="P98" s="677">
        <f t="shared" si="13"/>
        <v>0.22707919386886177</v>
      </c>
      <c r="Q98" s="531"/>
      <c r="R98" s="313"/>
      <c r="S98" s="313"/>
      <c r="T98" s="2"/>
    </row>
    <row r="99" spans="1:34" ht="24.95" customHeight="1" thickBot="1">
      <c r="A99" s="678" t="s">
        <v>422</v>
      </c>
      <c r="B99" s="679"/>
      <c r="C99" s="680"/>
      <c r="D99" s="681"/>
      <c r="E99" s="682"/>
      <c r="F99" s="682"/>
      <c r="G99" s="682"/>
      <c r="H99" s="682"/>
      <c r="I99" s="683">
        <v>17</v>
      </c>
      <c r="J99" s="684">
        <v>14</v>
      </c>
      <c r="K99" s="685">
        <v>26</v>
      </c>
      <c r="L99" s="684">
        <v>11</v>
      </c>
      <c r="M99" s="686">
        <v>9</v>
      </c>
      <c r="N99" s="687">
        <f t="shared" si="11"/>
        <v>77</v>
      </c>
      <c r="O99" s="688">
        <f t="shared" si="12"/>
        <v>15.4</v>
      </c>
      <c r="P99" s="689">
        <f t="shared" si="13"/>
        <v>2.1856372409877944</v>
      </c>
      <c r="Q99" s="690"/>
      <c r="R99" s="313"/>
      <c r="S99" s="691"/>
      <c r="T99" s="345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</row>
    <row r="100" spans="1:34" ht="24.95" customHeight="1" thickBot="1">
      <c r="A100" s="692" t="s">
        <v>335</v>
      </c>
      <c r="B100" s="693"/>
      <c r="C100" s="694"/>
      <c r="D100" s="693"/>
      <c r="E100" s="693"/>
      <c r="F100" s="693"/>
      <c r="G100" s="693"/>
      <c r="H100" s="693"/>
      <c r="I100" s="694">
        <f t="shared" ref="I100:N100" si="14">SUM(I22:I99)</f>
        <v>736</v>
      </c>
      <c r="J100" s="694">
        <f t="shared" si="14"/>
        <v>799</v>
      </c>
      <c r="K100" s="694">
        <f t="shared" si="14"/>
        <v>728</v>
      </c>
      <c r="L100" s="694">
        <f t="shared" si="14"/>
        <v>532</v>
      </c>
      <c r="M100" s="694">
        <f t="shared" si="14"/>
        <v>728</v>
      </c>
      <c r="N100" s="693">
        <f t="shared" si="14"/>
        <v>3523</v>
      </c>
      <c r="O100" s="695">
        <f t="shared" si="12"/>
        <v>704.6</v>
      </c>
      <c r="P100" s="696">
        <f>SUM(P22:P99)</f>
        <v>100.00000000000004</v>
      </c>
      <c r="Q100" s="697"/>
      <c r="R100" s="228"/>
      <c r="S100" s="313"/>
      <c r="T100" s="698"/>
      <c r="U100" s="98"/>
      <c r="V100" s="98"/>
      <c r="W100" s="98"/>
      <c r="X100" s="98"/>
      <c r="Y100" s="98"/>
      <c r="Z100" s="98"/>
      <c r="AA100" s="98"/>
      <c r="AB100" s="98"/>
      <c r="AC100" s="98"/>
      <c r="AD100" s="230"/>
      <c r="AE100" s="230"/>
      <c r="AF100" s="98"/>
      <c r="AG100" s="98"/>
      <c r="AH100" s="216"/>
    </row>
    <row r="101" spans="1:34" s="228" customFormat="1" ht="24.95" customHeight="1">
      <c r="C101" s="697"/>
      <c r="D101" s="697"/>
      <c r="F101" s="699"/>
      <c r="G101" s="699"/>
      <c r="H101" s="699"/>
      <c r="I101" s="770"/>
      <c r="J101" s="699"/>
      <c r="K101" s="699"/>
      <c r="L101" s="699"/>
      <c r="M101" s="700"/>
      <c r="N101" s="771"/>
      <c r="O101" s="697"/>
      <c r="P101" s="697"/>
      <c r="Q101" s="772"/>
      <c r="T101" s="698"/>
      <c r="U101" s="98"/>
      <c r="V101" s="98"/>
      <c r="W101" s="98"/>
      <c r="X101" s="98"/>
      <c r="Y101" s="699"/>
      <c r="Z101" s="699"/>
      <c r="AA101" s="699"/>
      <c r="AB101" s="699"/>
      <c r="AC101" s="699"/>
      <c r="AD101" s="699"/>
      <c r="AE101" s="699"/>
      <c r="AF101" s="699"/>
      <c r="AG101" s="699"/>
      <c r="AH101" s="700"/>
    </row>
    <row r="102" spans="1:34" customFormat="1">
      <c r="A102" s="773"/>
      <c r="B102" s="774"/>
      <c r="C102" s="774"/>
      <c r="D102" s="774"/>
      <c r="E102" s="774"/>
      <c r="F102" s="774"/>
      <c r="G102" s="774"/>
      <c r="H102" s="774"/>
      <c r="I102" s="774"/>
      <c r="J102" s="774"/>
      <c r="K102" s="774"/>
      <c r="L102" s="774"/>
      <c r="M102" s="774"/>
      <c r="N102" s="774"/>
      <c r="O102" s="775"/>
      <c r="P102" s="772"/>
      <c r="Q102" s="697"/>
      <c r="R102" s="776"/>
      <c r="S102" s="699"/>
      <c r="T102" s="216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216"/>
    </row>
    <row r="103" spans="1:34" customFormat="1">
      <c r="A103" s="228"/>
      <c r="B103" s="777"/>
      <c r="C103" s="777"/>
      <c r="D103" s="777"/>
      <c r="E103" s="778"/>
      <c r="F103" s="778"/>
      <c r="G103" s="778"/>
      <c r="H103" s="778"/>
      <c r="I103" s="778"/>
      <c r="J103" s="778"/>
      <c r="K103" s="778"/>
      <c r="L103" s="778"/>
      <c r="M103" s="778"/>
      <c r="N103" s="771"/>
      <c r="O103" s="699"/>
      <c r="P103" s="697"/>
      <c r="Q103" s="771"/>
      <c r="R103" s="228"/>
      <c r="S103" s="228"/>
      <c r="T103" s="698"/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216"/>
    </row>
    <row r="104" spans="1:34" s="763" customFormat="1">
      <c r="A104" s="779" t="s">
        <v>357</v>
      </c>
      <c r="B104" s="780">
        <v>45261</v>
      </c>
      <c r="C104" s="780">
        <v>45231</v>
      </c>
      <c r="D104" s="781">
        <v>45200</v>
      </c>
      <c r="E104" s="781">
        <v>45170</v>
      </c>
      <c r="F104" s="781">
        <v>45139</v>
      </c>
      <c r="G104" s="781">
        <v>45108</v>
      </c>
      <c r="H104" s="781">
        <v>45078</v>
      </c>
      <c r="I104" s="781">
        <v>45047</v>
      </c>
      <c r="J104" s="781">
        <v>45017</v>
      </c>
      <c r="K104" s="781">
        <v>44986</v>
      </c>
      <c r="L104" s="782">
        <v>44958</v>
      </c>
      <c r="M104" s="781">
        <v>44927</v>
      </c>
      <c r="N104" s="781" t="s">
        <v>5</v>
      </c>
      <c r="O104" s="783"/>
      <c r="P104" s="784"/>
      <c r="Q104" s="785"/>
      <c r="T104" s="786"/>
      <c r="U104" s="768"/>
      <c r="V104" s="768"/>
      <c r="W104" s="768"/>
      <c r="X104" s="768"/>
      <c r="Y104" s="768"/>
      <c r="Z104" s="768"/>
      <c r="AA104" s="768"/>
      <c r="AB104" s="768"/>
      <c r="AC104" s="768"/>
      <c r="AD104" s="768"/>
      <c r="AE104" s="768"/>
      <c r="AF104" s="768"/>
      <c r="AG104" s="768"/>
      <c r="AH104" s="787"/>
    </row>
    <row r="105" spans="1:34" s="763" customFormat="1">
      <c r="A105" s="788" t="s">
        <v>423</v>
      </c>
      <c r="B105" s="789"/>
      <c r="C105" s="789"/>
      <c r="D105" s="790"/>
      <c r="E105" s="789"/>
      <c r="F105" s="789"/>
      <c r="G105" s="789"/>
      <c r="H105" s="789"/>
      <c r="I105" s="789">
        <v>105</v>
      </c>
      <c r="J105" s="791">
        <v>121</v>
      </c>
      <c r="K105" s="791">
        <v>89</v>
      </c>
      <c r="L105" s="791">
        <v>65</v>
      </c>
      <c r="M105" s="791">
        <v>154</v>
      </c>
      <c r="N105" s="789">
        <v>534</v>
      </c>
      <c r="O105" s="792">
        <f>N105/$N$115*100</f>
        <v>25.200566304860782</v>
      </c>
      <c r="P105" s="784"/>
      <c r="Q105" s="785"/>
      <c r="T105" s="786"/>
      <c r="U105" s="768"/>
      <c r="V105" s="768"/>
      <c r="W105" s="768"/>
      <c r="X105" s="768"/>
      <c r="Y105" s="768"/>
      <c r="Z105" s="768"/>
      <c r="AA105" s="768"/>
      <c r="AB105" s="768"/>
      <c r="AC105" s="768"/>
      <c r="AD105" s="768"/>
      <c r="AE105" s="768"/>
      <c r="AF105" s="768"/>
      <c r="AG105" s="768"/>
      <c r="AH105" s="787"/>
    </row>
    <row r="106" spans="1:34" s="763" customFormat="1">
      <c r="A106" s="788" t="s">
        <v>424</v>
      </c>
      <c r="B106" s="789"/>
      <c r="C106" s="789"/>
      <c r="D106" s="790"/>
      <c r="E106" s="789"/>
      <c r="F106" s="789"/>
      <c r="G106" s="789"/>
      <c r="H106" s="789"/>
      <c r="I106" s="789">
        <v>71</v>
      </c>
      <c r="J106" s="791">
        <v>74</v>
      </c>
      <c r="K106" s="791">
        <v>53</v>
      </c>
      <c r="L106" s="791">
        <v>45</v>
      </c>
      <c r="M106" s="791">
        <v>55</v>
      </c>
      <c r="N106" s="789">
        <v>298</v>
      </c>
      <c r="O106" s="792">
        <f t="shared" ref="O106:O114" si="15">N106/$N$115*100</f>
        <v>14.063237376120814</v>
      </c>
      <c r="P106" s="784"/>
      <c r="Q106" s="785"/>
      <c r="T106" s="786"/>
      <c r="U106" s="768"/>
      <c r="V106" s="768"/>
      <c r="W106" s="768"/>
      <c r="X106" s="768"/>
      <c r="Y106" s="768"/>
      <c r="Z106" s="768"/>
      <c r="AA106" s="768"/>
      <c r="AB106" s="768"/>
      <c r="AC106" s="768"/>
      <c r="AD106" s="768"/>
      <c r="AE106" s="768"/>
      <c r="AF106" s="768"/>
      <c r="AG106" s="768"/>
      <c r="AH106" s="787"/>
    </row>
    <row r="107" spans="1:34" s="763" customFormat="1">
      <c r="A107" s="788" t="s">
        <v>425</v>
      </c>
      <c r="B107" s="789"/>
      <c r="C107" s="789"/>
      <c r="D107" s="790"/>
      <c r="E107" s="789"/>
      <c r="F107" s="789"/>
      <c r="G107" s="789"/>
      <c r="H107" s="789"/>
      <c r="I107" s="789">
        <v>47</v>
      </c>
      <c r="J107" s="791">
        <v>43</v>
      </c>
      <c r="K107" s="791">
        <v>79</v>
      </c>
      <c r="L107" s="791">
        <v>56</v>
      </c>
      <c r="M107" s="791">
        <v>38</v>
      </c>
      <c r="N107" s="789">
        <v>263</v>
      </c>
      <c r="O107" s="792">
        <f t="shared" si="15"/>
        <v>12.411514865502596</v>
      </c>
      <c r="P107" s="784"/>
      <c r="Q107" s="785"/>
      <c r="T107" s="786"/>
      <c r="U107" s="768"/>
      <c r="V107" s="768"/>
      <c r="W107" s="768"/>
      <c r="X107" s="768"/>
      <c r="Y107" s="768"/>
      <c r="Z107" s="768"/>
      <c r="AA107" s="768"/>
      <c r="AB107" s="768"/>
      <c r="AC107" s="768"/>
      <c r="AD107" s="768"/>
      <c r="AE107" s="768"/>
      <c r="AF107" s="768"/>
      <c r="AG107" s="768"/>
      <c r="AH107" s="787"/>
    </row>
    <row r="108" spans="1:34" s="763" customFormat="1">
      <c r="A108" s="788" t="s">
        <v>426</v>
      </c>
      <c r="B108" s="789"/>
      <c r="C108" s="789"/>
      <c r="D108" s="790"/>
      <c r="E108" s="789"/>
      <c r="F108" s="789"/>
      <c r="G108" s="789"/>
      <c r="H108" s="789"/>
      <c r="I108" s="789">
        <v>55</v>
      </c>
      <c r="J108" s="791">
        <v>50</v>
      </c>
      <c r="K108" s="791">
        <v>34</v>
      </c>
      <c r="L108" s="791">
        <v>52</v>
      </c>
      <c r="M108" s="791">
        <v>52</v>
      </c>
      <c r="N108" s="789">
        <v>243</v>
      </c>
      <c r="O108" s="792">
        <f t="shared" si="15"/>
        <v>11.467673430863615</v>
      </c>
      <c r="P108" s="784"/>
      <c r="Q108" s="785"/>
      <c r="T108" s="764"/>
    </row>
    <row r="109" spans="1:34" s="763" customFormat="1">
      <c r="A109" s="788" t="s">
        <v>427</v>
      </c>
      <c r="B109" s="789"/>
      <c r="C109" s="789"/>
      <c r="D109" s="790"/>
      <c r="E109" s="789"/>
      <c r="F109" s="789"/>
      <c r="G109" s="789"/>
      <c r="H109" s="789"/>
      <c r="I109" s="789">
        <v>42</v>
      </c>
      <c r="J109" s="791">
        <v>37</v>
      </c>
      <c r="K109" s="791">
        <v>66</v>
      </c>
      <c r="L109" s="791">
        <v>40</v>
      </c>
      <c r="M109" s="791">
        <v>46</v>
      </c>
      <c r="N109" s="789">
        <v>231</v>
      </c>
      <c r="O109" s="792">
        <f t="shared" si="15"/>
        <v>10.901368570080226</v>
      </c>
      <c r="P109" s="784"/>
      <c r="Q109" s="785"/>
      <c r="T109" s="764"/>
    </row>
    <row r="110" spans="1:34" s="763" customFormat="1">
      <c r="A110" s="788" t="s">
        <v>428</v>
      </c>
      <c r="B110" s="789"/>
      <c r="C110" s="789"/>
      <c r="D110" s="790"/>
      <c r="E110" s="789"/>
      <c r="F110" s="789"/>
      <c r="G110" s="789"/>
      <c r="H110" s="789"/>
      <c r="I110" s="789">
        <v>34</v>
      </c>
      <c r="J110" s="791">
        <v>37</v>
      </c>
      <c r="K110" s="791">
        <v>32</v>
      </c>
      <c r="L110" s="791">
        <v>24</v>
      </c>
      <c r="M110" s="791">
        <v>30</v>
      </c>
      <c r="N110" s="789">
        <v>157</v>
      </c>
      <c r="O110" s="792">
        <f t="shared" si="15"/>
        <v>7.4091552619159975</v>
      </c>
      <c r="P110" s="784"/>
      <c r="Q110" s="785"/>
      <c r="T110" s="764"/>
    </row>
    <row r="111" spans="1:34" s="763" customFormat="1">
      <c r="A111" s="788" t="s">
        <v>429</v>
      </c>
      <c r="B111" s="789"/>
      <c r="C111" s="789"/>
      <c r="D111" s="790"/>
      <c r="E111" s="789"/>
      <c r="F111" s="789"/>
      <c r="G111" s="789"/>
      <c r="H111" s="789"/>
      <c r="I111" s="789">
        <v>32</v>
      </c>
      <c r="J111" s="791">
        <v>26</v>
      </c>
      <c r="K111" s="791">
        <v>22</v>
      </c>
      <c r="L111" s="791">
        <v>17</v>
      </c>
      <c r="M111" s="791">
        <v>20</v>
      </c>
      <c r="N111" s="789">
        <v>117</v>
      </c>
      <c r="O111" s="792">
        <f t="shared" si="15"/>
        <v>5.5214723926380369</v>
      </c>
      <c r="P111" s="784"/>
      <c r="Q111" s="785"/>
      <c r="T111" s="764"/>
    </row>
    <row r="112" spans="1:34" s="763" customFormat="1">
      <c r="A112" s="788" t="s">
        <v>430</v>
      </c>
      <c r="B112" s="789"/>
      <c r="C112" s="789"/>
      <c r="D112" s="790"/>
      <c r="E112" s="789"/>
      <c r="F112" s="789"/>
      <c r="G112" s="789"/>
      <c r="H112" s="789"/>
      <c r="I112" s="789">
        <v>19</v>
      </c>
      <c r="J112" s="791">
        <v>45</v>
      </c>
      <c r="K112" s="791">
        <v>14</v>
      </c>
      <c r="L112" s="791">
        <v>10</v>
      </c>
      <c r="M112" s="791">
        <v>9</v>
      </c>
      <c r="N112" s="789">
        <v>97</v>
      </c>
      <c r="O112" s="792">
        <f t="shared" si="15"/>
        <v>4.5776309579990562</v>
      </c>
      <c r="P112" s="784"/>
      <c r="Q112" s="785"/>
      <c r="T112" s="764"/>
    </row>
    <row r="113" spans="1:20" s="763" customFormat="1">
      <c r="A113" s="788" t="s">
        <v>431</v>
      </c>
      <c r="B113" s="789"/>
      <c r="C113" s="789"/>
      <c r="D113" s="790"/>
      <c r="E113" s="789"/>
      <c r="F113" s="789"/>
      <c r="G113" s="789"/>
      <c r="H113" s="789"/>
      <c r="I113" s="789">
        <v>19</v>
      </c>
      <c r="J113" s="791">
        <v>21</v>
      </c>
      <c r="K113" s="791">
        <v>23</v>
      </c>
      <c r="L113" s="791">
        <v>17</v>
      </c>
      <c r="M113" s="791">
        <v>12</v>
      </c>
      <c r="N113" s="789">
        <v>92</v>
      </c>
      <c r="O113" s="792">
        <f t="shared" si="15"/>
        <v>4.3416705993393112</v>
      </c>
      <c r="P113" s="784"/>
      <c r="Q113" s="785"/>
      <c r="T113" s="764"/>
    </row>
    <row r="114" spans="1:20" s="763" customFormat="1">
      <c r="A114" s="788" t="s">
        <v>432</v>
      </c>
      <c r="B114" s="789"/>
      <c r="C114" s="789"/>
      <c r="D114" s="790"/>
      <c r="E114" s="789"/>
      <c r="F114" s="789"/>
      <c r="G114" s="789"/>
      <c r="H114" s="789"/>
      <c r="I114" s="789">
        <v>10</v>
      </c>
      <c r="J114" s="791">
        <v>20</v>
      </c>
      <c r="K114" s="791">
        <v>23</v>
      </c>
      <c r="L114" s="791">
        <v>14</v>
      </c>
      <c r="M114" s="791">
        <v>20</v>
      </c>
      <c r="N114" s="789">
        <v>87</v>
      </c>
      <c r="O114" s="792">
        <f t="shared" si="15"/>
        <v>4.1057102406795654</v>
      </c>
      <c r="P114" s="784"/>
      <c r="Q114" s="793"/>
      <c r="T114" s="764"/>
    </row>
    <row r="115" spans="1:20" s="763" customFormat="1">
      <c r="A115" s="779"/>
      <c r="B115" s="794"/>
      <c r="C115" s="795"/>
      <c r="D115" s="796"/>
      <c r="E115" s="794"/>
      <c r="F115" s="797"/>
      <c r="G115" s="797"/>
      <c r="H115" s="797"/>
      <c r="I115" s="798"/>
      <c r="J115" s="797"/>
      <c r="K115" s="797"/>
      <c r="L115" s="799"/>
      <c r="M115" s="799"/>
      <c r="N115" s="797">
        <f>SUM(N105:N114)</f>
        <v>2119</v>
      </c>
      <c r="O115" s="783"/>
      <c r="P115" s="784"/>
      <c r="Q115" s="793"/>
    </row>
    <row r="116" spans="1:20" s="763" customFormat="1">
      <c r="A116" s="799"/>
      <c r="B116" s="794"/>
      <c r="C116" s="795"/>
      <c r="D116" s="796"/>
      <c r="E116" s="794"/>
      <c r="F116" s="797"/>
      <c r="G116" s="797"/>
      <c r="H116" s="797"/>
      <c r="I116" s="798"/>
      <c r="J116" s="797"/>
      <c r="K116" s="797"/>
      <c r="L116" s="799"/>
      <c r="M116" s="799"/>
      <c r="N116" s="797"/>
      <c r="O116" s="783"/>
      <c r="P116" s="784"/>
      <c r="Q116" s="793"/>
    </row>
    <row r="117" spans="1:20" s="763" customFormat="1">
      <c r="A117" s="788" t="s">
        <v>423</v>
      </c>
      <c r="B117" s="789"/>
      <c r="C117" s="789"/>
      <c r="D117" s="790"/>
      <c r="E117" s="789"/>
      <c r="F117" s="789"/>
      <c r="G117" s="789"/>
      <c r="H117" s="789"/>
      <c r="I117" s="789">
        <v>105</v>
      </c>
      <c r="J117" s="791">
        <v>121</v>
      </c>
      <c r="K117" s="791">
        <v>89</v>
      </c>
      <c r="L117" s="791">
        <v>65</v>
      </c>
      <c r="M117" s="791">
        <v>154</v>
      </c>
      <c r="N117" s="789">
        <v>534</v>
      </c>
      <c r="O117" s="783"/>
      <c r="P117" s="784"/>
      <c r="Q117" s="793"/>
    </row>
    <row r="118" spans="1:20" s="763" customFormat="1">
      <c r="A118" s="788" t="s">
        <v>424</v>
      </c>
      <c r="B118" s="789"/>
      <c r="C118" s="789"/>
      <c r="D118" s="790"/>
      <c r="E118" s="789"/>
      <c r="F118" s="789"/>
      <c r="G118" s="789"/>
      <c r="H118" s="789"/>
      <c r="I118" s="789">
        <v>71</v>
      </c>
      <c r="J118" s="791">
        <v>74</v>
      </c>
      <c r="K118" s="791">
        <v>53</v>
      </c>
      <c r="L118" s="791">
        <v>45</v>
      </c>
      <c r="M118" s="791">
        <v>55</v>
      </c>
      <c r="N118" s="789">
        <v>298</v>
      </c>
      <c r="O118" s="796"/>
      <c r="P118" s="800"/>
      <c r="Q118" s="793"/>
    </row>
    <row r="119" spans="1:20" s="763" customFormat="1">
      <c r="A119" s="788" t="s">
        <v>425</v>
      </c>
      <c r="B119" s="789"/>
      <c r="C119" s="789"/>
      <c r="D119" s="790"/>
      <c r="E119" s="789"/>
      <c r="F119" s="789"/>
      <c r="G119" s="789"/>
      <c r="H119" s="789"/>
      <c r="I119" s="789">
        <v>47</v>
      </c>
      <c r="J119" s="791">
        <v>43</v>
      </c>
      <c r="K119" s="791">
        <v>79</v>
      </c>
      <c r="L119" s="791">
        <v>56</v>
      </c>
      <c r="M119" s="791">
        <v>38</v>
      </c>
      <c r="N119" s="789">
        <v>263</v>
      </c>
      <c r="O119" s="793"/>
      <c r="P119" s="793"/>
      <c r="Q119" s="793"/>
    </row>
    <row r="120" spans="1:20" s="763" customFormat="1">
      <c r="A120" s="788" t="s">
        <v>426</v>
      </c>
      <c r="B120" s="789"/>
      <c r="C120" s="789"/>
      <c r="D120" s="790"/>
      <c r="E120" s="789"/>
      <c r="F120" s="789"/>
      <c r="G120" s="789"/>
      <c r="H120" s="789"/>
      <c r="I120" s="789">
        <v>55</v>
      </c>
      <c r="J120" s="791">
        <v>50</v>
      </c>
      <c r="K120" s="791">
        <v>34</v>
      </c>
      <c r="L120" s="791">
        <v>52</v>
      </c>
      <c r="M120" s="791">
        <v>52</v>
      </c>
      <c r="N120" s="789">
        <v>243</v>
      </c>
      <c r="O120" s="793"/>
      <c r="P120" s="793"/>
      <c r="Q120" s="793"/>
    </row>
    <row r="121" spans="1:20" s="763" customFormat="1">
      <c r="A121" s="788" t="s">
        <v>427</v>
      </c>
      <c r="B121" s="789"/>
      <c r="C121" s="789"/>
      <c r="D121" s="790"/>
      <c r="E121" s="789"/>
      <c r="F121" s="789"/>
      <c r="G121" s="789"/>
      <c r="H121" s="789"/>
      <c r="I121" s="789">
        <v>42</v>
      </c>
      <c r="J121" s="791">
        <v>37</v>
      </c>
      <c r="K121" s="791">
        <v>66</v>
      </c>
      <c r="L121" s="791">
        <v>40</v>
      </c>
      <c r="M121" s="791">
        <v>46</v>
      </c>
      <c r="N121" s="789">
        <v>231</v>
      </c>
      <c r="O121" s="793"/>
      <c r="P121" s="793"/>
      <c r="Q121" s="793"/>
    </row>
    <row r="122" spans="1:20" s="763" customFormat="1">
      <c r="A122" s="788" t="s">
        <v>428</v>
      </c>
      <c r="B122" s="789"/>
      <c r="C122" s="789"/>
      <c r="D122" s="790"/>
      <c r="E122" s="789"/>
      <c r="F122" s="789"/>
      <c r="G122" s="789"/>
      <c r="H122" s="789"/>
      <c r="I122" s="789">
        <v>34</v>
      </c>
      <c r="J122" s="791">
        <v>37</v>
      </c>
      <c r="K122" s="791">
        <v>32</v>
      </c>
      <c r="L122" s="791">
        <v>24</v>
      </c>
      <c r="M122" s="791">
        <v>30</v>
      </c>
      <c r="N122" s="789">
        <v>157</v>
      </c>
      <c r="O122" s="793"/>
      <c r="P122" s="793"/>
      <c r="Q122" s="793"/>
    </row>
    <row r="123" spans="1:20" s="763" customFormat="1">
      <c r="A123" s="788" t="s">
        <v>429</v>
      </c>
      <c r="B123" s="789"/>
      <c r="C123" s="789"/>
      <c r="D123" s="790"/>
      <c r="E123" s="789"/>
      <c r="F123" s="789"/>
      <c r="G123" s="789"/>
      <c r="H123" s="789"/>
      <c r="I123" s="789">
        <v>32</v>
      </c>
      <c r="J123" s="791">
        <v>26</v>
      </c>
      <c r="K123" s="791">
        <v>22</v>
      </c>
      <c r="L123" s="791">
        <v>17</v>
      </c>
      <c r="M123" s="791">
        <v>20</v>
      </c>
      <c r="N123" s="789">
        <v>117</v>
      </c>
      <c r="O123" s="793"/>
      <c r="P123" s="793"/>
      <c r="Q123" s="793"/>
    </row>
    <row r="124" spans="1:20" s="763" customFormat="1">
      <c r="A124" s="788" t="s">
        <v>430</v>
      </c>
      <c r="B124" s="789"/>
      <c r="C124" s="789"/>
      <c r="D124" s="790"/>
      <c r="E124" s="789"/>
      <c r="F124" s="789"/>
      <c r="G124" s="789"/>
      <c r="H124" s="789"/>
      <c r="I124" s="789">
        <v>19</v>
      </c>
      <c r="J124" s="791">
        <v>45</v>
      </c>
      <c r="K124" s="791">
        <v>14</v>
      </c>
      <c r="L124" s="791">
        <v>10</v>
      </c>
      <c r="M124" s="791">
        <v>9</v>
      </c>
      <c r="N124" s="789">
        <v>97</v>
      </c>
      <c r="O124" s="793"/>
      <c r="P124" s="793"/>
      <c r="Q124" s="793"/>
    </row>
    <row r="125" spans="1:20" s="763" customFormat="1">
      <c r="A125" s="788" t="s">
        <v>431</v>
      </c>
      <c r="B125" s="789"/>
      <c r="C125" s="789"/>
      <c r="D125" s="790"/>
      <c r="E125" s="789"/>
      <c r="F125" s="789"/>
      <c r="G125" s="789"/>
      <c r="H125" s="789"/>
      <c r="I125" s="789">
        <v>19</v>
      </c>
      <c r="J125" s="791">
        <v>21</v>
      </c>
      <c r="K125" s="791">
        <v>23</v>
      </c>
      <c r="L125" s="791">
        <v>17</v>
      </c>
      <c r="M125" s="791">
        <v>12</v>
      </c>
      <c r="N125" s="789">
        <v>92</v>
      </c>
      <c r="O125" s="793"/>
      <c r="P125" s="793"/>
      <c r="Q125" s="793"/>
    </row>
    <row r="126" spans="1:20" s="763" customFormat="1">
      <c r="A126" s="788" t="s">
        <v>432</v>
      </c>
      <c r="B126" s="789"/>
      <c r="C126" s="789"/>
      <c r="D126" s="790"/>
      <c r="E126" s="789"/>
      <c r="F126" s="789"/>
      <c r="G126" s="789"/>
      <c r="H126" s="789"/>
      <c r="I126" s="789">
        <v>10</v>
      </c>
      <c r="J126" s="791">
        <v>20</v>
      </c>
      <c r="K126" s="791">
        <v>23</v>
      </c>
      <c r="L126" s="791">
        <v>14</v>
      </c>
      <c r="M126" s="791">
        <v>20</v>
      </c>
      <c r="N126" s="789">
        <v>87</v>
      </c>
      <c r="O126" s="793"/>
      <c r="P126" s="793"/>
      <c r="Q126" s="793"/>
    </row>
    <row r="127" spans="1:20" s="763" customFormat="1" ht="23.25">
      <c r="A127" s="788" t="s">
        <v>394</v>
      </c>
      <c r="B127" s="789"/>
      <c r="C127" s="789"/>
      <c r="D127" s="790"/>
      <c r="E127" s="789"/>
      <c r="F127" s="789"/>
      <c r="G127" s="789"/>
      <c r="H127" s="789"/>
      <c r="I127" s="789">
        <v>20</v>
      </c>
      <c r="J127" s="791">
        <v>14</v>
      </c>
      <c r="K127" s="791">
        <v>14</v>
      </c>
      <c r="L127" s="791">
        <v>15</v>
      </c>
      <c r="M127" s="791">
        <v>15</v>
      </c>
      <c r="N127" s="789">
        <v>78</v>
      </c>
      <c r="O127" s="793"/>
      <c r="P127" s="793"/>
      <c r="Q127" s="793"/>
    </row>
    <row r="128" spans="1:20" s="763" customFormat="1" ht="23.25">
      <c r="A128" s="788" t="s">
        <v>365</v>
      </c>
      <c r="B128" s="789"/>
      <c r="C128" s="789"/>
      <c r="D128" s="790"/>
      <c r="E128" s="789"/>
      <c r="F128" s="789"/>
      <c r="G128" s="789"/>
      <c r="H128" s="789"/>
      <c r="I128" s="789">
        <v>14</v>
      </c>
      <c r="J128" s="791">
        <v>12</v>
      </c>
      <c r="K128" s="791">
        <v>18</v>
      </c>
      <c r="L128" s="791">
        <v>13</v>
      </c>
      <c r="M128" s="791">
        <v>12</v>
      </c>
      <c r="N128" s="789">
        <v>69</v>
      </c>
      <c r="O128" s="793"/>
      <c r="P128" s="793"/>
      <c r="Q128" s="793"/>
    </row>
    <row r="129" spans="1:17" s="763" customFormat="1" ht="23.25">
      <c r="A129" s="788" t="s">
        <v>382</v>
      </c>
      <c r="B129" s="789"/>
      <c r="C129" s="789"/>
      <c r="D129" s="790"/>
      <c r="E129" s="789"/>
      <c r="F129" s="789"/>
      <c r="G129" s="789"/>
      <c r="H129" s="789"/>
      <c r="I129" s="789">
        <v>8</v>
      </c>
      <c r="J129" s="791">
        <v>22</v>
      </c>
      <c r="K129" s="791">
        <v>17</v>
      </c>
      <c r="L129" s="791">
        <v>8</v>
      </c>
      <c r="M129" s="791">
        <v>14</v>
      </c>
      <c r="N129" s="789">
        <v>69</v>
      </c>
      <c r="O129" s="793"/>
      <c r="P129" s="793"/>
      <c r="Q129" s="793"/>
    </row>
    <row r="130" spans="1:17" s="763" customFormat="1" ht="23.25">
      <c r="A130" s="788" t="s">
        <v>391</v>
      </c>
      <c r="B130" s="789"/>
      <c r="C130" s="789"/>
      <c r="D130" s="790"/>
      <c r="E130" s="789"/>
      <c r="F130" s="789"/>
      <c r="G130" s="789"/>
      <c r="H130" s="789"/>
      <c r="I130" s="789">
        <v>16</v>
      </c>
      <c r="J130" s="791">
        <v>17</v>
      </c>
      <c r="K130" s="791">
        <v>17</v>
      </c>
      <c r="L130" s="791">
        <v>9</v>
      </c>
      <c r="M130" s="791">
        <v>8</v>
      </c>
      <c r="N130" s="789">
        <v>67</v>
      </c>
      <c r="O130" s="793"/>
      <c r="P130" s="793"/>
      <c r="Q130" s="793"/>
    </row>
    <row r="131" spans="1:17" s="763" customFormat="1" ht="23.25">
      <c r="A131" s="788" t="s">
        <v>405</v>
      </c>
      <c r="B131" s="789"/>
      <c r="C131" s="789"/>
      <c r="D131" s="790"/>
      <c r="E131" s="789"/>
      <c r="F131" s="789"/>
      <c r="G131" s="789"/>
      <c r="H131" s="789"/>
      <c r="I131" s="789">
        <v>7</v>
      </c>
      <c r="J131" s="791">
        <v>17</v>
      </c>
      <c r="K131" s="791">
        <v>15</v>
      </c>
      <c r="L131" s="791">
        <v>7</v>
      </c>
      <c r="M131" s="791">
        <v>7</v>
      </c>
      <c r="N131" s="789">
        <v>53</v>
      </c>
      <c r="O131" s="793"/>
      <c r="P131" s="793"/>
      <c r="Q131" s="793"/>
    </row>
    <row r="132" spans="1:17" s="763" customFormat="1" ht="23.25">
      <c r="A132" s="801" t="s">
        <v>389</v>
      </c>
      <c r="B132" s="789"/>
      <c r="C132" s="789"/>
      <c r="D132" s="790"/>
      <c r="E132" s="789"/>
      <c r="F132" s="789"/>
      <c r="G132" s="789"/>
      <c r="H132" s="789"/>
      <c r="I132" s="789">
        <v>15</v>
      </c>
      <c r="J132" s="791">
        <v>18</v>
      </c>
      <c r="K132" s="791">
        <v>4</v>
      </c>
      <c r="L132" s="791">
        <v>3</v>
      </c>
      <c r="M132" s="791">
        <v>9</v>
      </c>
      <c r="N132" s="789">
        <v>49</v>
      </c>
      <c r="O132" s="793"/>
      <c r="P132" s="793"/>
      <c r="Q132" s="793"/>
    </row>
    <row r="133" spans="1:17" s="763" customFormat="1" ht="33.75">
      <c r="A133" s="791" t="s">
        <v>413</v>
      </c>
      <c r="B133" s="802"/>
      <c r="C133" s="789"/>
      <c r="D133" s="790"/>
      <c r="E133" s="789"/>
      <c r="F133" s="789"/>
      <c r="G133" s="789"/>
      <c r="H133" s="789"/>
      <c r="I133" s="789">
        <v>16</v>
      </c>
      <c r="J133" s="791">
        <v>12</v>
      </c>
      <c r="K133" s="791">
        <v>9</v>
      </c>
      <c r="L133" s="791">
        <v>9</v>
      </c>
      <c r="M133" s="791">
        <v>3</v>
      </c>
      <c r="N133" s="789">
        <v>49</v>
      </c>
      <c r="O133" s="793"/>
      <c r="P133" s="793"/>
      <c r="Q133" s="793"/>
    </row>
    <row r="134" spans="1:17" s="763" customFormat="1" ht="23.25">
      <c r="A134" s="788" t="s">
        <v>374</v>
      </c>
      <c r="B134" s="789"/>
      <c r="C134" s="789"/>
      <c r="D134" s="790"/>
      <c r="E134" s="789"/>
      <c r="F134" s="789"/>
      <c r="G134" s="789"/>
      <c r="H134" s="789"/>
      <c r="I134" s="789">
        <v>12</v>
      </c>
      <c r="J134" s="791">
        <v>8</v>
      </c>
      <c r="K134" s="791">
        <v>9</v>
      </c>
      <c r="L134" s="791">
        <v>12</v>
      </c>
      <c r="M134" s="791">
        <v>7</v>
      </c>
      <c r="N134" s="789">
        <v>48</v>
      </c>
      <c r="O134" s="793"/>
      <c r="P134" s="793"/>
      <c r="Q134" s="793"/>
    </row>
    <row r="135" spans="1:17" s="763" customFormat="1" ht="23.25">
      <c r="A135" s="788" t="s">
        <v>363</v>
      </c>
      <c r="B135" s="789"/>
      <c r="C135" s="789"/>
      <c r="D135" s="790"/>
      <c r="E135" s="789"/>
      <c r="F135" s="789"/>
      <c r="G135" s="789"/>
      <c r="H135" s="789"/>
      <c r="I135" s="789">
        <v>13</v>
      </c>
      <c r="J135" s="791">
        <v>11</v>
      </c>
      <c r="K135" s="791">
        <v>7</v>
      </c>
      <c r="L135" s="791">
        <v>5</v>
      </c>
      <c r="M135" s="791">
        <v>10</v>
      </c>
      <c r="N135" s="789">
        <v>46</v>
      </c>
      <c r="O135" s="793"/>
      <c r="P135" s="793"/>
      <c r="Q135" s="793"/>
    </row>
    <row r="136" spans="1:17" s="763" customFormat="1">
      <c r="A136" s="788" t="s">
        <v>411</v>
      </c>
      <c r="B136" s="789"/>
      <c r="C136" s="789"/>
      <c r="D136" s="790"/>
      <c r="E136" s="789"/>
      <c r="F136" s="789"/>
      <c r="G136" s="789"/>
      <c r="H136" s="789"/>
      <c r="I136" s="789">
        <v>10</v>
      </c>
      <c r="J136" s="791">
        <v>14</v>
      </c>
      <c r="K136" s="791">
        <v>10</v>
      </c>
      <c r="L136" s="791">
        <v>5</v>
      </c>
      <c r="M136" s="791">
        <v>6</v>
      </c>
      <c r="N136" s="789">
        <v>45</v>
      </c>
      <c r="O136" s="793"/>
      <c r="P136" s="793"/>
      <c r="Q136" s="793"/>
    </row>
    <row r="137" spans="1:17" s="763" customFormat="1" ht="23.25">
      <c r="A137" s="788" t="s">
        <v>400</v>
      </c>
      <c r="B137" s="789"/>
      <c r="C137" s="789"/>
      <c r="D137" s="790"/>
      <c r="E137" s="789"/>
      <c r="F137" s="789"/>
      <c r="G137" s="789"/>
      <c r="H137" s="789"/>
      <c r="I137" s="789">
        <v>9</v>
      </c>
      <c r="J137" s="791">
        <v>5</v>
      </c>
      <c r="K137" s="791">
        <v>7</v>
      </c>
      <c r="L137" s="791">
        <v>5</v>
      </c>
      <c r="M137" s="791">
        <v>7</v>
      </c>
      <c r="N137" s="789">
        <v>33</v>
      </c>
      <c r="O137" s="793"/>
      <c r="P137" s="793"/>
      <c r="Q137" s="793"/>
    </row>
    <row r="138" spans="1:17" s="763" customFormat="1">
      <c r="A138" s="791" t="s">
        <v>287</v>
      </c>
      <c r="B138" s="802"/>
      <c r="C138" s="789"/>
      <c r="D138" s="803"/>
      <c r="E138" s="802"/>
      <c r="F138" s="802"/>
      <c r="G138" s="802"/>
      <c r="H138" s="802"/>
      <c r="I138" s="802">
        <v>11</v>
      </c>
      <c r="J138" s="791">
        <v>7</v>
      </c>
      <c r="K138" s="791">
        <v>5</v>
      </c>
      <c r="L138" s="791">
        <v>2</v>
      </c>
      <c r="M138" s="791">
        <v>8</v>
      </c>
      <c r="N138" s="789">
        <v>33</v>
      </c>
      <c r="O138" s="793"/>
      <c r="P138" s="793"/>
      <c r="Q138" s="793"/>
    </row>
    <row r="139" spans="1:17" s="763" customFormat="1" ht="34.5">
      <c r="A139" s="788" t="s">
        <v>397</v>
      </c>
      <c r="B139" s="789"/>
      <c r="C139" s="789"/>
      <c r="D139" s="790"/>
      <c r="E139" s="789"/>
      <c r="F139" s="789"/>
      <c r="G139" s="789"/>
      <c r="H139" s="789"/>
      <c r="I139" s="789">
        <v>7</v>
      </c>
      <c r="J139" s="791">
        <v>12</v>
      </c>
      <c r="K139" s="791">
        <v>6</v>
      </c>
      <c r="L139" s="791">
        <v>5</v>
      </c>
      <c r="M139" s="791">
        <v>2</v>
      </c>
      <c r="N139" s="789">
        <v>32</v>
      </c>
      <c r="O139" s="793"/>
      <c r="P139" s="793"/>
      <c r="Q139" s="793"/>
    </row>
    <row r="140" spans="1:17" s="763" customFormat="1">
      <c r="A140" s="788" t="s">
        <v>260</v>
      </c>
      <c r="B140" s="789"/>
      <c r="C140" s="789"/>
      <c r="D140" s="790"/>
      <c r="E140" s="789"/>
      <c r="F140" s="789"/>
      <c r="G140" s="789"/>
      <c r="H140" s="789"/>
      <c r="I140" s="789">
        <v>8</v>
      </c>
      <c r="J140" s="791">
        <v>4</v>
      </c>
      <c r="K140" s="791">
        <v>8</v>
      </c>
      <c r="L140" s="791">
        <v>6</v>
      </c>
      <c r="M140" s="791">
        <v>5</v>
      </c>
      <c r="N140" s="789">
        <v>31</v>
      </c>
      <c r="O140" s="793"/>
      <c r="P140" s="793"/>
      <c r="Q140" s="793"/>
    </row>
    <row r="141" spans="1:17" s="763" customFormat="1">
      <c r="A141" s="788" t="s">
        <v>284</v>
      </c>
      <c r="B141" s="789"/>
      <c r="C141" s="789"/>
      <c r="D141" s="790"/>
      <c r="E141" s="789"/>
      <c r="F141" s="789"/>
      <c r="G141" s="789"/>
      <c r="H141" s="789"/>
      <c r="I141" s="789">
        <v>3</v>
      </c>
      <c r="J141" s="791">
        <v>13</v>
      </c>
      <c r="K141" s="791">
        <v>6</v>
      </c>
      <c r="L141" s="791">
        <v>3</v>
      </c>
      <c r="M141" s="791">
        <v>6</v>
      </c>
      <c r="N141" s="789">
        <v>31</v>
      </c>
      <c r="O141" s="793"/>
      <c r="P141" s="793"/>
      <c r="Q141" s="793"/>
    </row>
    <row r="142" spans="1:17" s="763" customFormat="1">
      <c r="A142" s="801" t="s">
        <v>280</v>
      </c>
      <c r="B142" s="789"/>
      <c r="C142" s="789"/>
      <c r="D142" s="790"/>
      <c r="E142" s="789"/>
      <c r="F142" s="789"/>
      <c r="G142" s="789"/>
      <c r="H142" s="789"/>
      <c r="I142" s="789">
        <v>3</v>
      </c>
      <c r="J142" s="791">
        <v>6</v>
      </c>
      <c r="K142" s="789">
        <v>5</v>
      </c>
      <c r="L142" s="791">
        <v>7</v>
      </c>
      <c r="M142" s="789">
        <v>5</v>
      </c>
      <c r="N142" s="789">
        <v>26</v>
      </c>
      <c r="O142" s="793"/>
      <c r="P142" s="793"/>
      <c r="Q142" s="793"/>
    </row>
    <row r="143" spans="1:17" s="763" customFormat="1">
      <c r="A143" s="788" t="s">
        <v>226</v>
      </c>
      <c r="B143" s="789"/>
      <c r="C143" s="789"/>
      <c r="D143" s="790"/>
      <c r="E143" s="789"/>
      <c r="F143" s="789"/>
      <c r="G143" s="789"/>
      <c r="H143" s="789"/>
      <c r="I143" s="789">
        <v>4</v>
      </c>
      <c r="J143" s="791">
        <v>6</v>
      </c>
      <c r="K143" s="791">
        <v>3</v>
      </c>
      <c r="L143" s="791">
        <v>4</v>
      </c>
      <c r="M143" s="791">
        <v>6</v>
      </c>
      <c r="N143" s="789">
        <v>23</v>
      </c>
      <c r="O143" s="793"/>
      <c r="P143" s="793"/>
      <c r="Q143" s="793"/>
    </row>
    <row r="144" spans="1:17" s="763" customFormat="1" ht="23.25">
      <c r="A144" s="788" t="s">
        <v>372</v>
      </c>
      <c r="B144" s="789"/>
      <c r="C144" s="789"/>
      <c r="D144" s="790"/>
      <c r="E144" s="789"/>
      <c r="F144" s="789"/>
      <c r="G144" s="789"/>
      <c r="H144" s="789"/>
      <c r="I144" s="789">
        <v>4</v>
      </c>
      <c r="J144" s="791">
        <v>5</v>
      </c>
      <c r="K144" s="791">
        <v>4</v>
      </c>
      <c r="L144" s="791">
        <v>3</v>
      </c>
      <c r="M144" s="791">
        <v>5</v>
      </c>
      <c r="N144" s="789">
        <v>21</v>
      </c>
      <c r="O144" s="793"/>
      <c r="P144" s="793"/>
      <c r="Q144" s="793"/>
    </row>
    <row r="145" spans="1:17" s="763" customFormat="1" ht="33.75">
      <c r="A145" s="791" t="s">
        <v>376</v>
      </c>
      <c r="B145" s="802"/>
      <c r="C145" s="789"/>
      <c r="D145" s="803"/>
      <c r="E145" s="802"/>
      <c r="F145" s="802"/>
      <c r="G145" s="802"/>
      <c r="H145" s="802"/>
      <c r="I145" s="789">
        <v>3</v>
      </c>
      <c r="J145" s="791">
        <v>2</v>
      </c>
      <c r="K145" s="791">
        <v>6</v>
      </c>
      <c r="L145" s="791">
        <v>1</v>
      </c>
      <c r="M145" s="791">
        <v>8</v>
      </c>
      <c r="N145" s="789">
        <v>20</v>
      </c>
      <c r="O145" s="793"/>
      <c r="P145" s="793"/>
      <c r="Q145" s="793"/>
    </row>
    <row r="146" spans="1:17" s="763" customFormat="1">
      <c r="A146" s="788" t="s">
        <v>269</v>
      </c>
      <c r="B146" s="789"/>
      <c r="C146" s="789"/>
      <c r="D146" s="790"/>
      <c r="E146" s="789"/>
      <c r="F146" s="789"/>
      <c r="G146" s="789"/>
      <c r="H146" s="789"/>
      <c r="I146" s="789">
        <v>2</v>
      </c>
      <c r="J146" s="791">
        <v>3</v>
      </c>
      <c r="K146" s="791">
        <v>7</v>
      </c>
      <c r="L146" s="791">
        <v>3</v>
      </c>
      <c r="M146" s="791">
        <v>4</v>
      </c>
      <c r="N146" s="789">
        <v>19</v>
      </c>
      <c r="O146" s="793"/>
      <c r="P146" s="793"/>
      <c r="Q146" s="793"/>
    </row>
    <row r="147" spans="1:17" s="763" customFormat="1">
      <c r="A147" s="788" t="s">
        <v>289</v>
      </c>
      <c r="B147" s="789"/>
      <c r="C147" s="789"/>
      <c r="D147" s="790"/>
      <c r="E147" s="789"/>
      <c r="F147" s="789"/>
      <c r="G147" s="789"/>
      <c r="H147" s="789"/>
      <c r="I147" s="789">
        <v>4</v>
      </c>
      <c r="J147" s="791">
        <v>4</v>
      </c>
      <c r="K147" s="791">
        <v>6</v>
      </c>
      <c r="L147" s="791">
        <v>0</v>
      </c>
      <c r="M147" s="791">
        <v>5</v>
      </c>
      <c r="N147" s="789">
        <v>19</v>
      </c>
      <c r="O147" s="793"/>
      <c r="P147" s="793"/>
      <c r="Q147" s="793"/>
    </row>
    <row r="148" spans="1:17" s="763" customFormat="1" ht="23.25">
      <c r="A148" s="788" t="s">
        <v>384</v>
      </c>
      <c r="B148" s="789"/>
      <c r="C148" s="789"/>
      <c r="D148" s="790"/>
      <c r="E148" s="789"/>
      <c r="F148" s="789"/>
      <c r="G148" s="789"/>
      <c r="H148" s="789"/>
      <c r="I148" s="789">
        <v>3</v>
      </c>
      <c r="J148" s="791">
        <v>4</v>
      </c>
      <c r="K148" s="791">
        <v>5</v>
      </c>
      <c r="L148" s="791">
        <v>2</v>
      </c>
      <c r="M148" s="791">
        <v>4</v>
      </c>
      <c r="N148" s="789">
        <v>18</v>
      </c>
      <c r="O148" s="793"/>
      <c r="P148" s="793"/>
      <c r="Q148" s="793"/>
    </row>
    <row r="149" spans="1:17" s="763" customFormat="1">
      <c r="A149" s="804" t="s">
        <v>276</v>
      </c>
      <c r="B149" s="805"/>
      <c r="C149" s="789"/>
      <c r="D149" s="806"/>
      <c r="E149" s="805"/>
      <c r="F149" s="804"/>
      <c r="G149" s="804"/>
      <c r="H149" s="804"/>
      <c r="I149" s="804">
        <v>3</v>
      </c>
      <c r="J149" s="791">
        <v>3</v>
      </c>
      <c r="K149" s="791">
        <v>5</v>
      </c>
      <c r="L149" s="791">
        <v>4</v>
      </c>
      <c r="M149" s="791">
        <v>3</v>
      </c>
      <c r="N149" s="789">
        <v>18</v>
      </c>
      <c r="O149" s="793"/>
      <c r="P149" s="793"/>
      <c r="Q149" s="793"/>
    </row>
    <row r="150" spans="1:17" s="763" customFormat="1">
      <c r="A150" s="801" t="s">
        <v>281</v>
      </c>
      <c r="B150" s="789"/>
      <c r="C150" s="789"/>
      <c r="D150" s="790"/>
      <c r="E150" s="789"/>
      <c r="F150" s="789"/>
      <c r="G150" s="789"/>
      <c r="H150" s="789"/>
      <c r="I150" s="789">
        <v>1</v>
      </c>
      <c r="J150" s="791">
        <v>6</v>
      </c>
      <c r="K150" s="791">
        <v>4</v>
      </c>
      <c r="L150" s="791">
        <v>2</v>
      </c>
      <c r="M150" s="791">
        <v>4</v>
      </c>
      <c r="N150" s="789">
        <v>17</v>
      </c>
      <c r="O150" s="793"/>
      <c r="P150" s="793"/>
      <c r="Q150" s="793"/>
    </row>
    <row r="151" spans="1:17" s="763" customFormat="1">
      <c r="A151" s="788" t="s">
        <v>274</v>
      </c>
      <c r="B151" s="789"/>
      <c r="C151" s="789"/>
      <c r="D151" s="790"/>
      <c r="E151" s="789"/>
      <c r="F151" s="789"/>
      <c r="G151" s="789"/>
      <c r="H151" s="789"/>
      <c r="I151" s="789">
        <v>1</v>
      </c>
      <c r="J151" s="791">
        <v>1</v>
      </c>
      <c r="K151" s="791">
        <v>6</v>
      </c>
      <c r="L151" s="791">
        <v>4</v>
      </c>
      <c r="M151" s="791">
        <v>4</v>
      </c>
      <c r="N151" s="789">
        <v>16</v>
      </c>
      <c r="O151" s="793"/>
      <c r="P151" s="793"/>
      <c r="Q151" s="793"/>
    </row>
    <row r="152" spans="1:17" s="763" customFormat="1" ht="23.25">
      <c r="A152" s="788" t="s">
        <v>371</v>
      </c>
      <c r="B152" s="789"/>
      <c r="C152" s="789"/>
      <c r="D152" s="790"/>
      <c r="E152" s="789"/>
      <c r="F152" s="789"/>
      <c r="G152" s="789"/>
      <c r="H152" s="789"/>
      <c r="I152" s="789">
        <v>4</v>
      </c>
      <c r="J152" s="791">
        <v>5</v>
      </c>
      <c r="K152" s="791">
        <v>3</v>
      </c>
      <c r="L152" s="791">
        <v>2</v>
      </c>
      <c r="M152" s="791">
        <v>1</v>
      </c>
      <c r="N152" s="789">
        <v>15</v>
      </c>
      <c r="O152" s="793"/>
      <c r="P152" s="793"/>
      <c r="Q152" s="793"/>
    </row>
    <row r="153" spans="1:17" s="763" customFormat="1" ht="34.5">
      <c r="A153" s="788" t="s">
        <v>396</v>
      </c>
      <c r="B153" s="789"/>
      <c r="C153" s="789"/>
      <c r="D153" s="790"/>
      <c r="E153" s="789"/>
      <c r="F153" s="789"/>
      <c r="G153" s="789"/>
      <c r="H153" s="789"/>
      <c r="I153" s="789">
        <v>3</v>
      </c>
      <c r="J153" s="791">
        <v>2</v>
      </c>
      <c r="K153" s="791">
        <v>1</v>
      </c>
      <c r="L153" s="791">
        <v>5</v>
      </c>
      <c r="M153" s="791">
        <v>4</v>
      </c>
      <c r="N153" s="789">
        <v>15</v>
      </c>
      <c r="O153" s="793"/>
      <c r="P153" s="793"/>
      <c r="Q153" s="793"/>
    </row>
    <row r="154" spans="1:17" s="763" customFormat="1">
      <c r="A154" s="788" t="s">
        <v>264</v>
      </c>
      <c r="B154" s="789"/>
      <c r="C154" s="789"/>
      <c r="D154" s="790"/>
      <c r="E154" s="789"/>
      <c r="F154" s="789"/>
      <c r="G154" s="789"/>
      <c r="H154" s="789"/>
      <c r="I154" s="789">
        <v>6</v>
      </c>
      <c r="J154" s="791">
        <v>3</v>
      </c>
      <c r="K154" s="791">
        <v>1</v>
      </c>
      <c r="L154" s="791">
        <v>1</v>
      </c>
      <c r="M154" s="791">
        <v>4</v>
      </c>
      <c r="N154" s="789">
        <v>15</v>
      </c>
      <c r="O154" s="793"/>
      <c r="P154" s="793"/>
      <c r="Q154" s="793"/>
    </row>
    <row r="155" spans="1:17" s="763" customFormat="1">
      <c r="A155" s="801" t="s">
        <v>271</v>
      </c>
      <c r="B155" s="789"/>
      <c r="C155" s="789"/>
      <c r="D155" s="790"/>
      <c r="E155" s="789"/>
      <c r="F155" s="789"/>
      <c r="G155" s="789"/>
      <c r="H155" s="789"/>
      <c r="I155" s="789">
        <v>1</v>
      </c>
      <c r="J155" s="791">
        <v>3</v>
      </c>
      <c r="K155" s="791">
        <v>2</v>
      </c>
      <c r="L155" s="791">
        <v>2</v>
      </c>
      <c r="M155" s="791">
        <v>7</v>
      </c>
      <c r="N155" s="789">
        <v>15</v>
      </c>
      <c r="O155" s="793"/>
      <c r="P155" s="793"/>
      <c r="Q155" s="793"/>
    </row>
    <row r="156" spans="1:17" s="763" customFormat="1" ht="23.25">
      <c r="A156" s="788" t="s">
        <v>273</v>
      </c>
      <c r="B156" s="789"/>
      <c r="C156" s="789"/>
      <c r="D156" s="790"/>
      <c r="E156" s="789"/>
      <c r="F156" s="789"/>
      <c r="G156" s="789"/>
      <c r="H156" s="789"/>
      <c r="I156" s="789">
        <v>4</v>
      </c>
      <c r="J156" s="791">
        <v>3</v>
      </c>
      <c r="K156" s="791">
        <v>4</v>
      </c>
      <c r="L156" s="791">
        <v>1</v>
      </c>
      <c r="M156" s="791">
        <v>3</v>
      </c>
      <c r="N156" s="789">
        <v>15</v>
      </c>
      <c r="O156" s="793"/>
      <c r="P156" s="793"/>
      <c r="Q156" s="793"/>
    </row>
    <row r="157" spans="1:17" s="763" customFormat="1">
      <c r="A157" s="788" t="s">
        <v>283</v>
      </c>
      <c r="B157" s="789"/>
      <c r="C157" s="789"/>
      <c r="D157" s="790"/>
      <c r="E157" s="789"/>
      <c r="F157" s="789"/>
      <c r="G157" s="789"/>
      <c r="H157" s="789"/>
      <c r="I157" s="789">
        <v>6</v>
      </c>
      <c r="J157" s="791">
        <v>2</v>
      </c>
      <c r="K157" s="791">
        <v>2</v>
      </c>
      <c r="L157" s="791">
        <v>1</v>
      </c>
      <c r="M157" s="791">
        <v>4</v>
      </c>
      <c r="N157" s="789">
        <v>15</v>
      </c>
      <c r="O157" s="793"/>
      <c r="P157" s="793"/>
      <c r="Q157" s="793"/>
    </row>
    <row r="158" spans="1:17" s="763" customFormat="1" ht="23.25">
      <c r="A158" s="801" t="s">
        <v>288</v>
      </c>
      <c r="B158" s="789"/>
      <c r="C158" s="789"/>
      <c r="D158" s="790"/>
      <c r="E158" s="789"/>
      <c r="F158" s="789"/>
      <c r="G158" s="789"/>
      <c r="H158" s="789"/>
      <c r="I158" s="789">
        <v>3</v>
      </c>
      <c r="J158" s="791">
        <v>4</v>
      </c>
      <c r="K158" s="791">
        <v>3</v>
      </c>
      <c r="L158" s="791">
        <v>1</v>
      </c>
      <c r="M158" s="791">
        <v>4</v>
      </c>
      <c r="N158" s="789">
        <v>15</v>
      </c>
      <c r="O158" s="793"/>
      <c r="P158" s="793"/>
      <c r="Q158" s="793"/>
    </row>
    <row r="159" spans="1:17" s="763" customFormat="1" ht="23.25">
      <c r="A159" s="788" t="s">
        <v>414</v>
      </c>
      <c r="B159" s="789"/>
      <c r="C159" s="789"/>
      <c r="D159" s="790"/>
      <c r="E159" s="789"/>
      <c r="F159" s="789"/>
      <c r="G159" s="789"/>
      <c r="H159" s="789"/>
      <c r="I159" s="789">
        <v>7</v>
      </c>
      <c r="J159" s="791">
        <v>3</v>
      </c>
      <c r="K159" s="791">
        <v>1</v>
      </c>
      <c r="L159" s="791">
        <v>0</v>
      </c>
      <c r="M159" s="791">
        <v>3</v>
      </c>
      <c r="N159" s="789">
        <v>14</v>
      </c>
      <c r="O159" s="793"/>
      <c r="P159" s="793"/>
      <c r="Q159" s="793"/>
    </row>
    <row r="160" spans="1:17" s="763" customFormat="1" ht="23.25">
      <c r="A160" s="788" t="s">
        <v>282</v>
      </c>
      <c r="B160" s="789"/>
      <c r="C160" s="789"/>
      <c r="D160" s="790"/>
      <c r="E160" s="789"/>
      <c r="F160" s="789"/>
      <c r="G160" s="789"/>
      <c r="H160" s="789"/>
      <c r="I160" s="789">
        <v>3</v>
      </c>
      <c r="J160" s="791">
        <v>2</v>
      </c>
      <c r="K160" s="791">
        <v>4</v>
      </c>
      <c r="L160" s="791">
        <v>1</v>
      </c>
      <c r="M160" s="791">
        <v>4</v>
      </c>
      <c r="N160" s="789">
        <v>14</v>
      </c>
      <c r="O160" s="793"/>
      <c r="P160" s="793"/>
      <c r="Q160" s="793"/>
    </row>
    <row r="161" spans="1:17" s="763" customFormat="1">
      <c r="A161" s="788" t="s">
        <v>421</v>
      </c>
      <c r="B161" s="789"/>
      <c r="C161" s="789"/>
      <c r="D161" s="790"/>
      <c r="E161" s="789"/>
      <c r="F161" s="789"/>
      <c r="G161" s="789"/>
      <c r="H161" s="789"/>
      <c r="I161" s="789">
        <v>3</v>
      </c>
      <c r="J161" s="791">
        <v>2</v>
      </c>
      <c r="K161" s="791">
        <v>1</v>
      </c>
      <c r="L161" s="791">
        <v>4</v>
      </c>
      <c r="M161" s="791">
        <v>3</v>
      </c>
      <c r="N161" s="789">
        <v>13</v>
      </c>
      <c r="O161" s="793"/>
      <c r="P161" s="793"/>
      <c r="Q161" s="793"/>
    </row>
    <row r="162" spans="1:17" s="763" customFormat="1" ht="22.5">
      <c r="A162" s="807" t="s">
        <v>285</v>
      </c>
      <c r="B162" s="789"/>
      <c r="C162" s="789"/>
      <c r="D162" s="790"/>
      <c r="E162" s="789"/>
      <c r="F162" s="789"/>
      <c r="G162" s="789"/>
      <c r="H162" s="789"/>
      <c r="I162" s="789">
        <v>1</v>
      </c>
      <c r="J162" s="791">
        <v>3</v>
      </c>
      <c r="K162" s="791">
        <v>2</v>
      </c>
      <c r="L162" s="791">
        <v>2</v>
      </c>
      <c r="M162" s="791">
        <v>5</v>
      </c>
      <c r="N162" s="789">
        <v>13</v>
      </c>
      <c r="O162" s="793"/>
      <c r="P162" s="793"/>
      <c r="Q162" s="793"/>
    </row>
    <row r="163" spans="1:17" s="763" customFormat="1">
      <c r="A163" s="788" t="s">
        <v>388</v>
      </c>
      <c r="B163" s="789"/>
      <c r="C163" s="789"/>
      <c r="D163" s="790"/>
      <c r="E163" s="789"/>
      <c r="F163" s="789"/>
      <c r="G163" s="789"/>
      <c r="H163" s="789"/>
      <c r="I163" s="789">
        <v>3</v>
      </c>
      <c r="J163" s="791">
        <v>1</v>
      </c>
      <c r="K163" s="791">
        <v>3</v>
      </c>
      <c r="L163" s="791">
        <v>3</v>
      </c>
      <c r="M163" s="791">
        <v>2</v>
      </c>
      <c r="N163" s="789">
        <v>12</v>
      </c>
      <c r="O163" s="793"/>
      <c r="P163" s="793"/>
      <c r="Q163" s="793"/>
    </row>
    <row r="164" spans="1:17" s="763" customFormat="1" ht="23.25">
      <c r="A164" s="788" t="s">
        <v>418</v>
      </c>
      <c r="B164" s="789"/>
      <c r="C164" s="789"/>
      <c r="D164" s="790"/>
      <c r="E164" s="789"/>
      <c r="F164" s="789"/>
      <c r="G164" s="789"/>
      <c r="H164" s="789"/>
      <c r="I164" s="789">
        <v>3</v>
      </c>
      <c r="J164" s="791">
        <v>4</v>
      </c>
      <c r="K164" s="791">
        <v>1</v>
      </c>
      <c r="L164" s="791">
        <v>1</v>
      </c>
      <c r="M164" s="791">
        <v>3</v>
      </c>
      <c r="N164" s="789">
        <v>12</v>
      </c>
      <c r="O164" s="793"/>
      <c r="P164" s="793"/>
      <c r="Q164" s="793"/>
    </row>
    <row r="165" spans="1:17" s="763" customFormat="1" ht="23.25">
      <c r="A165" s="788" t="s">
        <v>262</v>
      </c>
      <c r="B165" s="789"/>
      <c r="C165" s="789"/>
      <c r="D165" s="790"/>
      <c r="E165" s="789"/>
      <c r="F165" s="789"/>
      <c r="G165" s="789"/>
      <c r="H165" s="789"/>
      <c r="I165" s="789">
        <v>4</v>
      </c>
      <c r="J165" s="791">
        <v>2</v>
      </c>
      <c r="K165" s="791">
        <v>2</v>
      </c>
      <c r="L165" s="791">
        <v>1</v>
      </c>
      <c r="M165" s="791">
        <v>3</v>
      </c>
      <c r="N165" s="789">
        <v>12</v>
      </c>
      <c r="O165" s="793"/>
      <c r="P165" s="793"/>
      <c r="Q165" s="793"/>
    </row>
    <row r="166" spans="1:17" s="763" customFormat="1">
      <c r="A166" s="788" t="s">
        <v>278</v>
      </c>
      <c r="B166" s="789"/>
      <c r="C166" s="789"/>
      <c r="D166" s="790"/>
      <c r="E166" s="789"/>
      <c r="F166" s="789"/>
      <c r="G166" s="789"/>
      <c r="H166" s="789"/>
      <c r="I166" s="789">
        <v>3</v>
      </c>
      <c r="J166" s="791">
        <v>2</v>
      </c>
      <c r="K166" s="791">
        <v>3</v>
      </c>
      <c r="L166" s="791">
        <v>0</v>
      </c>
      <c r="M166" s="791">
        <v>4</v>
      </c>
      <c r="N166" s="789">
        <v>12</v>
      </c>
      <c r="O166" s="793"/>
      <c r="P166" s="793"/>
      <c r="Q166" s="793"/>
    </row>
    <row r="167" spans="1:17" s="763" customFormat="1" ht="22.5">
      <c r="A167" s="808" t="s">
        <v>402</v>
      </c>
      <c r="B167" s="789"/>
      <c r="C167" s="789"/>
      <c r="D167" s="790"/>
      <c r="E167" s="789"/>
      <c r="F167" s="789"/>
      <c r="G167" s="789"/>
      <c r="H167" s="789"/>
      <c r="I167" s="789">
        <v>1</v>
      </c>
      <c r="J167" s="791">
        <v>3</v>
      </c>
      <c r="K167" s="791">
        <v>3</v>
      </c>
      <c r="L167" s="791">
        <v>0</v>
      </c>
      <c r="M167" s="791">
        <v>4</v>
      </c>
      <c r="N167" s="789">
        <v>11</v>
      </c>
      <c r="O167" s="793"/>
      <c r="P167" s="793"/>
      <c r="Q167" s="793"/>
    </row>
    <row r="168" spans="1:17" s="763" customFormat="1">
      <c r="A168" s="788" t="s">
        <v>270</v>
      </c>
      <c r="B168" s="789"/>
      <c r="C168" s="789"/>
      <c r="D168" s="790"/>
      <c r="E168" s="789"/>
      <c r="F168" s="789"/>
      <c r="G168" s="789"/>
      <c r="H168" s="789"/>
      <c r="I168" s="789">
        <v>2</v>
      </c>
      <c r="J168" s="791">
        <v>2</v>
      </c>
      <c r="K168" s="791">
        <v>0</v>
      </c>
      <c r="L168" s="791">
        <v>3</v>
      </c>
      <c r="M168" s="791">
        <v>4</v>
      </c>
      <c r="N168" s="789">
        <v>11</v>
      </c>
      <c r="O168" s="793"/>
      <c r="P168" s="793"/>
      <c r="Q168" s="793"/>
    </row>
    <row r="169" spans="1:17" s="763" customFormat="1">
      <c r="A169" s="788" t="s">
        <v>279</v>
      </c>
      <c r="B169" s="789"/>
      <c r="C169" s="789"/>
      <c r="D169" s="790"/>
      <c r="E169" s="789"/>
      <c r="F169" s="789"/>
      <c r="G169" s="789"/>
      <c r="H169" s="789"/>
      <c r="I169" s="789">
        <v>1</v>
      </c>
      <c r="J169" s="791">
        <v>2</v>
      </c>
      <c r="K169" s="791">
        <v>3</v>
      </c>
      <c r="L169" s="791">
        <v>0</v>
      </c>
      <c r="M169" s="791">
        <v>5</v>
      </c>
      <c r="N169" s="789">
        <v>11</v>
      </c>
      <c r="O169" s="793"/>
      <c r="P169" s="793"/>
      <c r="Q169" s="793"/>
    </row>
    <row r="170" spans="1:17" s="763" customFormat="1" ht="23.25">
      <c r="A170" s="788" t="s">
        <v>380</v>
      </c>
      <c r="B170" s="789"/>
      <c r="C170" s="789"/>
      <c r="D170" s="790"/>
      <c r="E170" s="789"/>
      <c r="F170" s="789"/>
      <c r="G170" s="789"/>
      <c r="H170" s="789"/>
      <c r="I170" s="789">
        <v>1</v>
      </c>
      <c r="J170" s="791">
        <v>1</v>
      </c>
      <c r="K170" s="791">
        <v>1</v>
      </c>
      <c r="L170" s="791">
        <v>2</v>
      </c>
      <c r="M170" s="791">
        <v>5</v>
      </c>
      <c r="N170" s="789">
        <v>10</v>
      </c>
      <c r="O170" s="793"/>
      <c r="P170" s="793"/>
      <c r="Q170" s="793"/>
    </row>
    <row r="171" spans="1:17" s="763" customFormat="1">
      <c r="A171" s="804" t="s">
        <v>417</v>
      </c>
      <c r="B171" s="789"/>
      <c r="C171" s="789"/>
      <c r="D171" s="790"/>
      <c r="E171" s="789"/>
      <c r="F171" s="789"/>
      <c r="G171" s="789"/>
      <c r="H171" s="789"/>
      <c r="I171" s="789">
        <v>2</v>
      </c>
      <c r="J171" s="791">
        <v>3</v>
      </c>
      <c r="K171" s="791">
        <v>2</v>
      </c>
      <c r="L171" s="791">
        <v>1</v>
      </c>
      <c r="M171" s="791">
        <v>2</v>
      </c>
      <c r="N171" s="789">
        <v>10</v>
      </c>
      <c r="O171" s="793"/>
      <c r="P171" s="793"/>
      <c r="Q171" s="793"/>
    </row>
    <row r="172" spans="1:17" s="763" customFormat="1" ht="23.25">
      <c r="A172" s="788" t="s">
        <v>419</v>
      </c>
      <c r="B172" s="789"/>
      <c r="C172" s="789"/>
      <c r="D172" s="790"/>
      <c r="E172" s="789"/>
      <c r="F172" s="789"/>
      <c r="G172" s="789"/>
      <c r="H172" s="789"/>
      <c r="I172" s="789">
        <v>1</v>
      </c>
      <c r="J172" s="791">
        <v>2</v>
      </c>
      <c r="K172" s="791">
        <v>4</v>
      </c>
      <c r="L172" s="791">
        <v>0</v>
      </c>
      <c r="M172" s="791">
        <v>3</v>
      </c>
      <c r="N172" s="789">
        <v>10</v>
      </c>
      <c r="O172" s="793"/>
      <c r="P172" s="793"/>
      <c r="Q172" s="793"/>
    </row>
    <row r="173" spans="1:17" s="763" customFormat="1">
      <c r="A173" s="788" t="s">
        <v>412</v>
      </c>
      <c r="B173" s="789"/>
      <c r="C173" s="789"/>
      <c r="D173" s="790"/>
      <c r="E173" s="789"/>
      <c r="F173" s="789"/>
      <c r="G173" s="789"/>
      <c r="H173" s="789"/>
      <c r="I173" s="789">
        <v>5</v>
      </c>
      <c r="J173" s="791">
        <v>3</v>
      </c>
      <c r="K173" s="791">
        <v>0</v>
      </c>
      <c r="L173" s="791">
        <v>0</v>
      </c>
      <c r="M173" s="791">
        <v>1</v>
      </c>
      <c r="N173" s="789">
        <v>9</v>
      </c>
      <c r="O173" s="793"/>
      <c r="P173" s="793"/>
      <c r="Q173" s="793"/>
    </row>
    <row r="174" spans="1:17" s="763" customFormat="1">
      <c r="A174" s="788" t="s">
        <v>261</v>
      </c>
      <c r="B174" s="789"/>
      <c r="C174" s="789"/>
      <c r="D174" s="790"/>
      <c r="E174" s="789"/>
      <c r="F174" s="789"/>
      <c r="G174" s="789"/>
      <c r="H174" s="789"/>
      <c r="I174" s="789">
        <v>2</v>
      </c>
      <c r="J174" s="791">
        <v>2</v>
      </c>
      <c r="K174" s="791">
        <v>1</v>
      </c>
      <c r="L174" s="791">
        <v>0</v>
      </c>
      <c r="M174" s="791">
        <v>4</v>
      </c>
      <c r="N174" s="789">
        <v>9</v>
      </c>
      <c r="O174" s="793"/>
      <c r="P174" s="793"/>
      <c r="Q174" s="793"/>
    </row>
    <row r="175" spans="1:17" s="763" customFormat="1" ht="23.25">
      <c r="A175" s="788" t="s">
        <v>420</v>
      </c>
      <c r="B175" s="789"/>
      <c r="C175" s="789"/>
      <c r="D175" s="790"/>
      <c r="E175" s="789"/>
      <c r="F175" s="789"/>
      <c r="G175" s="789"/>
      <c r="H175" s="789"/>
      <c r="I175" s="789">
        <v>4</v>
      </c>
      <c r="J175" s="791">
        <v>1</v>
      </c>
      <c r="K175" s="791">
        <v>1</v>
      </c>
      <c r="L175" s="791">
        <v>0</v>
      </c>
      <c r="M175" s="791">
        <v>3</v>
      </c>
      <c r="N175" s="789">
        <v>9</v>
      </c>
      <c r="O175" s="793"/>
      <c r="P175" s="793"/>
      <c r="Q175" s="793"/>
    </row>
    <row r="176" spans="1:17" s="763" customFormat="1">
      <c r="A176" s="788" t="s">
        <v>272</v>
      </c>
      <c r="B176" s="789"/>
      <c r="C176" s="789"/>
      <c r="D176" s="790"/>
      <c r="E176" s="789"/>
      <c r="F176" s="789"/>
      <c r="G176" s="789"/>
      <c r="H176" s="789"/>
      <c r="I176" s="789">
        <v>1</v>
      </c>
      <c r="J176" s="791">
        <v>1</v>
      </c>
      <c r="K176" s="791">
        <v>1</v>
      </c>
      <c r="L176" s="791">
        <v>2</v>
      </c>
      <c r="M176" s="791">
        <v>4</v>
      </c>
      <c r="N176" s="789">
        <v>9</v>
      </c>
      <c r="O176" s="793"/>
      <c r="P176" s="793"/>
      <c r="Q176" s="793"/>
    </row>
    <row r="177" spans="1:17" s="763" customFormat="1" ht="23.25">
      <c r="A177" s="788" t="s">
        <v>360</v>
      </c>
      <c r="B177" s="789"/>
      <c r="C177" s="789"/>
      <c r="D177" s="789"/>
      <c r="E177" s="789"/>
      <c r="F177" s="789"/>
      <c r="G177" s="789"/>
      <c r="H177" s="789"/>
      <c r="I177" s="789">
        <v>2</v>
      </c>
      <c r="J177" s="791">
        <v>1</v>
      </c>
      <c r="K177" s="791">
        <v>0</v>
      </c>
      <c r="L177" s="791">
        <v>5</v>
      </c>
      <c r="M177" s="791">
        <v>0</v>
      </c>
      <c r="N177" s="789">
        <v>8</v>
      </c>
      <c r="O177" s="793"/>
      <c r="P177" s="793"/>
      <c r="Q177" s="793"/>
    </row>
    <row r="178" spans="1:17" s="763" customFormat="1" ht="23.25">
      <c r="A178" s="788" t="s">
        <v>265</v>
      </c>
      <c r="B178" s="789"/>
      <c r="C178" s="789"/>
      <c r="D178" s="790"/>
      <c r="E178" s="789"/>
      <c r="F178" s="789"/>
      <c r="G178" s="789"/>
      <c r="H178" s="789"/>
      <c r="I178" s="789">
        <v>1</v>
      </c>
      <c r="J178" s="791">
        <v>1</v>
      </c>
      <c r="K178" s="791">
        <v>3</v>
      </c>
      <c r="L178" s="791">
        <v>0</v>
      </c>
      <c r="M178" s="791">
        <v>3</v>
      </c>
      <c r="N178" s="789">
        <v>8</v>
      </c>
      <c r="O178" s="793"/>
      <c r="P178" s="793"/>
      <c r="Q178" s="793"/>
    </row>
    <row r="179" spans="1:17" s="763" customFormat="1" ht="23.25">
      <c r="A179" s="788" t="s">
        <v>266</v>
      </c>
      <c r="B179" s="789"/>
      <c r="C179" s="789"/>
      <c r="D179" s="790"/>
      <c r="E179" s="789"/>
      <c r="F179" s="789"/>
      <c r="G179" s="789"/>
      <c r="H179" s="789"/>
      <c r="I179" s="789">
        <v>1</v>
      </c>
      <c r="J179" s="791">
        <v>2</v>
      </c>
      <c r="K179" s="791">
        <v>1</v>
      </c>
      <c r="L179" s="791">
        <v>0</v>
      </c>
      <c r="M179" s="791">
        <v>4</v>
      </c>
      <c r="N179" s="789">
        <v>8</v>
      </c>
      <c r="O179" s="793"/>
      <c r="P179" s="793"/>
      <c r="Q179" s="793"/>
    </row>
    <row r="180" spans="1:17" s="763" customFormat="1">
      <c r="A180" s="788" t="s">
        <v>277</v>
      </c>
      <c r="B180" s="789"/>
      <c r="C180" s="789"/>
      <c r="D180" s="790"/>
      <c r="E180" s="789"/>
      <c r="F180" s="789"/>
      <c r="G180" s="789"/>
      <c r="H180" s="789"/>
      <c r="I180" s="789">
        <v>1</v>
      </c>
      <c r="J180" s="791">
        <v>2</v>
      </c>
      <c r="K180" s="789">
        <v>2</v>
      </c>
      <c r="L180" s="791">
        <v>0</v>
      </c>
      <c r="M180" s="789">
        <v>3</v>
      </c>
      <c r="N180" s="789">
        <v>8</v>
      </c>
      <c r="O180" s="793"/>
      <c r="P180" s="793"/>
      <c r="Q180" s="793"/>
    </row>
    <row r="181" spans="1:17" s="763" customFormat="1">
      <c r="A181" s="788" t="s">
        <v>286</v>
      </c>
      <c r="B181" s="789"/>
      <c r="C181" s="789"/>
      <c r="D181" s="790"/>
      <c r="E181" s="789"/>
      <c r="F181" s="789"/>
      <c r="G181" s="789"/>
      <c r="H181" s="789"/>
      <c r="I181" s="789">
        <v>2</v>
      </c>
      <c r="J181" s="791">
        <v>2</v>
      </c>
      <c r="K181" s="791">
        <v>1</v>
      </c>
      <c r="L181" s="791">
        <v>0</v>
      </c>
      <c r="M181" s="791">
        <v>3</v>
      </c>
      <c r="N181" s="789">
        <v>8</v>
      </c>
      <c r="O181" s="793"/>
      <c r="P181" s="793"/>
      <c r="Q181" s="793"/>
    </row>
    <row r="182" spans="1:17" s="763" customFormat="1">
      <c r="A182" s="788" t="s">
        <v>290</v>
      </c>
      <c r="B182" s="789"/>
      <c r="C182" s="789"/>
      <c r="D182" s="790"/>
      <c r="E182" s="789"/>
      <c r="F182" s="789"/>
      <c r="G182" s="789"/>
      <c r="H182" s="789"/>
      <c r="I182" s="789">
        <v>1</v>
      </c>
      <c r="J182" s="791">
        <v>1</v>
      </c>
      <c r="K182" s="791">
        <v>2</v>
      </c>
      <c r="L182" s="791">
        <v>0</v>
      </c>
      <c r="M182" s="791">
        <v>4</v>
      </c>
      <c r="N182" s="789">
        <v>8</v>
      </c>
      <c r="O182" s="793"/>
      <c r="P182" s="793"/>
      <c r="Q182" s="793"/>
    </row>
    <row r="183" spans="1:17" s="763" customFormat="1" ht="23.25">
      <c r="A183" s="788" t="s">
        <v>408</v>
      </c>
      <c r="B183" s="789"/>
      <c r="C183" s="789"/>
      <c r="D183" s="790"/>
      <c r="E183" s="789"/>
      <c r="F183" s="789"/>
      <c r="G183" s="789"/>
      <c r="H183" s="789"/>
      <c r="I183" s="789">
        <v>2</v>
      </c>
      <c r="J183" s="791">
        <v>3</v>
      </c>
      <c r="K183" s="791">
        <v>1</v>
      </c>
      <c r="L183" s="791">
        <v>0</v>
      </c>
      <c r="M183" s="791">
        <v>1</v>
      </c>
      <c r="N183" s="789">
        <v>7</v>
      </c>
      <c r="O183" s="793"/>
      <c r="P183" s="793"/>
      <c r="Q183" s="793"/>
    </row>
    <row r="184" spans="1:17" s="763" customFormat="1">
      <c r="A184" s="788" t="s">
        <v>268</v>
      </c>
      <c r="B184" s="789"/>
      <c r="C184" s="789"/>
      <c r="D184" s="790"/>
      <c r="E184" s="789"/>
      <c r="F184" s="789"/>
      <c r="G184" s="789"/>
      <c r="H184" s="789"/>
      <c r="I184" s="789">
        <v>1</v>
      </c>
      <c r="J184" s="791">
        <v>1</v>
      </c>
      <c r="K184" s="791">
        <v>2</v>
      </c>
      <c r="L184" s="791">
        <v>0</v>
      </c>
      <c r="M184" s="791">
        <v>3</v>
      </c>
      <c r="N184" s="789">
        <v>7</v>
      </c>
      <c r="O184" s="793"/>
      <c r="P184" s="793"/>
      <c r="Q184" s="793"/>
    </row>
    <row r="185" spans="1:17" s="763" customFormat="1" ht="23.25">
      <c r="A185" s="788" t="s">
        <v>359</v>
      </c>
      <c r="B185" s="789"/>
      <c r="C185" s="789"/>
      <c r="D185" s="789"/>
      <c r="E185" s="789"/>
      <c r="F185" s="789"/>
      <c r="G185" s="789"/>
      <c r="H185" s="789"/>
      <c r="I185" s="789">
        <v>0</v>
      </c>
      <c r="J185" s="791">
        <v>3</v>
      </c>
      <c r="K185" s="791">
        <v>0</v>
      </c>
      <c r="L185" s="791">
        <v>2</v>
      </c>
      <c r="M185" s="791">
        <v>0</v>
      </c>
      <c r="N185" s="789">
        <v>5</v>
      </c>
      <c r="O185" s="793"/>
      <c r="P185" s="793"/>
      <c r="Q185" s="793"/>
    </row>
    <row r="186" spans="1:17" s="763" customFormat="1" ht="23.25">
      <c r="A186" s="788" t="s">
        <v>385</v>
      </c>
      <c r="B186" s="789"/>
      <c r="C186" s="789"/>
      <c r="D186" s="790"/>
      <c r="E186" s="789"/>
      <c r="F186" s="789"/>
      <c r="G186" s="789"/>
      <c r="H186" s="789"/>
      <c r="I186" s="789">
        <v>0</v>
      </c>
      <c r="J186" s="791">
        <v>2</v>
      </c>
      <c r="K186" s="791">
        <v>0</v>
      </c>
      <c r="L186" s="791">
        <v>0</v>
      </c>
      <c r="M186" s="791">
        <v>2</v>
      </c>
      <c r="N186" s="789">
        <v>4</v>
      </c>
      <c r="O186" s="793"/>
      <c r="P186" s="793"/>
      <c r="Q186" s="793"/>
    </row>
    <row r="187" spans="1:17" s="763" customFormat="1" ht="23.25">
      <c r="A187" s="788" t="s">
        <v>410</v>
      </c>
      <c r="B187" s="789"/>
      <c r="C187" s="789"/>
      <c r="D187" s="790"/>
      <c r="E187" s="789"/>
      <c r="F187" s="789"/>
      <c r="G187" s="789"/>
      <c r="H187" s="789"/>
      <c r="I187" s="789">
        <v>0</v>
      </c>
      <c r="J187" s="791">
        <v>4</v>
      </c>
      <c r="K187" s="791">
        <v>0</v>
      </c>
      <c r="L187" s="791">
        <v>0</v>
      </c>
      <c r="M187" s="791">
        <v>0</v>
      </c>
      <c r="N187" s="789">
        <v>4</v>
      </c>
      <c r="O187" s="793"/>
      <c r="P187" s="793"/>
      <c r="Q187" s="793"/>
    </row>
    <row r="188" spans="1:17" s="763" customFormat="1" ht="34.5">
      <c r="A188" s="788" t="s">
        <v>415</v>
      </c>
      <c r="B188" s="789"/>
      <c r="C188" s="789"/>
      <c r="D188" s="790"/>
      <c r="E188" s="789"/>
      <c r="F188" s="789"/>
      <c r="G188" s="789"/>
      <c r="H188" s="789"/>
      <c r="I188" s="789">
        <v>1</v>
      </c>
      <c r="J188" s="791">
        <v>1</v>
      </c>
      <c r="K188" s="791">
        <v>1</v>
      </c>
      <c r="L188" s="791">
        <v>1</v>
      </c>
      <c r="M188" s="791">
        <v>0</v>
      </c>
      <c r="N188" s="789">
        <v>4</v>
      </c>
      <c r="O188" s="793"/>
      <c r="P188" s="793"/>
      <c r="Q188" s="793"/>
    </row>
    <row r="189" spans="1:17" s="763" customFormat="1" ht="23.25">
      <c r="A189" s="788" t="s">
        <v>367</v>
      </c>
      <c r="B189" s="789"/>
      <c r="C189" s="789"/>
      <c r="D189" s="790"/>
      <c r="E189" s="789"/>
      <c r="F189" s="789"/>
      <c r="G189" s="789"/>
      <c r="H189" s="789"/>
      <c r="I189" s="789">
        <v>0</v>
      </c>
      <c r="J189" s="791">
        <v>0</v>
      </c>
      <c r="K189" s="791">
        <v>1</v>
      </c>
      <c r="L189" s="791">
        <v>1</v>
      </c>
      <c r="M189" s="791">
        <v>1</v>
      </c>
      <c r="N189" s="789">
        <v>3</v>
      </c>
      <c r="O189" s="793"/>
      <c r="P189" s="793"/>
      <c r="Q189" s="793"/>
    </row>
    <row r="190" spans="1:17" s="763" customFormat="1" ht="22.5">
      <c r="A190" s="808" t="s">
        <v>369</v>
      </c>
      <c r="B190" s="789"/>
      <c r="C190" s="789"/>
      <c r="D190" s="790"/>
      <c r="E190" s="789"/>
      <c r="F190" s="789"/>
      <c r="G190" s="789"/>
      <c r="H190" s="789"/>
      <c r="I190" s="789">
        <v>1</v>
      </c>
      <c r="J190" s="791">
        <v>0</v>
      </c>
      <c r="K190" s="791">
        <v>0</v>
      </c>
      <c r="L190" s="791">
        <v>1</v>
      </c>
      <c r="M190" s="791">
        <v>1</v>
      </c>
      <c r="N190" s="789">
        <v>3</v>
      </c>
      <c r="O190" s="793"/>
      <c r="P190" s="793"/>
      <c r="Q190" s="793"/>
    </row>
    <row r="191" spans="1:17" s="763" customFormat="1" ht="23.25">
      <c r="A191" s="788" t="s">
        <v>401</v>
      </c>
      <c r="B191" s="789"/>
      <c r="C191" s="789"/>
      <c r="D191" s="790"/>
      <c r="E191" s="789"/>
      <c r="F191" s="789"/>
      <c r="G191" s="789"/>
      <c r="H191" s="789"/>
      <c r="I191" s="789">
        <v>1</v>
      </c>
      <c r="J191" s="791">
        <v>0</v>
      </c>
      <c r="K191" s="791">
        <v>0</v>
      </c>
      <c r="L191" s="791">
        <v>1</v>
      </c>
      <c r="M191" s="791">
        <v>1</v>
      </c>
      <c r="N191" s="789">
        <v>3</v>
      </c>
      <c r="O191" s="793"/>
      <c r="P191" s="793"/>
      <c r="Q191" s="793"/>
    </row>
    <row r="192" spans="1:17" s="763" customFormat="1" ht="23.25">
      <c r="A192" s="788" t="s">
        <v>403</v>
      </c>
      <c r="B192" s="789"/>
      <c r="C192" s="789"/>
      <c r="D192" s="790"/>
      <c r="E192" s="789"/>
      <c r="F192" s="789"/>
      <c r="G192" s="789"/>
      <c r="H192" s="789"/>
      <c r="I192" s="789">
        <v>0</v>
      </c>
      <c r="J192" s="791">
        <v>1</v>
      </c>
      <c r="K192" s="791">
        <v>1</v>
      </c>
      <c r="L192" s="791">
        <v>0</v>
      </c>
      <c r="M192" s="791">
        <v>1</v>
      </c>
      <c r="N192" s="789">
        <v>3</v>
      </c>
      <c r="O192" s="793"/>
      <c r="P192" s="793"/>
      <c r="Q192" s="793"/>
    </row>
    <row r="193" spans="1:17" s="763" customFormat="1" ht="23.25">
      <c r="A193" s="788" t="s">
        <v>416</v>
      </c>
      <c r="B193" s="789"/>
      <c r="C193" s="789"/>
      <c r="D193" s="790"/>
      <c r="E193" s="789"/>
      <c r="F193" s="789"/>
      <c r="G193" s="789"/>
      <c r="H193" s="789"/>
      <c r="I193" s="789">
        <v>0</v>
      </c>
      <c r="J193" s="791">
        <v>0</v>
      </c>
      <c r="K193" s="791">
        <v>0</v>
      </c>
      <c r="L193" s="791">
        <v>0</v>
      </c>
      <c r="M193" s="791">
        <v>0</v>
      </c>
      <c r="N193" s="789">
        <v>0</v>
      </c>
      <c r="O193" s="793"/>
      <c r="P193" s="793"/>
      <c r="Q193" s="793"/>
    </row>
    <row r="194" spans="1:17" ht="22.5">
      <c r="A194" s="702" t="s">
        <v>422</v>
      </c>
      <c r="B194" s="703"/>
      <c r="C194" s="701"/>
      <c r="D194" s="704"/>
      <c r="E194" s="703"/>
      <c r="F194" s="703"/>
      <c r="G194" s="703"/>
      <c r="H194" s="703"/>
      <c r="I194" s="703">
        <v>17</v>
      </c>
      <c r="J194" s="702">
        <v>14</v>
      </c>
      <c r="K194" s="701">
        <v>26</v>
      </c>
      <c r="L194" s="702">
        <v>11</v>
      </c>
      <c r="M194" s="702">
        <v>9</v>
      </c>
      <c r="N194" s="701">
        <v>77</v>
      </c>
    </row>
    <row r="195" spans="1:17">
      <c r="A195" s="220"/>
      <c r="B195" s="220"/>
      <c r="C195" s="705"/>
      <c r="D195" s="705"/>
      <c r="E195" s="220"/>
      <c r="F195" s="230"/>
      <c r="G195" s="230"/>
      <c r="H195" s="230"/>
      <c r="I195" s="560"/>
      <c r="J195" s="230"/>
      <c r="K195" s="230"/>
      <c r="L195" s="230"/>
      <c r="M195" s="706"/>
      <c r="N195" s="707"/>
    </row>
  </sheetData>
  <sortState ref="A117:N193">
    <sortCondition descending="1" ref="N117"/>
  </sortState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15:A116">
    <cfRule type="expression" dxfId="6" priority="5" stopIfTrue="1">
      <formula>AND(COUNTIF($A$115:$A$116, A115)&gt;1,NOT(ISBLANK(A115)))</formula>
    </cfRule>
  </conditionalFormatting>
  <conditionalFormatting sqref="A118:A194">
    <cfRule type="expression" dxfId="5" priority="7" stopIfTrue="1">
      <formula>AND(COUNTIF($A$118:$A$194, A118)&gt;1,NOT(ISBLANK(A118)))</formula>
    </cfRule>
  </conditionalFormatting>
  <conditionalFormatting sqref="A118:A128 A130:A189">
    <cfRule type="expression" dxfId="4" priority="6" stopIfTrue="1">
      <formula>AND(COUNTIF($A$23:$A$33, A118)+COUNTIF($A$35:$A$94, A118)&gt;1,NOT(ISBLANK(A118)))</formula>
    </cfRule>
  </conditionalFormatting>
  <conditionalFormatting sqref="A23:A33 A35:A94">
    <cfRule type="expression" dxfId="3" priority="3" stopIfTrue="1">
      <formula>AND(COUNTIF($A$23:$A$33, A23)+COUNTIF($A$35:$A$94, A23)&gt;1,NOT(ISBLANK(A23)))</formula>
    </cfRule>
  </conditionalFormatting>
  <conditionalFormatting sqref="A23:A99">
    <cfRule type="expression" dxfId="2" priority="4" stopIfTrue="1">
      <formula>AND(COUNTIF($A$23:$A$99, A23)&gt;1,NOT(ISBLANK(A23)))</formula>
    </cfRule>
  </conditionalFormatting>
  <conditionalFormatting sqref="A106:A114">
    <cfRule type="expression" dxfId="1" priority="2" stopIfTrue="1">
      <formula>AND(COUNTIF($A$118:$A$194, A106)&gt;1,NOT(ISBLANK(A106)))</formula>
    </cfRule>
  </conditionalFormatting>
  <conditionalFormatting sqref="A106:A114">
    <cfRule type="expression" dxfId="0" priority="1" stopIfTrue="1">
      <formula>AND(COUNTIF($A$23:$A$33, A106)+COUNTIF($A$35:$A$94, A106)&gt;1,NOT(ISBLANK(A106)))</formula>
    </cfRule>
  </conditionalFormatting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I100:M100" formulaRange="1"/>
    <ignoredError sqref="O100 AF47:AG47 AF39:AG39 AF33:AG33 AF27" formula="1"/>
    <ignoredError sqref="AD39:AE39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5" t="s">
        <v>3</v>
      </c>
      <c r="C4" s="5" t="s">
        <v>4</v>
      </c>
      <c r="D4" s="6"/>
      <c r="E4" s="6"/>
      <c r="F4" s="6"/>
      <c r="I4"/>
      <c r="J4"/>
    </row>
    <row r="5" spans="1:11">
      <c r="A5" s="7">
        <v>44927</v>
      </c>
      <c r="B5" s="8">
        <v>4396</v>
      </c>
      <c r="C5" s="9">
        <f>((B5-3527)/3527)*100</f>
        <v>24.638502977034307</v>
      </c>
      <c r="D5" s="10"/>
      <c r="E5" s="10"/>
      <c r="F5" s="10"/>
      <c r="I5"/>
      <c r="J5"/>
    </row>
    <row r="6" spans="1:11">
      <c r="A6" s="11">
        <v>44958</v>
      </c>
      <c r="B6" s="12">
        <v>4747</v>
      </c>
      <c r="C6" s="9">
        <f>((B6-4396)/4396)*100</f>
        <v>7.9845313921747039</v>
      </c>
      <c r="D6" s="10"/>
      <c r="E6" s="10"/>
      <c r="F6" s="10"/>
      <c r="H6" s="13"/>
      <c r="I6" s="10"/>
      <c r="J6" s="10"/>
      <c r="K6" s="14"/>
    </row>
    <row r="7" spans="1:11">
      <c r="A7" s="11">
        <v>44986</v>
      </c>
      <c r="B7" s="15">
        <v>5681</v>
      </c>
      <c r="C7" s="9">
        <f>((B7-B6)/B6)*100</f>
        <v>19.675584579734569</v>
      </c>
      <c r="D7" s="10"/>
      <c r="E7" s="10"/>
      <c r="F7" s="10"/>
      <c r="H7" s="13"/>
      <c r="I7" s="10"/>
      <c r="J7" s="10"/>
      <c r="K7" s="14"/>
    </row>
    <row r="8" spans="1:11">
      <c r="A8" s="11">
        <v>45017</v>
      </c>
      <c r="B8" s="15">
        <v>4816</v>
      </c>
      <c r="C8" s="9">
        <f>((B8-B7)/B7)*100</f>
        <v>-15.22619257173033</v>
      </c>
      <c r="D8" s="10"/>
      <c r="E8" s="10"/>
      <c r="F8" s="10"/>
    </row>
    <row r="9" spans="1:11">
      <c r="A9" s="11">
        <v>45047</v>
      </c>
      <c r="B9" s="15">
        <v>5527</v>
      </c>
      <c r="C9" s="9">
        <f>((B9-B8)/B8)*100</f>
        <v>14.763289036544849</v>
      </c>
      <c r="D9" s="10"/>
      <c r="E9" s="10"/>
      <c r="F9" s="10"/>
    </row>
    <row r="10" spans="1:11">
      <c r="A10" s="11">
        <v>45078</v>
      </c>
      <c r="B10" s="15"/>
      <c r="C10" s="9"/>
      <c r="D10" s="10"/>
      <c r="E10" s="10"/>
      <c r="F10" s="10"/>
    </row>
    <row r="11" spans="1:11">
      <c r="A11" s="11">
        <v>45108</v>
      </c>
      <c r="B11" s="15"/>
      <c r="C11" s="9"/>
      <c r="D11" s="10"/>
      <c r="E11" s="10"/>
      <c r="F11" s="10"/>
    </row>
    <row r="12" spans="1:11">
      <c r="A12" s="11">
        <v>45139</v>
      </c>
      <c r="B12" s="15"/>
      <c r="C12" s="9"/>
      <c r="D12" s="10"/>
      <c r="E12" s="10"/>
      <c r="F12" s="10"/>
    </row>
    <row r="13" spans="1:11">
      <c r="A13" s="11">
        <v>45170</v>
      </c>
      <c r="B13" s="15"/>
      <c r="C13" s="9"/>
      <c r="D13" s="10"/>
      <c r="E13" s="10"/>
      <c r="F13" s="10"/>
    </row>
    <row r="14" spans="1:11">
      <c r="A14" s="11">
        <v>45200</v>
      </c>
      <c r="B14" s="15"/>
      <c r="C14" s="9"/>
      <c r="D14" s="10"/>
      <c r="E14" s="10"/>
      <c r="F14" s="10"/>
      <c r="H14" s="16"/>
    </row>
    <row r="15" spans="1:11">
      <c r="A15" s="11">
        <v>45231</v>
      </c>
      <c r="B15" s="15"/>
      <c r="C15" s="9"/>
      <c r="D15" s="10"/>
      <c r="E15" s="10"/>
      <c r="F15" s="10"/>
    </row>
    <row r="16" spans="1:11" ht="15.75" thickBot="1">
      <c r="A16" s="17">
        <v>45261</v>
      </c>
      <c r="B16" s="18"/>
      <c r="C16" s="19"/>
      <c r="D16" s="10"/>
      <c r="E16" s="10"/>
      <c r="F16" s="10"/>
    </row>
    <row r="17" spans="1:19" ht="15.75" thickBot="1">
      <c r="A17" s="20" t="s">
        <v>5</v>
      </c>
      <c r="B17" s="21">
        <f>SUM(B5:B16)</f>
        <v>25167</v>
      </c>
    </row>
    <row r="18" spans="1:19" ht="30">
      <c r="A18" s="22" t="s">
        <v>6</v>
      </c>
      <c r="B18" s="23">
        <f>AVERAGE(B5:B16)</f>
        <v>5033.3999999999996</v>
      </c>
      <c r="D18" s="24" t="s">
        <v>7</v>
      </c>
      <c r="E18" s="25">
        <v>45261</v>
      </c>
      <c r="F18" s="26">
        <v>45231</v>
      </c>
      <c r="G18" s="26">
        <v>45200</v>
      </c>
      <c r="H18" s="26">
        <v>45170</v>
      </c>
      <c r="I18" s="26">
        <v>45139</v>
      </c>
      <c r="J18" s="26">
        <v>45108</v>
      </c>
      <c r="K18" s="26">
        <v>45078</v>
      </c>
      <c r="L18" s="27">
        <v>45047</v>
      </c>
      <c r="M18" s="25">
        <v>45017</v>
      </c>
      <c r="N18" s="25">
        <v>44986</v>
      </c>
      <c r="O18" s="25">
        <v>44958</v>
      </c>
      <c r="P18" s="28">
        <v>44927</v>
      </c>
      <c r="Q18" s="26" t="s">
        <v>5</v>
      </c>
      <c r="R18" s="29" t="s">
        <v>8</v>
      </c>
      <c r="S18" s="29" t="s">
        <v>6</v>
      </c>
    </row>
    <row r="19" spans="1:19">
      <c r="A19" s="839"/>
      <c r="B19" s="839"/>
      <c r="C19" s="839"/>
      <c r="D19" s="30" t="s">
        <v>9</v>
      </c>
      <c r="E19" s="31"/>
      <c r="F19" s="32"/>
      <c r="G19" s="33"/>
      <c r="H19" s="33"/>
      <c r="I19" s="33"/>
      <c r="J19" s="33"/>
      <c r="K19" s="34"/>
      <c r="L19" s="34">
        <v>174</v>
      </c>
      <c r="M19" s="35">
        <v>129</v>
      </c>
      <c r="N19" s="36">
        <v>164</v>
      </c>
      <c r="O19" s="35">
        <v>102</v>
      </c>
      <c r="P19" s="37">
        <v>139</v>
      </c>
      <c r="Q19" s="38">
        <f>SUM(E19:P19)</f>
        <v>708</v>
      </c>
      <c r="R19" s="39">
        <f>(Q19/Q24)*100</f>
        <v>2.8132077720824893</v>
      </c>
      <c r="S19" s="40">
        <f t="shared" ref="S19:S24" si="0">AVERAGE(E19:P19)</f>
        <v>141.6</v>
      </c>
    </row>
    <row r="20" spans="1:19" ht="15" customHeight="1">
      <c r="A20" s="840" t="s">
        <v>10</v>
      </c>
      <c r="B20" s="840"/>
      <c r="C20" s="41"/>
      <c r="D20" s="42" t="s">
        <v>11</v>
      </c>
      <c r="E20" s="43"/>
      <c r="F20" s="44"/>
      <c r="G20" s="45"/>
      <c r="H20" s="45"/>
      <c r="I20" s="45"/>
      <c r="J20" s="45"/>
      <c r="K20" s="46"/>
      <c r="L20" s="46">
        <v>70</v>
      </c>
      <c r="M20" s="45">
        <v>70</v>
      </c>
      <c r="N20" s="36">
        <v>76</v>
      </c>
      <c r="O20" s="45">
        <v>55</v>
      </c>
      <c r="P20" s="47">
        <v>67</v>
      </c>
      <c r="Q20" s="48">
        <f>SUM(E20:P20)</f>
        <v>338</v>
      </c>
      <c r="R20" s="49">
        <f>(Q20/Q24)*100</f>
        <v>1.3430285691580244</v>
      </c>
      <c r="S20" s="50">
        <f t="shared" si="0"/>
        <v>67.599999999999994</v>
      </c>
    </row>
    <row r="21" spans="1:19">
      <c r="A21" s="840"/>
      <c r="B21" s="840"/>
      <c r="D21" s="42" t="s">
        <v>12</v>
      </c>
      <c r="E21" s="43"/>
      <c r="F21" s="44"/>
      <c r="G21" s="45"/>
      <c r="H21" s="45"/>
      <c r="I21" s="45"/>
      <c r="J21" s="45"/>
      <c r="K21" s="46"/>
      <c r="L21" s="46">
        <v>4920</v>
      </c>
      <c r="M21" s="45">
        <v>4272</v>
      </c>
      <c r="N21" s="36">
        <v>5075</v>
      </c>
      <c r="O21" s="45">
        <v>4256</v>
      </c>
      <c r="P21" s="47">
        <v>3881</v>
      </c>
      <c r="Q21" s="48">
        <f>SUM(E21:P21)</f>
        <v>22404</v>
      </c>
      <c r="R21" s="49">
        <f>(Q21/Q24)*100</f>
        <v>89.021337465728934</v>
      </c>
      <c r="S21" s="50">
        <f t="shared" si="0"/>
        <v>4480.8</v>
      </c>
    </row>
    <row r="22" spans="1:19">
      <c r="D22" s="42" t="s">
        <v>13</v>
      </c>
      <c r="E22" s="43"/>
      <c r="F22" s="44"/>
      <c r="G22" s="45"/>
      <c r="H22" s="45"/>
      <c r="I22" s="45"/>
      <c r="J22" s="45"/>
      <c r="K22" s="46"/>
      <c r="L22" s="46">
        <v>281</v>
      </c>
      <c r="M22" s="45">
        <v>257</v>
      </c>
      <c r="N22" s="36">
        <v>292</v>
      </c>
      <c r="O22" s="45">
        <v>262</v>
      </c>
      <c r="P22" s="47">
        <v>253</v>
      </c>
      <c r="Q22" s="48">
        <f>SUM(E22:P22)</f>
        <v>1345</v>
      </c>
      <c r="R22" s="49">
        <f>(Q22/Q24)*100</f>
        <v>5.3443000754956884</v>
      </c>
      <c r="S22" s="50">
        <f t="shared" si="0"/>
        <v>269</v>
      </c>
    </row>
    <row r="23" spans="1:19" ht="15.75" thickBot="1">
      <c r="D23" s="42" t="s">
        <v>14</v>
      </c>
      <c r="E23" s="51"/>
      <c r="F23" s="44"/>
      <c r="G23" s="52"/>
      <c r="H23" s="52"/>
      <c r="I23" s="52"/>
      <c r="J23" s="52"/>
      <c r="K23" s="53"/>
      <c r="L23" s="53">
        <v>82</v>
      </c>
      <c r="M23" s="45">
        <v>88</v>
      </c>
      <c r="N23" s="36">
        <v>74</v>
      </c>
      <c r="O23" s="52">
        <v>72</v>
      </c>
      <c r="P23" s="54">
        <v>56</v>
      </c>
      <c r="Q23" s="55">
        <f>SUM(E23:P23)</f>
        <v>372</v>
      </c>
      <c r="R23" s="56">
        <f>(Q23/Q24)*100</f>
        <v>1.478126117534867</v>
      </c>
      <c r="S23" s="57">
        <f t="shared" si="0"/>
        <v>74.400000000000006</v>
      </c>
    </row>
    <row r="24" spans="1:19" ht="15.75" thickBot="1">
      <c r="D24" s="58" t="s">
        <v>15</v>
      </c>
      <c r="E24" s="59"/>
      <c r="F24" s="59"/>
      <c r="G24" s="59"/>
      <c r="H24" s="59"/>
      <c r="I24" s="59"/>
      <c r="J24" s="59"/>
      <c r="K24" s="59"/>
      <c r="L24" s="59">
        <f t="shared" ref="L24:R24" si="1">SUM(L19:L23)</f>
        <v>5527</v>
      </c>
      <c r="M24" s="59">
        <f t="shared" si="1"/>
        <v>4816</v>
      </c>
      <c r="N24" s="61">
        <f t="shared" si="1"/>
        <v>5681</v>
      </c>
      <c r="O24" s="59">
        <f t="shared" si="1"/>
        <v>4747</v>
      </c>
      <c r="P24" s="61">
        <f t="shared" si="1"/>
        <v>4396</v>
      </c>
      <c r="Q24" s="62">
        <f t="shared" si="1"/>
        <v>25167</v>
      </c>
      <c r="R24" s="61">
        <f t="shared" si="1"/>
        <v>100.00000000000001</v>
      </c>
      <c r="S24" s="63">
        <f t="shared" si="0"/>
        <v>5033.3999999999996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L24:P24" formulaRange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>
      <selection activeCell="C15" sqref="C15"/>
    </sheetView>
  </sheetViews>
  <sheetFormatPr defaultRowHeight="15"/>
  <cols>
    <col min="1" max="1" width="28.7109375" style="158" customWidth="1"/>
    <col min="2" max="2" width="35.28515625" customWidth="1"/>
    <col min="3" max="3" width="11.42578125" bestFit="1" customWidth="1"/>
    <col min="4" max="4" width="9.140625" customWidth="1"/>
  </cols>
  <sheetData>
    <row r="1" spans="1:20">
      <c r="A1" s="837" t="s">
        <v>0</v>
      </c>
      <c r="D1" s="817"/>
      <c r="E1" s="817"/>
      <c r="F1" s="817"/>
      <c r="G1" s="817"/>
      <c r="H1" s="817"/>
      <c r="I1" s="817"/>
      <c r="J1" s="817"/>
      <c r="K1" s="817"/>
      <c r="L1" s="817"/>
      <c r="M1" s="817"/>
      <c r="N1" s="817"/>
      <c r="O1" s="817"/>
      <c r="P1" s="817"/>
      <c r="Q1" s="817"/>
      <c r="R1" s="817"/>
      <c r="S1" s="817"/>
      <c r="T1" s="817"/>
    </row>
    <row r="2" spans="1:20">
      <c r="A2" s="1" t="s">
        <v>1</v>
      </c>
      <c r="D2" s="817"/>
      <c r="E2" s="817"/>
      <c r="F2" s="817"/>
      <c r="G2" s="817"/>
      <c r="H2" s="817"/>
      <c r="I2" s="817"/>
      <c r="J2" s="817"/>
      <c r="K2" s="817"/>
      <c r="L2" s="817"/>
      <c r="M2" s="817"/>
      <c r="N2" s="817"/>
      <c r="O2" s="817"/>
      <c r="P2" s="817"/>
      <c r="Q2" s="817"/>
      <c r="R2" s="817"/>
      <c r="S2" s="817"/>
      <c r="T2" s="817"/>
    </row>
    <row r="3" spans="1:20" ht="9.75" customHeight="1" thickBot="1">
      <c r="D3" s="817"/>
      <c r="E3" s="817"/>
      <c r="F3" s="817"/>
      <c r="G3" s="817"/>
      <c r="H3" s="817"/>
      <c r="I3" s="817"/>
      <c r="J3" s="817"/>
      <c r="K3" s="817"/>
      <c r="L3" s="817"/>
      <c r="M3" s="817"/>
      <c r="N3" s="817"/>
      <c r="O3" s="817"/>
      <c r="P3" s="817"/>
      <c r="Q3" s="817"/>
      <c r="R3" s="817"/>
      <c r="S3" s="817"/>
      <c r="T3" s="817"/>
    </row>
    <row r="4" spans="1:20" ht="15.75" thickBot="1">
      <c r="A4" s="836" t="s">
        <v>445</v>
      </c>
      <c r="B4" s="835" t="s">
        <v>444</v>
      </c>
      <c r="C4" s="834" t="s">
        <v>434</v>
      </c>
      <c r="D4" s="817"/>
      <c r="E4" s="817"/>
      <c r="F4" s="817"/>
      <c r="G4" s="817"/>
      <c r="H4" s="817"/>
      <c r="I4" s="817"/>
      <c r="J4" s="817"/>
      <c r="K4" s="817"/>
      <c r="L4" s="817"/>
      <c r="M4" s="817"/>
      <c r="N4" s="817"/>
      <c r="O4" s="817"/>
      <c r="P4" s="817"/>
      <c r="Q4" s="817"/>
      <c r="R4" s="817"/>
      <c r="S4" s="817"/>
      <c r="T4" s="817"/>
    </row>
    <row r="5" spans="1:20">
      <c r="A5" s="833" t="s">
        <v>149</v>
      </c>
      <c r="B5" s="832" t="s">
        <v>439</v>
      </c>
      <c r="C5" s="831">
        <v>0</v>
      </c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  <c r="T5" s="817"/>
    </row>
    <row r="6" spans="1:20">
      <c r="A6" s="827" t="s">
        <v>443</v>
      </c>
      <c r="B6" s="826" t="s">
        <v>438</v>
      </c>
      <c r="C6" s="825">
        <v>1</v>
      </c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  <c r="Q6" s="817"/>
      <c r="R6" s="817"/>
      <c r="S6" s="817"/>
      <c r="T6" s="817"/>
    </row>
    <row r="7" spans="1:20">
      <c r="A7" s="830" t="s">
        <v>182</v>
      </c>
      <c r="B7" s="829" t="s">
        <v>440</v>
      </c>
      <c r="C7" s="828">
        <v>0</v>
      </c>
      <c r="D7" s="817"/>
      <c r="E7" s="817"/>
      <c r="F7" s="817"/>
      <c r="G7" s="817"/>
      <c r="H7" s="817"/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</row>
    <row r="8" spans="1:20">
      <c r="A8" s="827" t="s">
        <v>441</v>
      </c>
      <c r="B8" s="826" t="s">
        <v>441</v>
      </c>
      <c r="C8" s="825">
        <v>7</v>
      </c>
      <c r="D8" s="817"/>
      <c r="E8" s="817"/>
      <c r="F8" s="817"/>
      <c r="G8" s="817"/>
      <c r="H8" s="817"/>
      <c r="I8" s="817"/>
      <c r="J8" s="817"/>
      <c r="K8" s="817"/>
      <c r="L8" s="817"/>
      <c r="M8" s="817"/>
      <c r="N8" s="817"/>
      <c r="O8" s="817"/>
      <c r="P8" s="817"/>
      <c r="Q8" s="817"/>
      <c r="R8" s="817"/>
      <c r="S8" s="817"/>
      <c r="T8" s="817"/>
    </row>
    <row r="9" spans="1:20" ht="45.75" thickBot="1">
      <c r="A9" s="824" t="s">
        <v>339</v>
      </c>
      <c r="B9" s="823" t="s">
        <v>442</v>
      </c>
      <c r="C9" s="822">
        <v>0</v>
      </c>
      <c r="D9" s="817"/>
      <c r="E9" s="817"/>
      <c r="F9" s="817"/>
      <c r="G9" s="817"/>
      <c r="H9" s="817"/>
      <c r="I9" s="817"/>
      <c r="J9" s="817"/>
      <c r="K9" s="817"/>
      <c r="L9" s="817"/>
      <c r="M9" s="817"/>
      <c r="N9" s="817"/>
      <c r="O9" s="817"/>
      <c r="P9" s="817"/>
      <c r="Q9" s="817"/>
      <c r="R9" s="817"/>
      <c r="S9" s="817"/>
      <c r="T9" s="817"/>
    </row>
    <row r="10" spans="1:20" ht="15.75" thickBot="1">
      <c r="A10" s="821"/>
      <c r="B10" s="820" t="s">
        <v>15</v>
      </c>
      <c r="C10" s="819">
        <f>SUM(C5:C9)</f>
        <v>8</v>
      </c>
      <c r="D10" s="817"/>
      <c r="E10" s="817"/>
      <c r="F10" s="817"/>
      <c r="G10" s="817"/>
      <c r="H10" s="817"/>
      <c r="I10" s="817"/>
      <c r="J10" s="817"/>
      <c r="K10" s="817"/>
      <c r="L10" s="817"/>
      <c r="M10" s="817"/>
      <c r="N10" s="817"/>
      <c r="O10" s="817"/>
      <c r="P10" s="817"/>
      <c r="Q10" s="817"/>
      <c r="R10" s="817"/>
      <c r="S10" s="817"/>
      <c r="T10" s="817"/>
    </row>
    <row r="11" spans="1:20">
      <c r="A11" s="818"/>
      <c r="B11" s="817"/>
      <c r="C11" s="817"/>
      <c r="D11" s="817"/>
      <c r="E11" s="817"/>
      <c r="F11" s="817"/>
      <c r="G11" s="817"/>
      <c r="H11" s="817"/>
      <c r="I11" s="817"/>
      <c r="J11" s="817"/>
      <c r="K11" s="817"/>
      <c r="L11" s="817"/>
      <c r="M11" s="817"/>
      <c r="N11" s="817"/>
      <c r="O11" s="817"/>
      <c r="P11" s="817"/>
      <c r="Q11" s="817"/>
      <c r="R11" s="817"/>
      <c r="S11" s="817"/>
      <c r="T11" s="817"/>
    </row>
    <row r="12" spans="1:20">
      <c r="A12" s="818"/>
      <c r="B12" s="817"/>
      <c r="C12" s="817"/>
      <c r="D12" s="817"/>
      <c r="E12" s="817"/>
      <c r="F12" s="817"/>
      <c r="G12" s="817"/>
      <c r="H12" s="817"/>
      <c r="I12" s="817"/>
      <c r="J12" s="817"/>
      <c r="K12" s="817"/>
      <c r="L12" s="817"/>
      <c r="M12" s="817"/>
      <c r="N12" s="817"/>
      <c r="O12" s="817"/>
      <c r="P12" s="817"/>
      <c r="Q12" s="817"/>
      <c r="R12" s="817"/>
      <c r="S12" s="817"/>
      <c r="T12" s="817"/>
    </row>
    <row r="13" spans="1:20" ht="15.75" thickBot="1">
      <c r="A13" s="818"/>
      <c r="B13" s="817"/>
      <c r="C13" s="817"/>
      <c r="D13" s="817"/>
      <c r="E13" s="817"/>
      <c r="F13" s="817"/>
      <c r="G13" s="817"/>
      <c r="H13" s="817"/>
      <c r="I13" s="817"/>
      <c r="J13" s="817"/>
      <c r="K13" s="817"/>
      <c r="L13" s="817"/>
      <c r="M13" s="817"/>
      <c r="N13" s="817"/>
      <c r="O13" s="817"/>
      <c r="P13" s="817"/>
      <c r="Q13" s="817"/>
      <c r="R13" s="817"/>
    </row>
    <row r="14" spans="1:20" ht="15" customHeight="1">
      <c r="A14" s="855" t="s">
        <v>446</v>
      </c>
      <c r="B14" s="817"/>
      <c r="C14" s="817"/>
      <c r="D14" s="817"/>
      <c r="E14" s="817"/>
      <c r="F14" s="817"/>
      <c r="G14" s="817"/>
      <c r="H14" s="817"/>
      <c r="I14" s="817"/>
      <c r="J14" s="817"/>
      <c r="K14" s="817"/>
      <c r="L14" s="817"/>
      <c r="M14" s="817"/>
      <c r="N14" s="817"/>
      <c r="O14" s="817"/>
      <c r="P14" s="817"/>
      <c r="Q14" s="817"/>
      <c r="R14" s="817"/>
    </row>
    <row r="15" spans="1:20">
      <c r="A15" s="856"/>
      <c r="B15" s="817"/>
      <c r="C15" s="817"/>
      <c r="D15" s="817"/>
      <c r="E15" s="817"/>
      <c r="F15" s="817"/>
      <c r="G15" s="817"/>
      <c r="H15" s="817"/>
      <c r="I15" s="817"/>
      <c r="J15" s="817"/>
      <c r="K15" s="817"/>
      <c r="L15" s="817"/>
      <c r="M15" s="817"/>
      <c r="N15" s="817"/>
      <c r="O15" s="817"/>
      <c r="P15" s="817"/>
      <c r="Q15" s="817"/>
      <c r="R15" s="817"/>
    </row>
    <row r="16" spans="1:20">
      <c r="A16" s="856"/>
      <c r="B16" s="817"/>
      <c r="C16" s="817"/>
      <c r="D16" s="817"/>
      <c r="E16" s="817"/>
      <c r="F16" s="817"/>
      <c r="G16" s="817"/>
      <c r="H16" s="817"/>
      <c r="I16" s="817"/>
      <c r="J16" s="817"/>
      <c r="K16" s="817"/>
      <c r="L16" s="817"/>
      <c r="M16" s="817"/>
      <c r="N16" s="817"/>
      <c r="O16" s="817"/>
      <c r="P16" s="817"/>
      <c r="Q16" s="817"/>
      <c r="R16" s="817"/>
    </row>
    <row r="17" spans="1:18">
      <c r="A17" s="856"/>
      <c r="B17" s="817"/>
      <c r="C17" s="817"/>
      <c r="D17" s="817"/>
      <c r="E17" s="817"/>
      <c r="F17" s="817"/>
      <c r="G17" s="817"/>
      <c r="H17" s="817"/>
      <c r="I17" s="817"/>
      <c r="J17" s="817"/>
      <c r="K17" s="817"/>
      <c r="L17" s="817"/>
      <c r="M17" s="817"/>
      <c r="N17" s="817"/>
      <c r="O17" s="817"/>
      <c r="P17" s="817"/>
      <c r="Q17" s="817"/>
      <c r="R17" s="817"/>
    </row>
    <row r="18" spans="1:18">
      <c r="A18" s="856"/>
      <c r="B18" s="817"/>
      <c r="C18" s="817"/>
      <c r="D18" s="817"/>
      <c r="E18" s="817"/>
      <c r="F18" s="817"/>
      <c r="G18" s="817"/>
      <c r="H18" s="817"/>
      <c r="I18" s="817"/>
      <c r="J18" s="817"/>
      <c r="K18" s="817"/>
      <c r="L18" s="817"/>
      <c r="M18" s="817"/>
      <c r="N18" s="817"/>
      <c r="O18" s="817"/>
      <c r="P18" s="817"/>
      <c r="Q18" s="817"/>
      <c r="R18" s="817"/>
    </row>
    <row r="19" spans="1:18">
      <c r="A19" s="856"/>
      <c r="B19" s="817"/>
      <c r="C19" s="817"/>
      <c r="D19" s="817"/>
      <c r="E19" s="817"/>
      <c r="F19" s="817"/>
      <c r="G19" s="817"/>
      <c r="H19" s="817"/>
      <c r="I19" s="817"/>
      <c r="J19" s="817"/>
      <c r="K19" s="817"/>
      <c r="L19" s="817"/>
      <c r="M19" s="817"/>
      <c r="N19" s="817"/>
      <c r="O19" s="817"/>
      <c r="P19" s="817"/>
      <c r="Q19" s="817"/>
      <c r="R19" s="817"/>
    </row>
    <row r="20" spans="1:18">
      <c r="A20" s="856"/>
      <c r="B20" s="817"/>
      <c r="C20" s="817"/>
      <c r="D20" s="817"/>
      <c r="E20" s="817"/>
      <c r="F20" s="817"/>
      <c r="G20" s="817"/>
      <c r="H20" s="817"/>
      <c r="I20" s="817"/>
      <c r="J20" s="817"/>
      <c r="K20" s="817"/>
      <c r="L20" s="817"/>
      <c r="M20" s="817"/>
      <c r="N20" s="817"/>
      <c r="O20" s="817"/>
      <c r="P20" s="817"/>
      <c r="Q20" s="817"/>
      <c r="R20" s="817"/>
    </row>
    <row r="21" spans="1:18" ht="15" customHeight="1">
      <c r="A21" s="856"/>
      <c r="B21" s="817"/>
      <c r="C21" s="817"/>
      <c r="D21" s="817"/>
      <c r="E21" s="817"/>
      <c r="F21" s="817"/>
      <c r="G21" s="817"/>
      <c r="H21" s="817"/>
      <c r="I21" s="817"/>
      <c r="J21" s="817"/>
      <c r="K21" s="817"/>
      <c r="L21" s="817"/>
      <c r="M21" s="817"/>
      <c r="N21" s="817"/>
      <c r="O21" s="817"/>
      <c r="P21" s="817"/>
      <c r="Q21" s="817"/>
      <c r="R21" s="817"/>
    </row>
    <row r="22" spans="1:18">
      <c r="A22" s="856"/>
      <c r="B22" s="817"/>
      <c r="C22" s="817"/>
      <c r="D22" s="817"/>
      <c r="E22" s="817"/>
      <c r="F22" s="817"/>
      <c r="G22" s="817"/>
      <c r="H22" s="817"/>
      <c r="I22" s="817"/>
      <c r="J22" s="817"/>
      <c r="K22" s="817"/>
      <c r="L22" s="817"/>
      <c r="M22" s="817"/>
      <c r="N22" s="817"/>
      <c r="O22" s="817"/>
      <c r="P22" s="817"/>
      <c r="Q22" s="817"/>
      <c r="R22" s="817"/>
    </row>
    <row r="23" spans="1:18" ht="15" customHeight="1" thickBot="1">
      <c r="A23" s="857"/>
      <c r="B23" s="817"/>
      <c r="C23" s="817"/>
      <c r="D23" s="817"/>
      <c r="E23" s="817"/>
      <c r="F23" s="817"/>
      <c r="G23" s="817"/>
      <c r="H23" s="817"/>
      <c r="I23" s="817"/>
      <c r="J23" s="817"/>
      <c r="K23" s="817"/>
      <c r="L23" s="817"/>
      <c r="M23" s="817"/>
      <c r="N23" s="817"/>
      <c r="O23" s="817"/>
      <c r="P23" s="817"/>
      <c r="Q23" s="817"/>
      <c r="R23" s="817"/>
    </row>
    <row r="24" spans="1:18">
      <c r="A24" s="838"/>
      <c r="B24" s="817"/>
      <c r="C24" s="817"/>
      <c r="D24" s="817"/>
      <c r="E24" s="817"/>
      <c r="F24" s="817"/>
      <c r="G24" s="817"/>
      <c r="H24" s="817"/>
      <c r="I24" s="817"/>
      <c r="J24" s="817"/>
      <c r="K24" s="817"/>
      <c r="L24" s="817"/>
      <c r="M24" s="817"/>
      <c r="N24" s="817"/>
      <c r="O24" s="817"/>
      <c r="P24" s="817"/>
      <c r="Q24" s="817"/>
      <c r="R24" s="817"/>
    </row>
    <row r="25" spans="1:18">
      <c r="A25" s="838"/>
      <c r="B25" s="817"/>
      <c r="C25" s="817"/>
      <c r="D25" s="817"/>
      <c r="E25" s="817"/>
      <c r="F25" s="817"/>
      <c r="G25" s="817"/>
      <c r="H25" s="817"/>
      <c r="I25" s="817"/>
      <c r="J25" s="817"/>
      <c r="K25" s="817"/>
      <c r="L25" s="817"/>
      <c r="M25" s="817"/>
      <c r="N25" s="817"/>
      <c r="O25" s="817"/>
      <c r="P25" s="817"/>
      <c r="Q25" s="817"/>
      <c r="R25" s="817"/>
    </row>
    <row r="26" spans="1:18">
      <c r="A26" s="838"/>
      <c r="B26" s="817"/>
      <c r="C26" s="817"/>
      <c r="D26" s="817"/>
      <c r="E26" s="817"/>
      <c r="F26" s="817"/>
      <c r="G26" s="817"/>
      <c r="H26" s="817"/>
      <c r="I26" s="817"/>
      <c r="J26" s="817"/>
      <c r="K26" s="817"/>
      <c r="L26" s="817"/>
      <c r="M26" s="817"/>
      <c r="N26" s="817"/>
      <c r="O26" s="817"/>
      <c r="P26" s="817"/>
      <c r="Q26" s="817"/>
      <c r="R26" s="817"/>
    </row>
    <row r="27" spans="1:18">
      <c r="A27" s="838"/>
      <c r="B27" s="817"/>
      <c r="C27" s="817"/>
      <c r="D27" s="817"/>
      <c r="E27" s="817"/>
      <c r="F27" s="817"/>
      <c r="G27" s="817"/>
      <c r="H27" s="817"/>
      <c r="I27" s="817"/>
      <c r="J27" s="817"/>
      <c r="K27" s="817"/>
      <c r="L27" s="817"/>
      <c r="M27" s="817"/>
      <c r="N27" s="817"/>
      <c r="O27" s="817"/>
      <c r="P27" s="817"/>
      <c r="Q27" s="817"/>
      <c r="R27" s="817"/>
    </row>
    <row r="28" spans="1:18">
      <c r="A28" s="818"/>
      <c r="B28" s="817"/>
      <c r="C28" s="817"/>
      <c r="D28" s="817"/>
      <c r="E28" s="817"/>
      <c r="F28" s="817"/>
      <c r="G28" s="817"/>
      <c r="H28" s="817"/>
      <c r="I28" s="817"/>
      <c r="J28" s="817"/>
      <c r="K28" s="817"/>
      <c r="L28" s="817"/>
      <c r="M28" s="817"/>
      <c r="N28" s="817"/>
      <c r="O28" s="817"/>
      <c r="P28" s="817"/>
      <c r="Q28" s="817"/>
      <c r="R28" s="817"/>
    </row>
    <row r="29" spans="1:18">
      <c r="A29" s="818"/>
      <c r="B29" s="817"/>
      <c r="C29" s="817"/>
      <c r="D29" s="817"/>
      <c r="E29" s="817"/>
      <c r="F29" s="817"/>
      <c r="G29" s="817"/>
      <c r="H29" s="817"/>
      <c r="I29" s="817"/>
      <c r="J29" s="817"/>
      <c r="K29" s="817"/>
      <c r="L29" s="817"/>
      <c r="M29" s="817"/>
      <c r="N29" s="817"/>
      <c r="O29" s="817"/>
      <c r="P29" s="817"/>
      <c r="Q29" s="817"/>
      <c r="R29" s="817"/>
    </row>
    <row r="30" spans="1:18">
      <c r="A30" s="818"/>
      <c r="B30" s="817"/>
      <c r="C30" s="817"/>
      <c r="D30" s="817"/>
      <c r="E30" s="817"/>
      <c r="F30" s="817"/>
      <c r="G30" s="817"/>
      <c r="H30" s="817"/>
      <c r="I30" s="817"/>
      <c r="J30" s="817"/>
      <c r="K30" s="817"/>
      <c r="L30" s="817"/>
      <c r="M30" s="817"/>
      <c r="N30" s="817"/>
      <c r="O30" s="817"/>
      <c r="P30" s="817"/>
      <c r="Q30" s="817"/>
      <c r="R30" s="817"/>
    </row>
    <row r="31" spans="1:18">
      <c r="A31" s="818"/>
      <c r="B31" s="817"/>
      <c r="C31" s="817"/>
      <c r="D31" s="817"/>
      <c r="E31" s="817"/>
      <c r="F31" s="817"/>
      <c r="G31" s="817"/>
      <c r="H31" s="817"/>
      <c r="I31" s="817"/>
      <c r="J31" s="817"/>
      <c r="K31" s="817"/>
      <c r="L31" s="817"/>
      <c r="M31" s="817"/>
      <c r="N31" s="817"/>
      <c r="O31" s="817"/>
      <c r="P31" s="817"/>
      <c r="Q31" s="817"/>
      <c r="R31" s="817"/>
    </row>
    <row r="32" spans="1:18">
      <c r="A32" s="818"/>
      <c r="B32" s="817"/>
      <c r="C32" s="817"/>
      <c r="D32" s="817"/>
      <c r="E32" s="817"/>
      <c r="F32" s="817"/>
      <c r="G32" s="817"/>
      <c r="H32" s="817"/>
      <c r="I32" s="817"/>
      <c r="J32" s="817"/>
      <c r="K32" s="817"/>
      <c r="L32" s="817"/>
      <c r="M32" s="817"/>
      <c r="N32" s="817"/>
      <c r="O32" s="817"/>
      <c r="P32" s="817"/>
      <c r="Q32" s="817"/>
      <c r="R32" s="817"/>
    </row>
    <row r="33" spans="1:18">
      <c r="A33" s="818"/>
      <c r="B33" s="817"/>
      <c r="C33" s="817"/>
      <c r="D33" s="817"/>
      <c r="E33" s="817"/>
      <c r="F33" s="817"/>
      <c r="G33" s="817"/>
      <c r="H33" s="817"/>
      <c r="I33" s="817"/>
      <c r="J33" s="817"/>
      <c r="K33" s="817"/>
      <c r="L33" s="817"/>
      <c r="M33" s="817"/>
      <c r="N33" s="817"/>
      <c r="O33" s="817"/>
      <c r="P33" s="817"/>
      <c r="Q33" s="817"/>
      <c r="R33" s="817"/>
    </row>
    <row r="34" spans="1:18">
      <c r="A34" s="818"/>
      <c r="B34" s="817"/>
      <c r="C34" s="817"/>
      <c r="D34" s="817"/>
      <c r="E34" s="817"/>
      <c r="F34" s="817"/>
      <c r="G34" s="817"/>
      <c r="H34" s="817"/>
      <c r="I34" s="817"/>
      <c r="J34" s="817"/>
      <c r="K34" s="817"/>
      <c r="L34" s="817"/>
      <c r="M34" s="817"/>
      <c r="N34" s="817"/>
      <c r="O34" s="817"/>
      <c r="P34" s="817"/>
      <c r="Q34" s="817"/>
      <c r="R34" s="817"/>
    </row>
    <row r="35" spans="1:18">
      <c r="A35" s="818"/>
      <c r="B35" s="817"/>
      <c r="C35" s="817"/>
      <c r="D35" s="817"/>
      <c r="E35" s="817"/>
      <c r="F35" s="817"/>
      <c r="G35" s="817"/>
      <c r="H35" s="817"/>
      <c r="I35" s="817"/>
      <c r="J35" s="817"/>
      <c r="K35" s="817"/>
      <c r="L35" s="817"/>
      <c r="M35" s="817"/>
      <c r="N35" s="817"/>
      <c r="O35" s="817"/>
      <c r="P35" s="817"/>
      <c r="Q35" s="817"/>
      <c r="R35" s="817"/>
    </row>
  </sheetData>
  <mergeCells count="1">
    <mergeCell ref="A14:A23"/>
  </mergeCells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R5" sqref="R5"/>
    </sheetView>
  </sheetViews>
  <sheetFormatPr defaultRowHeight="15"/>
  <cols>
    <col min="1" max="16384" width="9.140625" style="809"/>
  </cols>
  <sheetData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5362" r:id="rId4">
          <objectPr defaultSize="0" autoPict="0" r:id="rId5">
            <anchor moveWithCells="1" sizeWithCells="1">
              <from>
                <xdr:col>0</xdr:col>
                <xdr:colOff>152400</xdr:colOff>
                <xdr:row>0</xdr:row>
                <xdr:rowOff>85725</xdr:rowOff>
              </from>
              <to>
                <xdr:col>15</xdr:col>
                <xdr:colOff>438150</xdr:colOff>
                <xdr:row>27</xdr:row>
                <xdr:rowOff>19050</xdr:rowOff>
              </to>
            </anchor>
          </objectPr>
        </oleObject>
      </mc:Choice>
      <mc:Fallback>
        <oleObject progId="Word.Document.12" shapeId="15362" r:id="rId4"/>
      </mc:Fallback>
    </mc:AlternateContent>
  </oleObjec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0" sqref="B20"/>
    </sheetView>
  </sheetViews>
  <sheetFormatPr defaultRowHeight="15"/>
  <cols>
    <col min="2" max="2" width="12.28515625" customWidth="1"/>
    <col min="3" max="3" width="10.7109375" customWidth="1"/>
  </cols>
  <sheetData>
    <row r="1" spans="1:3" ht="15.75" thickBot="1">
      <c r="A1" s="4" t="s">
        <v>2</v>
      </c>
      <c r="B1" s="4" t="s">
        <v>3</v>
      </c>
      <c r="C1" s="4" t="s">
        <v>4</v>
      </c>
    </row>
    <row r="2" spans="1:3" ht="15.75" thickBot="1">
      <c r="A2" s="810">
        <v>44927</v>
      </c>
      <c r="B2" s="811">
        <v>28</v>
      </c>
      <c r="C2" s="812">
        <v>0</v>
      </c>
    </row>
    <row r="3" spans="1:3" ht="15.75" thickBot="1">
      <c r="A3" s="810">
        <v>44958</v>
      </c>
      <c r="B3" s="811">
        <v>38</v>
      </c>
      <c r="C3" s="813">
        <v>0.35709999999999997</v>
      </c>
    </row>
    <row r="4" spans="1:3" ht="15.75" thickBot="1">
      <c r="A4" s="810">
        <v>44986</v>
      </c>
      <c r="B4" s="811">
        <v>17</v>
      </c>
      <c r="C4" s="812">
        <f>((B4-B3)/B3)*100</f>
        <v>-55.26315789473685</v>
      </c>
    </row>
    <row r="5" spans="1:3" ht="15.75" thickBot="1">
      <c r="A5" s="810">
        <v>45017</v>
      </c>
      <c r="B5" s="811">
        <v>16</v>
      </c>
      <c r="C5" s="812">
        <f>((B5-B4)/B4)*100</f>
        <v>-5.8823529411764701</v>
      </c>
    </row>
    <row r="6" spans="1:3" ht="15.75" thickBot="1">
      <c r="A6" s="810">
        <v>45047</v>
      </c>
      <c r="B6" s="811">
        <v>17</v>
      </c>
      <c r="C6" s="812">
        <f>((B6-B5)/B5)*100</f>
        <v>6.25</v>
      </c>
    </row>
    <row r="7" spans="1:3" ht="15.75" thickBot="1">
      <c r="A7" s="810">
        <v>45078</v>
      </c>
      <c r="B7" s="814"/>
      <c r="C7" s="812"/>
    </row>
    <row r="8" spans="1:3" ht="15.75" thickBot="1">
      <c r="A8" s="810">
        <v>45108</v>
      </c>
      <c r="B8" s="814"/>
      <c r="C8" s="812"/>
    </row>
    <row r="9" spans="1:3" ht="15.75" thickBot="1">
      <c r="A9" s="810">
        <v>45139</v>
      </c>
      <c r="B9" s="814"/>
      <c r="C9" s="812"/>
    </row>
    <row r="10" spans="1:3" ht="15.75" thickBot="1">
      <c r="A10" s="810">
        <v>45170</v>
      </c>
      <c r="B10" s="814"/>
      <c r="C10" s="812"/>
    </row>
    <row r="11" spans="1:3" ht="15.75" thickBot="1">
      <c r="A11" s="810">
        <v>45200</v>
      </c>
      <c r="B11" s="814"/>
      <c r="C11" s="812"/>
    </row>
    <row r="12" spans="1:3" ht="15.75" thickBot="1">
      <c r="A12" s="810">
        <v>45231</v>
      </c>
      <c r="B12" s="814"/>
      <c r="C12" s="812"/>
    </row>
    <row r="13" spans="1:3" ht="15.75" thickBot="1">
      <c r="A13" s="810">
        <v>45261</v>
      </c>
      <c r="B13" s="814"/>
      <c r="C13" s="812"/>
    </row>
    <row r="14" spans="1:3" ht="15.75" thickBot="1">
      <c r="A14" s="815" t="s">
        <v>5</v>
      </c>
      <c r="B14" s="815">
        <v>116</v>
      </c>
      <c r="C14" s="816"/>
    </row>
  </sheetData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159" t="s">
        <v>0</v>
      </c>
    </row>
    <row r="2" spans="1:2">
      <c r="A2" s="1" t="s">
        <v>1</v>
      </c>
    </row>
    <row r="3" spans="1:2">
      <c r="A3" s="157"/>
    </row>
    <row r="4" spans="1:2">
      <c r="A4" s="708" t="s">
        <v>433</v>
      </c>
      <c r="B4" s="709" t="s">
        <v>434</v>
      </c>
    </row>
    <row r="5" spans="1:2" ht="15.75" thickBot="1">
      <c r="A5" s="710" t="s">
        <v>435</v>
      </c>
      <c r="B5" s="711">
        <v>135</v>
      </c>
    </row>
    <row r="6" spans="1:2" ht="45">
      <c r="A6" s="710" t="s">
        <v>436</v>
      </c>
      <c r="B6" s="711">
        <v>58</v>
      </c>
    </row>
    <row r="7" spans="1:2" ht="45">
      <c r="A7" s="712" t="s">
        <v>437</v>
      </c>
      <c r="B7" s="711">
        <v>281</v>
      </c>
    </row>
    <row r="8" spans="1:2" ht="15.75" thickBot="1">
      <c r="A8" s="710" t="s">
        <v>438</v>
      </c>
      <c r="B8" s="711">
        <v>106</v>
      </c>
    </row>
    <row r="9" spans="1:2" ht="15.75" thickBot="1">
      <c r="A9" s="710" t="s">
        <v>439</v>
      </c>
      <c r="B9" s="711">
        <v>4</v>
      </c>
    </row>
    <row r="10" spans="1:2" ht="15.75" thickBot="1">
      <c r="A10" s="710" t="s">
        <v>440</v>
      </c>
      <c r="B10" s="711">
        <v>257</v>
      </c>
    </row>
    <row r="11" spans="1:2" ht="15.75" thickBot="1">
      <c r="A11" s="710" t="s">
        <v>441</v>
      </c>
      <c r="B11" s="711">
        <v>72</v>
      </c>
    </row>
    <row r="12" spans="1:2" ht="30">
      <c r="A12" s="713" t="s">
        <v>442</v>
      </c>
      <c r="B12" s="711">
        <v>42</v>
      </c>
    </row>
    <row r="13" spans="1:2">
      <c r="A13" s="714" t="s">
        <v>15</v>
      </c>
      <c r="B13" s="715">
        <f>SUM(B5:B12)</f>
        <v>955</v>
      </c>
    </row>
    <row r="16" spans="1:2">
      <c r="A16" s="157"/>
    </row>
    <row r="17" spans="1:1">
      <c r="A17" s="157"/>
    </row>
    <row r="18" spans="1:1">
      <c r="A18" s="157"/>
    </row>
    <row r="19" spans="1:1">
      <c r="A19" s="157"/>
    </row>
  </sheetData>
  <pageMargins left="0.511811024" right="0.511811024" top="0.78740157500000008" bottom="0.78740157500000008" header="0.31496062000000008" footer="0.314960620000000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workbookViewId="0"/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style="2" bestFit="1" customWidth="1"/>
    <col min="7" max="7" width="6.28515625" bestFit="1" customWidth="1"/>
    <col min="8" max="8" width="7" bestFit="1" customWidth="1"/>
    <col min="9" max="9" width="7.85546875" customWidth="1"/>
    <col min="10" max="10" width="7.140625" bestFit="1" customWidth="1"/>
    <col min="11" max="11" width="7.5703125" bestFit="1" customWidth="1"/>
    <col min="12" max="12" width="7.140625" bestFit="1" customWidth="1"/>
    <col min="13" max="13" width="6.85546875" bestFit="1" customWidth="1"/>
    <col min="14" max="14" width="7.28515625" bestFit="1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</row>
    <row r="2" spans="1:32">
      <c r="A2" s="1" t="s">
        <v>1</v>
      </c>
      <c r="B2" s="1"/>
      <c r="C2" s="1"/>
    </row>
    <row r="3" spans="1:32" ht="15.75" thickBot="1"/>
    <row r="4" spans="1:32" ht="50.25" customHeight="1" thickBot="1">
      <c r="A4" s="64" t="s">
        <v>16</v>
      </c>
      <c r="B4" s="27">
        <v>45261</v>
      </c>
      <c r="C4" s="25">
        <v>45231</v>
      </c>
      <c r="D4" s="65">
        <v>45200</v>
      </c>
      <c r="E4" s="26">
        <v>45170</v>
      </c>
      <c r="F4" s="26">
        <v>45139</v>
      </c>
      <c r="G4" s="26">
        <v>44743</v>
      </c>
      <c r="H4" s="26">
        <v>45078</v>
      </c>
      <c r="I4" s="27">
        <v>45047</v>
      </c>
      <c r="J4" s="25">
        <v>45017</v>
      </c>
      <c r="K4" s="25">
        <v>44986</v>
      </c>
      <c r="L4" s="25">
        <v>44958</v>
      </c>
      <c r="M4" s="65">
        <v>44927</v>
      </c>
      <c r="N4" s="26" t="s">
        <v>5</v>
      </c>
      <c r="O4" s="66" t="s">
        <v>6</v>
      </c>
      <c r="P4" s="66" t="s">
        <v>8</v>
      </c>
      <c r="Q4" s="67" t="s">
        <v>17</v>
      </c>
    </row>
    <row r="5" spans="1:32" ht="15.75" thickBot="1">
      <c r="A5" s="68" t="s">
        <v>18</v>
      </c>
      <c r="B5" s="69"/>
      <c r="C5" s="35"/>
      <c r="D5" s="70"/>
      <c r="E5" s="70"/>
      <c r="F5" s="70"/>
      <c r="G5" s="70"/>
      <c r="H5" s="70"/>
      <c r="I5" s="716">
        <v>8</v>
      </c>
      <c r="J5" s="35">
        <v>19</v>
      </c>
      <c r="K5" s="46">
        <v>9</v>
      </c>
      <c r="L5" s="35">
        <v>12</v>
      </c>
      <c r="M5" s="71">
        <v>5</v>
      </c>
      <c r="N5" s="72">
        <f t="shared" ref="N5:N10" si="0">SUM(B5:M5)</f>
        <v>53</v>
      </c>
      <c r="O5" s="73">
        <f t="shared" ref="O5:O11" si="1">AVERAGE(B5:M5)</f>
        <v>10.6</v>
      </c>
      <c r="P5" s="74">
        <f t="shared" ref="P5:P11" si="2">N5/N$11*100</f>
        <v>0.21059323717566655</v>
      </c>
      <c r="Q5" s="75">
        <f>(I5*100)/$I$11</f>
        <v>0.14474398407816175</v>
      </c>
    </row>
    <row r="6" spans="1:32" ht="15.75" thickBot="1">
      <c r="A6" s="76" t="s">
        <v>19</v>
      </c>
      <c r="B6" s="77"/>
      <c r="C6" s="45"/>
      <c r="D6" s="78"/>
      <c r="E6" s="78"/>
      <c r="F6" s="78"/>
      <c r="G6" s="78"/>
      <c r="H6" s="78"/>
      <c r="I6" s="717">
        <v>1982</v>
      </c>
      <c r="J6" s="45">
        <v>1875</v>
      </c>
      <c r="K6" s="46">
        <v>1921</v>
      </c>
      <c r="L6" s="45">
        <v>1612</v>
      </c>
      <c r="M6" s="79">
        <v>1490</v>
      </c>
      <c r="N6" s="72">
        <f t="shared" si="0"/>
        <v>8880</v>
      </c>
      <c r="O6" s="73">
        <f t="shared" si="1"/>
        <v>1776</v>
      </c>
      <c r="P6" s="74">
        <f t="shared" si="2"/>
        <v>35.284300870187153</v>
      </c>
      <c r="Q6" s="75">
        <f t="shared" ref="Q6:Q11" si="3">(I6*100)/$I$11</f>
        <v>35.860322055364577</v>
      </c>
    </row>
    <row r="7" spans="1:32" ht="15.75" thickBot="1">
      <c r="A7" s="76" t="s">
        <v>20</v>
      </c>
      <c r="B7" s="77"/>
      <c r="C7" s="45"/>
      <c r="D7" s="78"/>
      <c r="E7" s="78"/>
      <c r="F7" s="78"/>
      <c r="G7" s="78"/>
      <c r="H7" s="78"/>
      <c r="I7" s="717">
        <v>956</v>
      </c>
      <c r="J7" s="45">
        <v>778</v>
      </c>
      <c r="K7" s="46">
        <v>895</v>
      </c>
      <c r="L7" s="45">
        <v>799</v>
      </c>
      <c r="M7" s="79">
        <v>787</v>
      </c>
      <c r="N7" s="72">
        <f t="shared" si="0"/>
        <v>4215</v>
      </c>
      <c r="O7" s="73">
        <f t="shared" si="1"/>
        <v>843</v>
      </c>
      <c r="P7" s="74">
        <f t="shared" si="2"/>
        <v>16.748122541423292</v>
      </c>
      <c r="Q7" s="75">
        <f t="shared" si="3"/>
        <v>17.296906097340329</v>
      </c>
    </row>
    <row r="8" spans="1:32" ht="15.75" thickBot="1">
      <c r="A8" s="76" t="s">
        <v>21</v>
      </c>
      <c r="B8" s="77"/>
      <c r="C8" s="45"/>
      <c r="D8" s="78"/>
      <c r="E8" s="78"/>
      <c r="F8" s="78"/>
      <c r="G8" s="78"/>
      <c r="H8" s="78"/>
      <c r="I8" s="717">
        <v>32</v>
      </c>
      <c r="J8" s="45">
        <v>57</v>
      </c>
      <c r="K8" s="46">
        <v>28</v>
      </c>
      <c r="L8" s="45">
        <v>13</v>
      </c>
      <c r="M8" s="79">
        <v>11</v>
      </c>
      <c r="N8" s="72">
        <f t="shared" si="0"/>
        <v>141</v>
      </c>
      <c r="O8" s="73">
        <f t="shared" si="1"/>
        <v>28.2</v>
      </c>
      <c r="P8" s="74">
        <f t="shared" si="2"/>
        <v>0.56025748003337705</v>
      </c>
      <c r="Q8" s="75">
        <f t="shared" si="3"/>
        <v>0.57897593631264699</v>
      </c>
      <c r="R8" s="80"/>
    </row>
    <row r="9" spans="1:32" ht="15.75" thickBot="1">
      <c r="A9" s="76" t="s">
        <v>22</v>
      </c>
      <c r="B9" s="77"/>
      <c r="C9" s="45"/>
      <c r="D9" s="78"/>
      <c r="E9" s="78"/>
      <c r="F9" s="78"/>
      <c r="G9" s="78"/>
      <c r="H9" s="78"/>
      <c r="I9" s="717">
        <v>2437</v>
      </c>
      <c r="J9" s="45">
        <v>2001</v>
      </c>
      <c r="K9" s="46">
        <v>2696</v>
      </c>
      <c r="L9" s="45">
        <v>2195</v>
      </c>
      <c r="M9" s="79">
        <v>1997</v>
      </c>
      <c r="N9" s="72">
        <f t="shared" si="0"/>
        <v>11326</v>
      </c>
      <c r="O9" s="73">
        <f t="shared" si="1"/>
        <v>2265.1999999999998</v>
      </c>
      <c r="P9" s="74">
        <f t="shared" si="2"/>
        <v>45.003377438709421</v>
      </c>
      <c r="Q9" s="75">
        <f t="shared" si="3"/>
        <v>44.092636149810026</v>
      </c>
      <c r="R9" s="80"/>
    </row>
    <row r="10" spans="1:32" ht="15.75" thickBot="1">
      <c r="A10" s="81" t="s">
        <v>23</v>
      </c>
      <c r="B10" s="82"/>
      <c r="C10" s="52"/>
      <c r="D10" s="83"/>
      <c r="E10" s="83"/>
      <c r="F10" s="83"/>
      <c r="G10" s="83"/>
      <c r="H10" s="83"/>
      <c r="I10" s="718">
        <v>112</v>
      </c>
      <c r="J10" s="45">
        <v>86</v>
      </c>
      <c r="K10" s="46">
        <v>132</v>
      </c>
      <c r="L10" s="52">
        <v>116</v>
      </c>
      <c r="M10" s="84">
        <v>106</v>
      </c>
      <c r="N10" s="72">
        <f t="shared" si="0"/>
        <v>552</v>
      </c>
      <c r="O10" s="73">
        <f t="shared" si="1"/>
        <v>110.4</v>
      </c>
      <c r="P10" s="74">
        <f t="shared" si="2"/>
        <v>2.193348432471093</v>
      </c>
      <c r="Q10" s="720">
        <f t="shared" si="3"/>
        <v>2.0264157770942646</v>
      </c>
      <c r="R10" s="80"/>
      <c r="S10" s="3"/>
    </row>
    <row r="11" spans="1:32" ht="16.5" thickBot="1">
      <c r="A11" s="85" t="s">
        <v>24</v>
      </c>
      <c r="B11" s="86"/>
      <c r="C11" s="87"/>
      <c r="D11" s="87"/>
      <c r="E11" s="87"/>
      <c r="F11" s="87"/>
      <c r="G11" s="87"/>
      <c r="H11" s="87"/>
      <c r="I11" s="87">
        <f t="shared" ref="I11:N11" si="4">SUM(I5:I10)</f>
        <v>5527</v>
      </c>
      <c r="J11" s="87">
        <f t="shared" si="4"/>
        <v>4816</v>
      </c>
      <c r="K11" s="87">
        <f t="shared" si="4"/>
        <v>5681</v>
      </c>
      <c r="L11" s="87">
        <f t="shared" si="4"/>
        <v>4747</v>
      </c>
      <c r="M11" s="88">
        <f t="shared" si="4"/>
        <v>4396</v>
      </c>
      <c r="N11" s="87">
        <f t="shared" si="4"/>
        <v>25167</v>
      </c>
      <c r="O11" s="89">
        <f t="shared" si="1"/>
        <v>5033.3999999999996</v>
      </c>
      <c r="P11" s="719">
        <f t="shared" si="2"/>
        <v>100</v>
      </c>
      <c r="Q11" s="721">
        <f t="shared" si="3"/>
        <v>100</v>
      </c>
      <c r="R11" s="80"/>
      <c r="S11" s="91"/>
      <c r="AD11" s="92"/>
      <c r="AE11" s="2"/>
      <c r="AF11" s="92"/>
    </row>
    <row r="12" spans="1:32">
      <c r="M12" s="93"/>
      <c r="N12" s="91"/>
      <c r="U12" s="92"/>
      <c r="V12" s="2"/>
      <c r="W12" s="92"/>
    </row>
    <row r="13" spans="1:32">
      <c r="A13" s="841"/>
      <c r="B13" s="841"/>
      <c r="C13" s="841"/>
      <c r="D13" s="841"/>
      <c r="E13" s="80"/>
      <c r="I13" s="91"/>
      <c r="J13" s="91"/>
      <c r="U13" s="92"/>
      <c r="V13" s="2"/>
      <c r="W13" s="92"/>
    </row>
    <row r="14" spans="1:32">
      <c r="A14" s="841"/>
      <c r="B14" s="841"/>
      <c r="C14" s="841"/>
      <c r="D14" s="841"/>
      <c r="I14" s="91"/>
      <c r="U14" s="92"/>
      <c r="V14" s="2"/>
      <c r="W14" s="92"/>
    </row>
    <row r="15" spans="1:32">
      <c r="A15" s="841"/>
      <c r="B15" s="841"/>
      <c r="C15" s="841"/>
      <c r="D15" s="841"/>
      <c r="U15" s="94"/>
      <c r="V15" s="2"/>
      <c r="W15" s="95"/>
    </row>
    <row r="20" spans="1:5">
      <c r="A20" s="1"/>
      <c r="B20" s="1"/>
      <c r="C20" s="1"/>
      <c r="D20" s="6"/>
    </row>
    <row r="21" spans="1:5">
      <c r="A21" s="92"/>
      <c r="B21" s="92"/>
      <c r="C21" s="92"/>
      <c r="D21" s="96"/>
    </row>
    <row r="22" spans="1:5">
      <c r="A22" s="92"/>
      <c r="B22" s="92"/>
      <c r="C22" s="92"/>
      <c r="D22" s="96"/>
    </row>
    <row r="23" spans="1:5">
      <c r="A23" s="92"/>
      <c r="B23" s="92"/>
      <c r="C23" s="92"/>
      <c r="D23" s="96"/>
    </row>
    <row r="24" spans="1:5">
      <c r="A24" s="92"/>
      <c r="B24" s="92"/>
      <c r="C24" s="92"/>
      <c r="D24" s="96"/>
    </row>
    <row r="25" spans="1:5">
      <c r="A25" s="94"/>
      <c r="B25" s="94"/>
      <c r="C25" s="94"/>
      <c r="D25" s="96"/>
    </row>
    <row r="26" spans="1:5">
      <c r="E26" s="91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I11:M1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workbookViewId="0"/>
  </sheetViews>
  <sheetFormatPr defaultRowHeight="15"/>
  <cols>
    <col min="1" max="1" width="68" customWidth="1"/>
    <col min="2" max="2" width="7.5703125" style="98" bestFit="1" customWidth="1"/>
    <col min="3" max="3" width="7.7109375" style="98" bestFit="1" customWidth="1"/>
    <col min="4" max="4" width="7.140625" style="98" bestFit="1" customWidth="1"/>
    <col min="5" max="5" width="7" style="98" bestFit="1" customWidth="1"/>
    <col min="6" max="6" width="7.5703125" style="98" bestFit="1" customWidth="1"/>
    <col min="7" max="7" width="6.28515625" style="98" bestFit="1" customWidth="1"/>
    <col min="8" max="8" width="7" style="98" bestFit="1" customWidth="1"/>
    <col min="9" max="9" width="7.28515625" style="98" bestFit="1" customWidth="1"/>
    <col min="10" max="10" width="7.140625" style="98" bestFit="1" customWidth="1"/>
    <col min="11" max="11" width="7.5703125" style="98" bestFit="1" customWidth="1"/>
    <col min="12" max="12" width="7.140625" style="98" bestFit="1" customWidth="1"/>
    <col min="13" max="13" width="6.85546875" style="98" bestFit="1" customWidth="1"/>
    <col min="14" max="14" width="6.140625" style="98" bestFit="1" customWidth="1"/>
    <col min="15" max="15" width="8.85546875" style="98" customWidth="1"/>
    <col min="16" max="16" width="8.5703125" style="99" bestFit="1" customWidth="1"/>
    <col min="17" max="17" width="9.140625" customWidth="1"/>
  </cols>
  <sheetData>
    <row r="1" spans="1:16">
      <c r="A1" s="1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6">
      <c r="A2" s="1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6" ht="15.75" thickBot="1"/>
    <row r="4" spans="1:16" ht="15.75" thickBot="1">
      <c r="A4" s="100" t="s">
        <v>25</v>
      </c>
      <c r="B4" s="101">
        <v>45261</v>
      </c>
      <c r="C4" s="102">
        <v>45231</v>
      </c>
      <c r="D4" s="103">
        <v>45200</v>
      </c>
      <c r="E4" s="102">
        <v>45170</v>
      </c>
      <c r="F4" s="102">
        <v>45139</v>
      </c>
      <c r="G4" s="102">
        <v>45108</v>
      </c>
      <c r="H4" s="102">
        <v>45078</v>
      </c>
      <c r="I4" s="104">
        <v>45047</v>
      </c>
      <c r="J4" s="102">
        <v>45017</v>
      </c>
      <c r="K4" s="101">
        <v>44986</v>
      </c>
      <c r="L4" s="25">
        <v>44958</v>
      </c>
      <c r="M4" s="105">
        <v>44927</v>
      </c>
      <c r="N4" s="25" t="s">
        <v>5</v>
      </c>
      <c r="O4" s="106" t="s">
        <v>6</v>
      </c>
      <c r="P4" s="90" t="s">
        <v>26</v>
      </c>
    </row>
    <row r="5" spans="1:16" s="117" customFormat="1">
      <c r="A5" s="107" t="s">
        <v>27</v>
      </c>
      <c r="B5" s="108"/>
      <c r="C5" s="109"/>
      <c r="D5" s="110"/>
      <c r="E5" s="111"/>
      <c r="F5" s="111"/>
      <c r="G5" s="111"/>
      <c r="H5" s="111"/>
      <c r="I5" s="111">
        <v>0</v>
      </c>
      <c r="J5" s="111">
        <v>0</v>
      </c>
      <c r="K5" s="112">
        <v>0</v>
      </c>
      <c r="L5" s="113">
        <v>0</v>
      </c>
      <c r="M5" s="112">
        <v>1</v>
      </c>
      <c r="N5" s="114">
        <f t="shared" ref="N5:N36" si="0">SUM(B5:M5)</f>
        <v>1</v>
      </c>
      <c r="O5" s="115">
        <f t="shared" ref="O5:O36" si="1">AVERAGE(B5:M5)</f>
        <v>0.2</v>
      </c>
      <c r="P5" s="116">
        <f t="shared" ref="P5:P36" si="2">(N5/$N$187)*100</f>
        <v>4.0884745901304228E-3</v>
      </c>
    </row>
    <row r="6" spans="1:16" s="117" customFormat="1">
      <c r="A6" s="118" t="s">
        <v>28</v>
      </c>
      <c r="B6" s="119"/>
      <c r="C6" s="120"/>
      <c r="D6" s="121"/>
      <c r="E6" s="122"/>
      <c r="F6" s="122"/>
      <c r="G6" s="122"/>
      <c r="H6" s="111"/>
      <c r="I6" s="111">
        <v>0</v>
      </c>
      <c r="J6" s="111">
        <v>0</v>
      </c>
      <c r="K6" s="112">
        <v>1</v>
      </c>
      <c r="L6" s="112">
        <v>0</v>
      </c>
      <c r="M6" s="112">
        <v>0</v>
      </c>
      <c r="N6" s="123">
        <f t="shared" si="0"/>
        <v>1</v>
      </c>
      <c r="O6" s="124">
        <f t="shared" si="1"/>
        <v>0.2</v>
      </c>
      <c r="P6" s="116">
        <f t="shared" si="2"/>
        <v>4.0884745901304228E-3</v>
      </c>
    </row>
    <row r="7" spans="1:16" s="117" customFormat="1">
      <c r="A7" s="118" t="s">
        <v>29</v>
      </c>
      <c r="B7" s="119"/>
      <c r="C7" s="120"/>
      <c r="D7" s="121"/>
      <c r="E7" s="122"/>
      <c r="F7" s="122"/>
      <c r="G7" s="122"/>
      <c r="H7" s="122"/>
      <c r="I7" s="122">
        <v>2</v>
      </c>
      <c r="J7" s="122">
        <v>4</v>
      </c>
      <c r="K7" s="112">
        <v>3</v>
      </c>
      <c r="L7" s="112">
        <v>2</v>
      </c>
      <c r="M7" s="112">
        <v>4</v>
      </c>
      <c r="N7" s="123">
        <f t="shared" si="0"/>
        <v>15</v>
      </c>
      <c r="O7" s="124">
        <f t="shared" si="1"/>
        <v>3</v>
      </c>
      <c r="P7" s="116">
        <f t="shared" si="2"/>
        <v>6.1327118851956332E-2</v>
      </c>
    </row>
    <row r="8" spans="1:16" s="117" customFormat="1">
      <c r="A8" s="118" t="s">
        <v>30</v>
      </c>
      <c r="B8" s="119"/>
      <c r="C8" s="120"/>
      <c r="D8" s="121"/>
      <c r="E8" s="122"/>
      <c r="F8" s="122"/>
      <c r="G8" s="122"/>
      <c r="H8" s="122"/>
      <c r="I8" s="122">
        <v>0</v>
      </c>
      <c r="J8" s="122">
        <v>0</v>
      </c>
      <c r="K8" s="112">
        <v>0</v>
      </c>
      <c r="L8" s="112">
        <v>1</v>
      </c>
      <c r="M8" s="112">
        <v>2</v>
      </c>
      <c r="N8" s="123">
        <f t="shared" si="0"/>
        <v>3</v>
      </c>
      <c r="O8" s="124">
        <f t="shared" si="1"/>
        <v>0.6</v>
      </c>
      <c r="P8" s="116">
        <f t="shared" si="2"/>
        <v>1.2265423770391266E-2</v>
      </c>
    </row>
    <row r="9" spans="1:16" s="117" customFormat="1">
      <c r="A9" s="125" t="s">
        <v>31</v>
      </c>
      <c r="B9" s="119"/>
      <c r="C9" s="120"/>
      <c r="D9" s="121"/>
      <c r="E9" s="122"/>
      <c r="F9" s="122"/>
      <c r="G9" s="122"/>
      <c r="H9" s="122"/>
      <c r="I9" s="122">
        <v>6</v>
      </c>
      <c r="J9" s="122">
        <v>2</v>
      </c>
      <c r="K9" s="112">
        <v>11</v>
      </c>
      <c r="L9" s="112">
        <v>3</v>
      </c>
      <c r="M9" s="112">
        <v>1</v>
      </c>
      <c r="N9" s="123">
        <f t="shared" si="0"/>
        <v>23</v>
      </c>
      <c r="O9" s="124">
        <f t="shared" si="1"/>
        <v>4.5999999999999996</v>
      </c>
      <c r="P9" s="116">
        <f t="shared" si="2"/>
        <v>9.4034915572999714E-2</v>
      </c>
    </row>
    <row r="10" spans="1:16" s="117" customFormat="1">
      <c r="A10" s="118" t="s">
        <v>32</v>
      </c>
      <c r="B10" s="119"/>
      <c r="C10" s="120"/>
      <c r="D10" s="121"/>
      <c r="E10" s="122"/>
      <c r="F10" s="122"/>
      <c r="G10" s="122"/>
      <c r="H10" s="122"/>
      <c r="I10" s="122">
        <v>0</v>
      </c>
      <c r="J10" s="122">
        <v>0</v>
      </c>
      <c r="K10" s="112">
        <v>0</v>
      </c>
      <c r="L10" s="112">
        <v>0</v>
      </c>
      <c r="M10" s="112">
        <v>0</v>
      </c>
      <c r="N10" s="123">
        <f t="shared" si="0"/>
        <v>0</v>
      </c>
      <c r="O10" s="124">
        <f t="shared" si="1"/>
        <v>0</v>
      </c>
      <c r="P10" s="116">
        <f t="shared" si="2"/>
        <v>0</v>
      </c>
    </row>
    <row r="11" spans="1:16" s="117" customFormat="1">
      <c r="A11" s="118" t="s">
        <v>33</v>
      </c>
      <c r="B11" s="119"/>
      <c r="C11" s="120"/>
      <c r="D11" s="121"/>
      <c r="E11" s="122"/>
      <c r="F11" s="122"/>
      <c r="G11" s="122"/>
      <c r="H11" s="122"/>
      <c r="I11" s="122">
        <v>0</v>
      </c>
      <c r="J11" s="122">
        <v>0</v>
      </c>
      <c r="K11" s="112">
        <v>2</v>
      </c>
      <c r="L11" s="112">
        <v>0</v>
      </c>
      <c r="M11" s="112">
        <v>0</v>
      </c>
      <c r="N11" s="123">
        <f t="shared" si="0"/>
        <v>2</v>
      </c>
      <c r="O11" s="124">
        <f t="shared" si="1"/>
        <v>0.4</v>
      </c>
      <c r="P11" s="116">
        <f t="shared" si="2"/>
        <v>8.1769491802608455E-3</v>
      </c>
    </row>
    <row r="12" spans="1:16" s="117" customFormat="1">
      <c r="A12" s="118" t="s">
        <v>34</v>
      </c>
      <c r="B12" s="119"/>
      <c r="C12" s="120"/>
      <c r="D12" s="121"/>
      <c r="E12" s="122"/>
      <c r="F12" s="122"/>
      <c r="G12" s="122"/>
      <c r="H12" s="122"/>
      <c r="I12" s="122">
        <v>1</v>
      </c>
      <c r="J12" s="122">
        <v>0</v>
      </c>
      <c r="K12" s="112">
        <v>3</v>
      </c>
      <c r="L12" s="112">
        <v>0</v>
      </c>
      <c r="M12" s="112">
        <v>1</v>
      </c>
      <c r="N12" s="123">
        <f t="shared" si="0"/>
        <v>5</v>
      </c>
      <c r="O12" s="124">
        <f t="shared" si="1"/>
        <v>1</v>
      </c>
      <c r="P12" s="116">
        <f t="shared" si="2"/>
        <v>2.0442372950652113E-2</v>
      </c>
    </row>
    <row r="13" spans="1:16">
      <c r="A13" s="125" t="s">
        <v>35</v>
      </c>
      <c r="B13" s="126"/>
      <c r="C13" s="120"/>
      <c r="D13" s="127"/>
      <c r="E13" s="128"/>
      <c r="F13" s="128"/>
      <c r="G13" s="122"/>
      <c r="H13" s="122"/>
      <c r="I13" s="122">
        <v>15</v>
      </c>
      <c r="J13" s="128">
        <v>8</v>
      </c>
      <c r="K13" s="112">
        <v>10</v>
      </c>
      <c r="L13" s="112">
        <v>8</v>
      </c>
      <c r="M13" s="112">
        <v>9</v>
      </c>
      <c r="N13" s="123">
        <f t="shared" si="0"/>
        <v>50</v>
      </c>
      <c r="O13" s="124">
        <f t="shared" si="1"/>
        <v>10</v>
      </c>
      <c r="P13" s="116">
        <f t="shared" si="2"/>
        <v>0.20442372950652113</v>
      </c>
    </row>
    <row r="14" spans="1:16">
      <c r="A14" s="129" t="s">
        <v>36</v>
      </c>
      <c r="B14" s="126"/>
      <c r="C14" s="120"/>
      <c r="D14" s="127"/>
      <c r="E14" s="128"/>
      <c r="F14" s="128"/>
      <c r="G14" s="122"/>
      <c r="H14" s="122"/>
      <c r="I14" s="122">
        <v>32</v>
      </c>
      <c r="J14" s="128">
        <v>17</v>
      </c>
      <c r="K14" s="112">
        <v>25</v>
      </c>
      <c r="L14" s="112">
        <v>19</v>
      </c>
      <c r="M14" s="112">
        <v>15</v>
      </c>
      <c r="N14" s="123">
        <f t="shared" si="0"/>
        <v>108</v>
      </c>
      <c r="O14" s="124">
        <f t="shared" si="1"/>
        <v>21.6</v>
      </c>
      <c r="P14" s="116">
        <f t="shared" si="2"/>
        <v>0.44155525573408561</v>
      </c>
    </row>
    <row r="15" spans="1:16">
      <c r="A15" s="129" t="s">
        <v>37</v>
      </c>
      <c r="B15" s="126"/>
      <c r="C15" s="120"/>
      <c r="D15" s="127"/>
      <c r="E15" s="128"/>
      <c r="F15" s="128"/>
      <c r="G15" s="122"/>
      <c r="H15" s="122"/>
      <c r="I15" s="122">
        <v>0</v>
      </c>
      <c r="J15" s="128">
        <v>0</v>
      </c>
      <c r="K15" s="112">
        <v>0</v>
      </c>
      <c r="L15" s="112">
        <v>0</v>
      </c>
      <c r="M15" s="112">
        <v>0</v>
      </c>
      <c r="N15" s="123">
        <f t="shared" si="0"/>
        <v>0</v>
      </c>
      <c r="O15" s="124">
        <f t="shared" si="1"/>
        <v>0</v>
      </c>
      <c r="P15" s="116">
        <f t="shared" si="2"/>
        <v>0</v>
      </c>
    </row>
    <row r="16" spans="1:16">
      <c r="A16" s="129" t="s">
        <v>38</v>
      </c>
      <c r="B16" s="126"/>
      <c r="C16" s="120"/>
      <c r="D16" s="127"/>
      <c r="E16" s="128"/>
      <c r="F16" s="128"/>
      <c r="G16" s="122"/>
      <c r="H16" s="122"/>
      <c r="I16" s="122">
        <v>3</v>
      </c>
      <c r="J16" s="128">
        <v>3</v>
      </c>
      <c r="K16" s="112">
        <v>1</v>
      </c>
      <c r="L16" s="112">
        <v>6</v>
      </c>
      <c r="M16" s="112">
        <v>4</v>
      </c>
      <c r="N16" s="123">
        <f t="shared" si="0"/>
        <v>17</v>
      </c>
      <c r="O16" s="124">
        <f t="shared" si="1"/>
        <v>3.4</v>
      </c>
      <c r="P16" s="116">
        <f t="shared" si="2"/>
        <v>6.9504068032217176E-2</v>
      </c>
    </row>
    <row r="17" spans="1:16">
      <c r="A17" s="129" t="s">
        <v>39</v>
      </c>
      <c r="B17" s="126"/>
      <c r="C17" s="120"/>
      <c r="D17" s="127"/>
      <c r="E17" s="128"/>
      <c r="F17" s="128"/>
      <c r="G17" s="122"/>
      <c r="H17" s="122"/>
      <c r="I17" s="122">
        <v>4</v>
      </c>
      <c r="J17" s="128">
        <v>2</v>
      </c>
      <c r="K17" s="112">
        <v>1</v>
      </c>
      <c r="L17" s="112">
        <v>5</v>
      </c>
      <c r="M17" s="112">
        <v>3</v>
      </c>
      <c r="N17" s="123">
        <f t="shared" si="0"/>
        <v>15</v>
      </c>
      <c r="O17" s="124">
        <f t="shared" si="1"/>
        <v>3</v>
      </c>
      <c r="P17" s="116">
        <f t="shared" si="2"/>
        <v>6.1327118851956332E-2</v>
      </c>
    </row>
    <row r="18" spans="1:16">
      <c r="A18" s="129" t="s">
        <v>40</v>
      </c>
      <c r="B18" s="126"/>
      <c r="C18" s="120"/>
      <c r="D18" s="127"/>
      <c r="E18" s="128"/>
      <c r="F18" s="128"/>
      <c r="G18" s="122"/>
      <c r="H18" s="122"/>
      <c r="I18" s="122">
        <v>1</v>
      </c>
      <c r="J18" s="128">
        <v>1</v>
      </c>
      <c r="K18" s="112">
        <v>1</v>
      </c>
      <c r="L18" s="112">
        <v>2</v>
      </c>
      <c r="M18" s="112">
        <v>0</v>
      </c>
      <c r="N18" s="123">
        <f t="shared" si="0"/>
        <v>5</v>
      </c>
      <c r="O18" s="124">
        <f t="shared" si="1"/>
        <v>1</v>
      </c>
      <c r="P18" s="116">
        <f t="shared" si="2"/>
        <v>2.0442372950652113E-2</v>
      </c>
    </row>
    <row r="19" spans="1:16">
      <c r="A19" s="129" t="s">
        <v>41</v>
      </c>
      <c r="B19" s="126"/>
      <c r="C19" s="120"/>
      <c r="D19" s="127"/>
      <c r="E19" s="128"/>
      <c r="F19" s="128"/>
      <c r="G19" s="122"/>
      <c r="H19" s="122"/>
      <c r="I19" s="122">
        <v>0</v>
      </c>
      <c r="J19" s="128">
        <v>0</v>
      </c>
      <c r="K19" s="112">
        <v>0</v>
      </c>
      <c r="L19" s="112">
        <v>0</v>
      </c>
      <c r="M19" s="112">
        <v>0</v>
      </c>
      <c r="N19" s="123">
        <f t="shared" si="0"/>
        <v>0</v>
      </c>
      <c r="O19" s="124">
        <f t="shared" si="1"/>
        <v>0</v>
      </c>
      <c r="P19" s="116">
        <f t="shared" si="2"/>
        <v>0</v>
      </c>
    </row>
    <row r="20" spans="1:16">
      <c r="A20" s="129" t="s">
        <v>42</v>
      </c>
      <c r="B20" s="126"/>
      <c r="C20" s="120"/>
      <c r="D20" s="127"/>
      <c r="E20" s="128"/>
      <c r="F20" s="128"/>
      <c r="G20" s="122"/>
      <c r="H20" s="122"/>
      <c r="I20" s="122">
        <v>0</v>
      </c>
      <c r="J20" s="128">
        <v>0</v>
      </c>
      <c r="K20" s="112">
        <v>0</v>
      </c>
      <c r="L20" s="112">
        <v>0</v>
      </c>
      <c r="M20" s="112">
        <v>0</v>
      </c>
      <c r="N20" s="123">
        <f t="shared" si="0"/>
        <v>0</v>
      </c>
      <c r="O20" s="124">
        <f t="shared" si="1"/>
        <v>0</v>
      </c>
      <c r="P20" s="116">
        <f t="shared" si="2"/>
        <v>0</v>
      </c>
    </row>
    <row r="21" spans="1:16">
      <c r="A21" s="129" t="s">
        <v>43</v>
      </c>
      <c r="B21" s="126"/>
      <c r="C21" s="120"/>
      <c r="D21" s="127"/>
      <c r="E21" s="128"/>
      <c r="F21" s="128"/>
      <c r="G21" s="122"/>
      <c r="H21" s="122"/>
      <c r="I21" s="122">
        <v>14</v>
      </c>
      <c r="J21" s="128">
        <v>12</v>
      </c>
      <c r="K21" s="112">
        <v>11</v>
      </c>
      <c r="L21" s="112">
        <v>13</v>
      </c>
      <c r="M21" s="112">
        <v>11</v>
      </c>
      <c r="N21" s="123">
        <f t="shared" si="0"/>
        <v>61</v>
      </c>
      <c r="O21" s="124">
        <f t="shared" si="1"/>
        <v>12.2</v>
      </c>
      <c r="P21" s="116">
        <f t="shared" si="2"/>
        <v>0.24939694999795578</v>
      </c>
    </row>
    <row r="22" spans="1:16">
      <c r="A22" s="129" t="s">
        <v>44</v>
      </c>
      <c r="B22" s="126"/>
      <c r="C22" s="120"/>
      <c r="D22" s="127"/>
      <c r="E22" s="128"/>
      <c r="F22" s="128"/>
      <c r="G22" s="122"/>
      <c r="H22" s="122"/>
      <c r="I22" s="122">
        <v>252</v>
      </c>
      <c r="J22" s="128">
        <v>231</v>
      </c>
      <c r="K22" s="112">
        <v>270</v>
      </c>
      <c r="L22" s="112">
        <v>265</v>
      </c>
      <c r="M22" s="112">
        <v>301</v>
      </c>
      <c r="N22" s="123">
        <f t="shared" si="0"/>
        <v>1319</v>
      </c>
      <c r="O22" s="124">
        <f t="shared" si="1"/>
        <v>263.8</v>
      </c>
      <c r="P22" s="116">
        <f t="shared" si="2"/>
        <v>5.3926979843820266</v>
      </c>
    </row>
    <row r="23" spans="1:16">
      <c r="A23" s="129" t="s">
        <v>45</v>
      </c>
      <c r="B23" s="126"/>
      <c r="C23" s="120"/>
      <c r="D23" s="127"/>
      <c r="E23" s="128"/>
      <c r="F23" s="128"/>
      <c r="G23" s="122"/>
      <c r="H23" s="122"/>
      <c r="I23" s="122">
        <v>1</v>
      </c>
      <c r="J23" s="128">
        <v>0</v>
      </c>
      <c r="K23" s="112">
        <v>0</v>
      </c>
      <c r="L23" s="112">
        <v>0</v>
      </c>
      <c r="M23" s="858">
        <v>0</v>
      </c>
      <c r="N23" s="123">
        <f t="shared" si="0"/>
        <v>1</v>
      </c>
      <c r="O23" s="124">
        <f t="shared" si="1"/>
        <v>0.2</v>
      </c>
      <c r="P23" s="116">
        <f t="shared" si="2"/>
        <v>4.0884745901304228E-3</v>
      </c>
    </row>
    <row r="24" spans="1:16">
      <c r="A24" s="129" t="s">
        <v>46</v>
      </c>
      <c r="B24" s="126"/>
      <c r="C24" s="120"/>
      <c r="D24" s="127"/>
      <c r="E24" s="128"/>
      <c r="F24" s="128"/>
      <c r="G24" s="122"/>
      <c r="H24" s="122"/>
      <c r="I24" s="122">
        <v>0</v>
      </c>
      <c r="J24" s="128">
        <v>0</v>
      </c>
      <c r="K24" s="112">
        <v>1</v>
      </c>
      <c r="L24" s="112">
        <v>0</v>
      </c>
      <c r="M24" s="858">
        <v>0</v>
      </c>
      <c r="N24" s="123">
        <f t="shared" si="0"/>
        <v>1</v>
      </c>
      <c r="O24" s="124">
        <f t="shared" si="1"/>
        <v>0.2</v>
      </c>
      <c r="P24" s="116">
        <f t="shared" si="2"/>
        <v>4.0884745901304228E-3</v>
      </c>
    </row>
    <row r="25" spans="1:16">
      <c r="A25" s="129" t="s">
        <v>47</v>
      </c>
      <c r="B25" s="126"/>
      <c r="C25" s="120"/>
      <c r="D25" s="127"/>
      <c r="E25" s="128"/>
      <c r="F25" s="128"/>
      <c r="G25" s="122"/>
      <c r="H25" s="122"/>
      <c r="I25" s="122">
        <v>7</v>
      </c>
      <c r="J25" s="128">
        <v>6</v>
      </c>
      <c r="K25" s="112">
        <v>8</v>
      </c>
      <c r="L25" s="112">
        <v>2</v>
      </c>
      <c r="M25" s="858">
        <v>2</v>
      </c>
      <c r="N25" s="123">
        <f t="shared" si="0"/>
        <v>25</v>
      </c>
      <c r="O25" s="124">
        <f t="shared" si="1"/>
        <v>5</v>
      </c>
      <c r="P25" s="116">
        <f t="shared" si="2"/>
        <v>0.10221186475326056</v>
      </c>
    </row>
    <row r="26" spans="1:16">
      <c r="A26" s="125" t="s">
        <v>48</v>
      </c>
      <c r="B26" s="126"/>
      <c r="C26" s="120"/>
      <c r="D26" s="127"/>
      <c r="E26" s="128"/>
      <c r="F26" s="128"/>
      <c r="G26" s="122"/>
      <c r="H26" s="122"/>
      <c r="I26" s="122">
        <v>25</v>
      </c>
      <c r="J26" s="128">
        <v>21</v>
      </c>
      <c r="K26" s="112">
        <v>37</v>
      </c>
      <c r="L26" s="112">
        <v>11</v>
      </c>
      <c r="M26" s="112">
        <v>11</v>
      </c>
      <c r="N26" s="123">
        <f t="shared" si="0"/>
        <v>105</v>
      </c>
      <c r="O26" s="124">
        <f t="shared" si="1"/>
        <v>21</v>
      </c>
      <c r="P26" s="116">
        <f t="shared" si="2"/>
        <v>0.42928983196369436</v>
      </c>
    </row>
    <row r="27" spans="1:16">
      <c r="A27" s="125" t="s">
        <v>49</v>
      </c>
      <c r="B27" s="126"/>
      <c r="C27" s="120"/>
      <c r="D27" s="127"/>
      <c r="E27" s="128"/>
      <c r="F27" s="128"/>
      <c r="G27" s="122"/>
      <c r="H27" s="122"/>
      <c r="I27" s="122">
        <v>6</v>
      </c>
      <c r="J27" s="128">
        <v>5</v>
      </c>
      <c r="K27" s="112">
        <v>5</v>
      </c>
      <c r="L27" s="112">
        <v>0</v>
      </c>
      <c r="M27" s="112">
        <v>4</v>
      </c>
      <c r="N27" s="123">
        <f t="shared" si="0"/>
        <v>20</v>
      </c>
      <c r="O27" s="124">
        <f t="shared" si="1"/>
        <v>4</v>
      </c>
      <c r="P27" s="116">
        <f t="shared" si="2"/>
        <v>8.1769491802608452E-2</v>
      </c>
    </row>
    <row r="28" spans="1:16">
      <c r="A28" s="129" t="s">
        <v>50</v>
      </c>
      <c r="B28" s="126"/>
      <c r="C28" s="120"/>
      <c r="D28" s="127"/>
      <c r="E28" s="128"/>
      <c r="F28" s="128"/>
      <c r="G28" s="122"/>
      <c r="H28" s="122"/>
      <c r="I28" s="122">
        <v>0</v>
      </c>
      <c r="J28" s="128">
        <v>2</v>
      </c>
      <c r="K28" s="112">
        <v>3</v>
      </c>
      <c r="L28" s="112">
        <v>2</v>
      </c>
      <c r="M28" s="112">
        <v>0</v>
      </c>
      <c r="N28" s="123">
        <f t="shared" si="0"/>
        <v>7</v>
      </c>
      <c r="O28" s="124">
        <f t="shared" si="1"/>
        <v>1.4</v>
      </c>
      <c r="P28" s="116">
        <f t="shared" si="2"/>
        <v>2.8619322130912957E-2</v>
      </c>
    </row>
    <row r="29" spans="1:16">
      <c r="A29" s="129" t="s">
        <v>51</v>
      </c>
      <c r="B29" s="126"/>
      <c r="C29" s="120"/>
      <c r="D29" s="127"/>
      <c r="E29" s="128"/>
      <c r="F29" s="128"/>
      <c r="G29" s="122"/>
      <c r="H29" s="122"/>
      <c r="I29" s="122">
        <v>0</v>
      </c>
      <c r="J29" s="128">
        <v>0</v>
      </c>
      <c r="K29" s="112">
        <v>3</v>
      </c>
      <c r="L29" s="112">
        <v>0</v>
      </c>
      <c r="M29" s="112">
        <v>4</v>
      </c>
      <c r="N29" s="123">
        <f t="shared" si="0"/>
        <v>7</v>
      </c>
      <c r="O29" s="124">
        <f t="shared" si="1"/>
        <v>1.4</v>
      </c>
      <c r="P29" s="116">
        <f t="shared" si="2"/>
        <v>2.8619322130912957E-2</v>
      </c>
    </row>
    <row r="30" spans="1:16">
      <c r="A30" s="125" t="s">
        <v>52</v>
      </c>
      <c r="B30" s="126"/>
      <c r="C30" s="120"/>
      <c r="D30" s="127"/>
      <c r="E30" s="128"/>
      <c r="F30" s="128"/>
      <c r="G30" s="122"/>
      <c r="H30" s="122"/>
      <c r="I30" s="122">
        <v>3</v>
      </c>
      <c r="J30" s="128">
        <v>3</v>
      </c>
      <c r="K30" s="112">
        <v>2</v>
      </c>
      <c r="L30" s="112">
        <v>4</v>
      </c>
      <c r="M30" s="112">
        <v>1</v>
      </c>
      <c r="N30" s="123">
        <f t="shared" si="0"/>
        <v>13</v>
      </c>
      <c r="O30" s="124">
        <f t="shared" si="1"/>
        <v>2.6</v>
      </c>
      <c r="P30" s="116">
        <f t="shared" si="2"/>
        <v>5.3150169671695495E-2</v>
      </c>
    </row>
    <row r="31" spans="1:16">
      <c r="A31" s="129" t="s">
        <v>53</v>
      </c>
      <c r="B31" s="126"/>
      <c r="C31" s="120"/>
      <c r="D31" s="127"/>
      <c r="E31" s="128"/>
      <c r="F31" s="128"/>
      <c r="G31" s="122"/>
      <c r="H31" s="122"/>
      <c r="I31" s="122">
        <v>5</v>
      </c>
      <c r="J31" s="128">
        <v>2</v>
      </c>
      <c r="K31" s="112">
        <v>1</v>
      </c>
      <c r="L31" s="112">
        <v>2</v>
      </c>
      <c r="M31" s="112">
        <v>0</v>
      </c>
      <c r="N31" s="123">
        <f t="shared" si="0"/>
        <v>10</v>
      </c>
      <c r="O31" s="124">
        <f t="shared" si="1"/>
        <v>2</v>
      </c>
      <c r="P31" s="116">
        <f t="shared" si="2"/>
        <v>4.0884745901304226E-2</v>
      </c>
    </row>
    <row r="32" spans="1:16">
      <c r="A32" s="129" t="s">
        <v>54</v>
      </c>
      <c r="B32" s="126"/>
      <c r="C32" s="120"/>
      <c r="D32" s="127"/>
      <c r="E32" s="128"/>
      <c r="F32" s="128"/>
      <c r="G32" s="122"/>
      <c r="H32" s="122"/>
      <c r="I32" s="122">
        <v>62</v>
      </c>
      <c r="J32" s="128">
        <v>58</v>
      </c>
      <c r="K32" s="112">
        <v>88</v>
      </c>
      <c r="L32" s="112">
        <v>77</v>
      </c>
      <c r="M32" s="112">
        <v>56</v>
      </c>
      <c r="N32" s="123">
        <f t="shared" si="0"/>
        <v>341</v>
      </c>
      <c r="O32" s="124">
        <f t="shared" si="1"/>
        <v>68.2</v>
      </c>
      <c r="P32" s="116">
        <f t="shared" si="2"/>
        <v>1.394169835234474</v>
      </c>
    </row>
    <row r="33" spans="1:16">
      <c r="A33" s="129" t="s">
        <v>55</v>
      </c>
      <c r="B33" s="126"/>
      <c r="C33" s="120"/>
      <c r="D33" s="127"/>
      <c r="E33" s="128"/>
      <c r="F33" s="128"/>
      <c r="G33" s="122"/>
      <c r="H33" s="122"/>
      <c r="I33" s="122">
        <v>0</v>
      </c>
      <c r="J33" s="128">
        <v>0</v>
      </c>
      <c r="K33" s="112">
        <v>0</v>
      </c>
      <c r="L33" s="112">
        <v>0</v>
      </c>
      <c r="M33" s="112">
        <v>0</v>
      </c>
      <c r="N33" s="123">
        <f t="shared" si="0"/>
        <v>0</v>
      </c>
      <c r="O33" s="124">
        <f t="shared" si="1"/>
        <v>0</v>
      </c>
      <c r="P33" s="116">
        <f t="shared" si="2"/>
        <v>0</v>
      </c>
    </row>
    <row r="34" spans="1:16">
      <c r="A34" s="129" t="s">
        <v>56</v>
      </c>
      <c r="B34" s="126"/>
      <c r="C34" s="120"/>
      <c r="D34" s="127"/>
      <c r="E34" s="128"/>
      <c r="F34" s="128"/>
      <c r="G34" s="122"/>
      <c r="H34" s="122"/>
      <c r="I34" s="122">
        <v>0</v>
      </c>
      <c r="J34" s="128">
        <v>0</v>
      </c>
      <c r="K34" s="112">
        <v>0</v>
      </c>
      <c r="L34" s="112">
        <v>0</v>
      </c>
      <c r="M34" s="112">
        <v>0</v>
      </c>
      <c r="N34" s="123">
        <f t="shared" si="0"/>
        <v>0</v>
      </c>
      <c r="O34" s="124">
        <f t="shared" si="1"/>
        <v>0</v>
      </c>
      <c r="P34" s="116">
        <f t="shared" si="2"/>
        <v>0</v>
      </c>
    </row>
    <row r="35" spans="1:16">
      <c r="A35" s="129" t="s">
        <v>57</v>
      </c>
      <c r="B35" s="126"/>
      <c r="C35" s="120"/>
      <c r="D35" s="127"/>
      <c r="E35" s="128"/>
      <c r="F35" s="128"/>
      <c r="G35" s="122"/>
      <c r="H35" s="122"/>
      <c r="I35" s="122">
        <v>460</v>
      </c>
      <c r="J35" s="128">
        <v>379</v>
      </c>
      <c r="K35" s="112">
        <v>313</v>
      </c>
      <c r="L35" s="112">
        <v>290</v>
      </c>
      <c r="M35" s="112">
        <v>263</v>
      </c>
      <c r="N35" s="123">
        <f t="shared" si="0"/>
        <v>1705</v>
      </c>
      <c r="O35" s="124">
        <f t="shared" si="1"/>
        <v>341</v>
      </c>
      <c r="P35" s="116">
        <f t="shared" si="2"/>
        <v>6.9708491761723694</v>
      </c>
    </row>
    <row r="36" spans="1:16">
      <c r="A36" s="129" t="s">
        <v>58</v>
      </c>
      <c r="B36" s="126"/>
      <c r="C36" s="120"/>
      <c r="D36" s="127"/>
      <c r="E36" s="128"/>
      <c r="F36" s="128"/>
      <c r="G36" s="122"/>
      <c r="H36" s="122"/>
      <c r="I36" s="122">
        <v>0</v>
      </c>
      <c r="J36" s="128">
        <v>0</v>
      </c>
      <c r="K36" s="112">
        <v>0</v>
      </c>
      <c r="L36" s="112">
        <v>0</v>
      </c>
      <c r="M36" s="112">
        <v>0</v>
      </c>
      <c r="N36" s="123">
        <f t="shared" si="0"/>
        <v>0</v>
      </c>
      <c r="O36" s="124">
        <f t="shared" si="1"/>
        <v>0</v>
      </c>
      <c r="P36" s="116">
        <f t="shared" si="2"/>
        <v>0</v>
      </c>
    </row>
    <row r="37" spans="1:16">
      <c r="A37" s="129" t="s">
        <v>59</v>
      </c>
      <c r="B37" s="126"/>
      <c r="C37" s="120"/>
      <c r="D37" s="127"/>
      <c r="E37" s="128"/>
      <c r="F37" s="128"/>
      <c r="G37" s="122"/>
      <c r="H37" s="122"/>
      <c r="I37" s="122">
        <v>801</v>
      </c>
      <c r="J37" s="128">
        <v>981</v>
      </c>
      <c r="K37" s="112">
        <v>844</v>
      </c>
      <c r="L37" s="112">
        <v>484</v>
      </c>
      <c r="M37" s="112">
        <v>501</v>
      </c>
      <c r="N37" s="123">
        <f t="shared" ref="N37:N68" si="3">SUM(B37:M37)</f>
        <v>3611</v>
      </c>
      <c r="O37" s="124">
        <f t="shared" ref="O37:O68" si="4">AVERAGE(B37:M37)</f>
        <v>722.2</v>
      </c>
      <c r="P37" s="116">
        <f t="shared" ref="P37:P68" si="5">(N37/$N$187)*100</f>
        <v>14.763481744960954</v>
      </c>
    </row>
    <row r="38" spans="1:16">
      <c r="A38" s="129" t="s">
        <v>60</v>
      </c>
      <c r="B38" s="126"/>
      <c r="C38" s="120"/>
      <c r="D38" s="127"/>
      <c r="E38" s="128"/>
      <c r="F38" s="128"/>
      <c r="G38" s="122"/>
      <c r="H38" s="122"/>
      <c r="I38" s="122">
        <v>15</v>
      </c>
      <c r="J38" s="128">
        <v>9</v>
      </c>
      <c r="K38" s="112">
        <v>9</v>
      </c>
      <c r="L38" s="112">
        <v>3</v>
      </c>
      <c r="M38" s="112">
        <v>1</v>
      </c>
      <c r="N38" s="123">
        <f t="shared" si="3"/>
        <v>37</v>
      </c>
      <c r="O38" s="124">
        <f t="shared" si="4"/>
        <v>7.4</v>
      </c>
      <c r="P38" s="116">
        <f t="shared" si="5"/>
        <v>0.15127355983482563</v>
      </c>
    </row>
    <row r="39" spans="1:16">
      <c r="A39" s="129" t="s">
        <v>61</v>
      </c>
      <c r="B39" s="126"/>
      <c r="C39" s="120"/>
      <c r="D39" s="127"/>
      <c r="E39" s="128"/>
      <c r="F39" s="128"/>
      <c r="G39" s="122"/>
      <c r="H39" s="122"/>
      <c r="I39" s="122">
        <v>136</v>
      </c>
      <c r="J39" s="128">
        <v>116</v>
      </c>
      <c r="K39" s="112">
        <v>157</v>
      </c>
      <c r="L39" s="112">
        <v>139</v>
      </c>
      <c r="M39" s="112">
        <v>91</v>
      </c>
      <c r="N39" s="123">
        <f t="shared" si="3"/>
        <v>639</v>
      </c>
      <c r="O39" s="124">
        <f t="shared" si="4"/>
        <v>127.8</v>
      </c>
      <c r="P39" s="116">
        <f t="shared" si="5"/>
        <v>2.6125352630933398</v>
      </c>
    </row>
    <row r="40" spans="1:16">
      <c r="A40" s="129" t="s">
        <v>62</v>
      </c>
      <c r="B40" s="126"/>
      <c r="C40" s="120"/>
      <c r="D40" s="127"/>
      <c r="E40" s="128"/>
      <c r="F40" s="128"/>
      <c r="G40" s="122"/>
      <c r="H40" s="122"/>
      <c r="I40" s="122">
        <v>123</v>
      </c>
      <c r="J40" s="128">
        <v>139</v>
      </c>
      <c r="K40" s="112">
        <v>155</v>
      </c>
      <c r="L40" s="112">
        <v>123</v>
      </c>
      <c r="M40" s="112">
        <v>81</v>
      </c>
      <c r="N40" s="123">
        <f t="shared" si="3"/>
        <v>621</v>
      </c>
      <c r="O40" s="124">
        <f t="shared" si="4"/>
        <v>124.2</v>
      </c>
      <c r="P40" s="116">
        <f t="shared" si="5"/>
        <v>2.5389427204709922</v>
      </c>
    </row>
    <row r="41" spans="1:16">
      <c r="A41" s="129" t="s">
        <v>63</v>
      </c>
      <c r="B41" s="126"/>
      <c r="C41" s="120"/>
      <c r="D41" s="127"/>
      <c r="E41" s="128"/>
      <c r="F41" s="128"/>
      <c r="G41" s="122"/>
      <c r="H41" s="122"/>
      <c r="I41" s="122">
        <v>3</v>
      </c>
      <c r="J41" s="128">
        <v>0</v>
      </c>
      <c r="K41" s="112">
        <v>1</v>
      </c>
      <c r="L41" s="112">
        <v>0</v>
      </c>
      <c r="M41" s="112">
        <v>0</v>
      </c>
      <c r="N41" s="123">
        <f t="shared" si="3"/>
        <v>4</v>
      </c>
      <c r="O41" s="124">
        <f t="shared" si="4"/>
        <v>0.8</v>
      </c>
      <c r="P41" s="116">
        <f t="shared" si="5"/>
        <v>1.6353898360521691E-2</v>
      </c>
    </row>
    <row r="42" spans="1:16">
      <c r="A42" s="129" t="s">
        <v>64</v>
      </c>
      <c r="B42" s="126"/>
      <c r="C42" s="120"/>
      <c r="D42" s="127"/>
      <c r="E42" s="128"/>
      <c r="F42" s="128"/>
      <c r="G42" s="122"/>
      <c r="H42" s="122"/>
      <c r="I42" s="122">
        <v>13</v>
      </c>
      <c r="J42" s="128">
        <v>2</v>
      </c>
      <c r="K42" s="112">
        <v>4</v>
      </c>
      <c r="L42" s="112">
        <v>3</v>
      </c>
      <c r="M42" s="112">
        <v>5</v>
      </c>
      <c r="N42" s="123">
        <f t="shared" si="3"/>
        <v>27</v>
      </c>
      <c r="O42" s="124">
        <f t="shared" si="4"/>
        <v>5.4</v>
      </c>
      <c r="P42" s="116">
        <f t="shared" si="5"/>
        <v>0.1103888139335214</v>
      </c>
    </row>
    <row r="43" spans="1:16">
      <c r="A43" s="125" t="s">
        <v>65</v>
      </c>
      <c r="B43" s="126"/>
      <c r="C43" s="120"/>
      <c r="D43" s="127"/>
      <c r="E43" s="128"/>
      <c r="F43" s="128"/>
      <c r="G43" s="122"/>
      <c r="H43" s="122"/>
      <c r="I43" s="122">
        <v>0</v>
      </c>
      <c r="J43" s="128">
        <v>0</v>
      </c>
      <c r="K43" s="112">
        <v>1</v>
      </c>
      <c r="L43" s="112">
        <v>1</v>
      </c>
      <c r="M43" s="112">
        <v>0</v>
      </c>
      <c r="N43" s="123">
        <f t="shared" si="3"/>
        <v>2</v>
      </c>
      <c r="O43" s="124">
        <f t="shared" si="4"/>
        <v>0.4</v>
      </c>
      <c r="P43" s="116">
        <f t="shared" si="5"/>
        <v>8.1769491802608455E-3</v>
      </c>
    </row>
    <row r="44" spans="1:16">
      <c r="A44" s="129" t="s">
        <v>66</v>
      </c>
      <c r="B44" s="126"/>
      <c r="C44" s="120"/>
      <c r="D44" s="127"/>
      <c r="E44" s="128"/>
      <c r="F44" s="128"/>
      <c r="G44" s="122"/>
      <c r="H44" s="122"/>
      <c r="I44" s="122">
        <v>18</v>
      </c>
      <c r="J44" s="128">
        <v>10</v>
      </c>
      <c r="K44" s="112">
        <v>11</v>
      </c>
      <c r="L44" s="112">
        <v>18</v>
      </c>
      <c r="M44" s="112">
        <v>28</v>
      </c>
      <c r="N44" s="123">
        <f t="shared" si="3"/>
        <v>85</v>
      </c>
      <c r="O44" s="124">
        <f t="shared" si="4"/>
        <v>17</v>
      </c>
      <c r="P44" s="116">
        <f t="shared" si="5"/>
        <v>0.34752034016108591</v>
      </c>
    </row>
    <row r="45" spans="1:16">
      <c r="A45" s="129" t="s">
        <v>67</v>
      </c>
      <c r="B45" s="126"/>
      <c r="C45" s="120"/>
      <c r="D45" s="127"/>
      <c r="E45" s="128"/>
      <c r="F45" s="128"/>
      <c r="G45" s="122"/>
      <c r="H45" s="122"/>
      <c r="I45" s="122">
        <v>2</v>
      </c>
      <c r="J45" s="128">
        <v>4</v>
      </c>
      <c r="K45" s="112">
        <v>3</v>
      </c>
      <c r="L45" s="112">
        <v>0</v>
      </c>
      <c r="M45" s="112">
        <v>4</v>
      </c>
      <c r="N45" s="123">
        <f t="shared" si="3"/>
        <v>13</v>
      </c>
      <c r="O45" s="124">
        <f t="shared" si="4"/>
        <v>2.6</v>
      </c>
      <c r="P45" s="116">
        <f t="shared" si="5"/>
        <v>5.3150169671695495E-2</v>
      </c>
    </row>
    <row r="46" spans="1:16">
      <c r="A46" s="129" t="s">
        <v>68</v>
      </c>
      <c r="B46" s="126"/>
      <c r="C46" s="120"/>
      <c r="D46" s="127"/>
      <c r="E46" s="128"/>
      <c r="F46" s="128"/>
      <c r="G46" s="122"/>
      <c r="H46" s="122"/>
      <c r="I46" s="122">
        <v>4</v>
      </c>
      <c r="J46" s="128">
        <v>2</v>
      </c>
      <c r="K46" s="112">
        <v>2</v>
      </c>
      <c r="L46" s="112">
        <v>8</v>
      </c>
      <c r="M46" s="112">
        <v>4</v>
      </c>
      <c r="N46" s="123">
        <f t="shared" si="3"/>
        <v>20</v>
      </c>
      <c r="O46" s="124">
        <f t="shared" si="4"/>
        <v>4</v>
      </c>
      <c r="P46" s="116">
        <f t="shared" si="5"/>
        <v>8.1769491802608452E-2</v>
      </c>
    </row>
    <row r="47" spans="1:16">
      <c r="A47" s="129" t="s">
        <v>69</v>
      </c>
      <c r="B47" s="126"/>
      <c r="C47" s="120"/>
      <c r="D47" s="127"/>
      <c r="E47" s="128"/>
      <c r="F47" s="128"/>
      <c r="G47" s="122"/>
      <c r="H47" s="122"/>
      <c r="I47" s="122">
        <v>5</v>
      </c>
      <c r="J47" s="128">
        <v>4</v>
      </c>
      <c r="K47" s="112">
        <v>5</v>
      </c>
      <c r="L47" s="112">
        <v>5</v>
      </c>
      <c r="M47" s="112">
        <v>3</v>
      </c>
      <c r="N47" s="123">
        <f t="shared" si="3"/>
        <v>22</v>
      </c>
      <c r="O47" s="124">
        <f t="shared" si="4"/>
        <v>4.4000000000000004</v>
      </c>
      <c r="P47" s="116">
        <f t="shared" si="5"/>
        <v>8.9946440982869288E-2</v>
      </c>
    </row>
    <row r="48" spans="1:16">
      <c r="A48" s="129" t="s">
        <v>70</v>
      </c>
      <c r="B48" s="126"/>
      <c r="C48" s="120"/>
      <c r="D48" s="127"/>
      <c r="E48" s="128"/>
      <c r="F48" s="128"/>
      <c r="G48" s="122"/>
      <c r="H48" s="122"/>
      <c r="I48" s="122">
        <v>20</v>
      </c>
      <c r="J48" s="128">
        <v>18</v>
      </c>
      <c r="K48" s="112">
        <v>14</v>
      </c>
      <c r="L48" s="112">
        <v>20</v>
      </c>
      <c r="M48" s="112">
        <v>26</v>
      </c>
      <c r="N48" s="123">
        <f t="shared" si="3"/>
        <v>98</v>
      </c>
      <c r="O48" s="124">
        <f t="shared" si="4"/>
        <v>19.600000000000001</v>
      </c>
      <c r="P48" s="116">
        <f t="shared" si="5"/>
        <v>0.40067050983278141</v>
      </c>
    </row>
    <row r="49" spans="1:16">
      <c r="A49" s="129" t="s">
        <v>71</v>
      </c>
      <c r="B49" s="126"/>
      <c r="C49" s="120"/>
      <c r="D49" s="127"/>
      <c r="E49" s="128"/>
      <c r="F49" s="128"/>
      <c r="G49" s="122"/>
      <c r="H49" s="122"/>
      <c r="I49" s="122">
        <v>8</v>
      </c>
      <c r="J49" s="128">
        <v>11</v>
      </c>
      <c r="K49" s="112">
        <v>31</v>
      </c>
      <c r="L49" s="112">
        <v>16</v>
      </c>
      <c r="M49" s="112">
        <v>13</v>
      </c>
      <c r="N49" s="123">
        <f t="shared" si="3"/>
        <v>79</v>
      </c>
      <c r="O49" s="124">
        <f t="shared" si="4"/>
        <v>15.8</v>
      </c>
      <c r="P49" s="116">
        <f t="shared" si="5"/>
        <v>0.32298949262030335</v>
      </c>
    </row>
    <row r="50" spans="1:16">
      <c r="A50" s="129" t="s">
        <v>72</v>
      </c>
      <c r="B50" s="126"/>
      <c r="C50" s="120"/>
      <c r="D50" s="127"/>
      <c r="E50" s="128"/>
      <c r="F50" s="128"/>
      <c r="G50" s="122"/>
      <c r="H50" s="122"/>
      <c r="I50" s="122">
        <v>0</v>
      </c>
      <c r="J50" s="128">
        <v>0</v>
      </c>
      <c r="K50" s="112">
        <v>0</v>
      </c>
      <c r="L50" s="112">
        <v>0</v>
      </c>
      <c r="M50" s="112">
        <v>0</v>
      </c>
      <c r="N50" s="123">
        <f t="shared" si="3"/>
        <v>0</v>
      </c>
      <c r="O50" s="124">
        <f t="shared" si="4"/>
        <v>0</v>
      </c>
      <c r="P50" s="116">
        <f t="shared" si="5"/>
        <v>0</v>
      </c>
    </row>
    <row r="51" spans="1:16">
      <c r="A51" s="129" t="s">
        <v>73</v>
      </c>
      <c r="B51" s="126"/>
      <c r="C51" s="120"/>
      <c r="D51" s="127"/>
      <c r="E51" s="128"/>
      <c r="F51" s="128"/>
      <c r="G51" s="122"/>
      <c r="H51" s="122"/>
      <c r="I51" s="122">
        <v>9</v>
      </c>
      <c r="J51" s="128">
        <v>7</v>
      </c>
      <c r="K51" s="112">
        <v>10</v>
      </c>
      <c r="L51" s="112">
        <v>4</v>
      </c>
      <c r="M51" s="112">
        <v>7</v>
      </c>
      <c r="N51" s="123">
        <f t="shared" si="3"/>
        <v>37</v>
      </c>
      <c r="O51" s="124">
        <f t="shared" si="4"/>
        <v>7.4</v>
      </c>
      <c r="P51" s="116">
        <f t="shared" si="5"/>
        <v>0.15127355983482563</v>
      </c>
    </row>
    <row r="52" spans="1:16">
      <c r="A52" s="129" t="s">
        <v>74</v>
      </c>
      <c r="B52" s="126"/>
      <c r="C52" s="120"/>
      <c r="D52" s="127"/>
      <c r="E52" s="128"/>
      <c r="F52" s="128"/>
      <c r="G52" s="122"/>
      <c r="H52" s="122"/>
      <c r="I52" s="122">
        <v>2</v>
      </c>
      <c r="J52" s="128">
        <v>0</v>
      </c>
      <c r="K52" s="112">
        <v>0</v>
      </c>
      <c r="L52" s="112">
        <v>3</v>
      </c>
      <c r="M52" s="112">
        <v>1</v>
      </c>
      <c r="N52" s="123">
        <f t="shared" si="3"/>
        <v>6</v>
      </c>
      <c r="O52" s="124">
        <f t="shared" si="4"/>
        <v>1.2</v>
      </c>
      <c r="P52" s="116">
        <f t="shared" si="5"/>
        <v>2.4530847540782531E-2</v>
      </c>
    </row>
    <row r="53" spans="1:16">
      <c r="A53" s="129" t="s">
        <v>75</v>
      </c>
      <c r="B53" s="126"/>
      <c r="C53" s="120"/>
      <c r="D53" s="127"/>
      <c r="E53" s="128"/>
      <c r="F53" s="128"/>
      <c r="G53" s="122"/>
      <c r="H53" s="122"/>
      <c r="I53" s="122">
        <v>11</v>
      </c>
      <c r="J53" s="128">
        <v>14</v>
      </c>
      <c r="K53" s="112">
        <v>9</v>
      </c>
      <c r="L53" s="112">
        <v>11</v>
      </c>
      <c r="M53" s="112">
        <v>20</v>
      </c>
      <c r="N53" s="123">
        <f t="shared" si="3"/>
        <v>65</v>
      </c>
      <c r="O53" s="124">
        <f t="shared" si="4"/>
        <v>13</v>
      </c>
      <c r="P53" s="116">
        <f t="shared" si="5"/>
        <v>0.26575084835847745</v>
      </c>
    </row>
    <row r="54" spans="1:16">
      <c r="A54" s="129" t="s">
        <v>76</v>
      </c>
      <c r="B54" s="126"/>
      <c r="C54" s="120"/>
      <c r="D54" s="127"/>
      <c r="E54" s="128"/>
      <c r="F54" s="128"/>
      <c r="G54" s="122"/>
      <c r="H54" s="122"/>
      <c r="I54" s="122">
        <v>9</v>
      </c>
      <c r="J54" s="128">
        <v>12</v>
      </c>
      <c r="K54" s="112">
        <v>12</v>
      </c>
      <c r="L54" s="112">
        <v>14</v>
      </c>
      <c r="M54" s="112">
        <v>9</v>
      </c>
      <c r="N54" s="123">
        <f t="shared" si="3"/>
        <v>56</v>
      </c>
      <c r="O54" s="124">
        <f t="shared" si="4"/>
        <v>11.2</v>
      </c>
      <c r="P54" s="116">
        <f t="shared" si="5"/>
        <v>0.22895457704730365</v>
      </c>
    </row>
    <row r="55" spans="1:16">
      <c r="A55" s="129" t="s">
        <v>77</v>
      </c>
      <c r="B55" s="126"/>
      <c r="C55" s="120"/>
      <c r="D55" s="127"/>
      <c r="E55" s="128"/>
      <c r="F55" s="128"/>
      <c r="G55" s="122"/>
      <c r="H55" s="122"/>
      <c r="I55" s="122">
        <v>3</v>
      </c>
      <c r="J55" s="128">
        <v>1</v>
      </c>
      <c r="K55" s="112">
        <v>0</v>
      </c>
      <c r="L55" s="112">
        <v>1</v>
      </c>
      <c r="M55" s="112">
        <v>3</v>
      </c>
      <c r="N55" s="123">
        <f t="shared" si="3"/>
        <v>8</v>
      </c>
      <c r="O55" s="124">
        <f t="shared" si="4"/>
        <v>1.6</v>
      </c>
      <c r="P55" s="116">
        <f t="shared" si="5"/>
        <v>3.2707796721043382E-2</v>
      </c>
    </row>
    <row r="56" spans="1:16">
      <c r="A56" s="129" t="s">
        <v>78</v>
      </c>
      <c r="B56" s="126"/>
      <c r="C56" s="120"/>
      <c r="D56" s="127"/>
      <c r="E56" s="128"/>
      <c r="F56" s="128"/>
      <c r="G56" s="122"/>
      <c r="H56" s="122"/>
      <c r="I56" s="122">
        <v>0</v>
      </c>
      <c r="J56" s="128">
        <v>2</v>
      </c>
      <c r="K56" s="112">
        <v>0</v>
      </c>
      <c r="L56" s="112">
        <v>1</v>
      </c>
      <c r="M56" s="112">
        <v>2</v>
      </c>
      <c r="N56" s="123">
        <f t="shared" si="3"/>
        <v>5</v>
      </c>
      <c r="O56" s="124">
        <f t="shared" si="4"/>
        <v>1</v>
      </c>
      <c r="P56" s="116">
        <f t="shared" si="5"/>
        <v>2.0442372950652113E-2</v>
      </c>
    </row>
    <row r="57" spans="1:16">
      <c r="A57" s="129" t="s">
        <v>79</v>
      </c>
      <c r="B57" s="126"/>
      <c r="C57" s="120"/>
      <c r="D57" s="127"/>
      <c r="E57" s="128"/>
      <c r="F57" s="128"/>
      <c r="G57" s="122"/>
      <c r="H57" s="122"/>
      <c r="I57" s="122">
        <v>0</v>
      </c>
      <c r="J57" s="128">
        <v>0</v>
      </c>
      <c r="K57" s="112">
        <v>0</v>
      </c>
      <c r="L57" s="112">
        <v>0</v>
      </c>
      <c r="M57" s="112">
        <v>0</v>
      </c>
      <c r="N57" s="123">
        <f t="shared" si="3"/>
        <v>0</v>
      </c>
      <c r="O57" s="124">
        <f t="shared" si="4"/>
        <v>0</v>
      </c>
      <c r="P57" s="116">
        <f t="shared" si="5"/>
        <v>0</v>
      </c>
    </row>
    <row r="58" spans="1:16">
      <c r="A58" s="129" t="s">
        <v>80</v>
      </c>
      <c r="B58" s="126"/>
      <c r="C58" s="120"/>
      <c r="D58" s="127"/>
      <c r="E58" s="128"/>
      <c r="F58" s="128"/>
      <c r="G58" s="122"/>
      <c r="H58" s="122"/>
      <c r="I58" s="122">
        <v>3</v>
      </c>
      <c r="J58" s="128">
        <v>1</v>
      </c>
      <c r="K58" s="112">
        <v>2</v>
      </c>
      <c r="L58" s="112">
        <v>2</v>
      </c>
      <c r="M58" s="112">
        <v>0</v>
      </c>
      <c r="N58" s="123">
        <f t="shared" si="3"/>
        <v>8</v>
      </c>
      <c r="O58" s="124">
        <f t="shared" si="4"/>
        <v>1.6</v>
      </c>
      <c r="P58" s="116">
        <f t="shared" si="5"/>
        <v>3.2707796721043382E-2</v>
      </c>
    </row>
    <row r="59" spans="1:16">
      <c r="A59" s="129" t="s">
        <v>81</v>
      </c>
      <c r="B59" s="126"/>
      <c r="C59" s="120"/>
      <c r="D59" s="127"/>
      <c r="E59" s="128"/>
      <c r="F59" s="128"/>
      <c r="G59" s="122"/>
      <c r="H59" s="122"/>
      <c r="I59" s="122">
        <v>0</v>
      </c>
      <c r="J59" s="128">
        <v>0</v>
      </c>
      <c r="K59" s="112">
        <v>0</v>
      </c>
      <c r="L59" s="112">
        <v>0</v>
      </c>
      <c r="M59" s="112">
        <v>0</v>
      </c>
      <c r="N59" s="123">
        <f t="shared" si="3"/>
        <v>0</v>
      </c>
      <c r="O59" s="124">
        <f t="shared" si="4"/>
        <v>0</v>
      </c>
      <c r="P59" s="116">
        <f t="shared" si="5"/>
        <v>0</v>
      </c>
    </row>
    <row r="60" spans="1:16">
      <c r="A60" s="129" t="s">
        <v>82</v>
      </c>
      <c r="B60" s="126"/>
      <c r="C60" s="120"/>
      <c r="D60" s="127"/>
      <c r="E60" s="128"/>
      <c r="F60" s="128"/>
      <c r="G60" s="122"/>
      <c r="H60" s="122"/>
      <c r="I60" s="122">
        <v>16</v>
      </c>
      <c r="J60" s="128">
        <v>8</v>
      </c>
      <c r="K60" s="112">
        <v>7</v>
      </c>
      <c r="L60" s="112">
        <v>4</v>
      </c>
      <c r="M60" s="112">
        <v>7</v>
      </c>
      <c r="N60" s="123">
        <f t="shared" si="3"/>
        <v>42</v>
      </c>
      <c r="O60" s="124">
        <f t="shared" si="4"/>
        <v>8.4</v>
      </c>
      <c r="P60" s="116">
        <f t="shared" si="5"/>
        <v>0.17171593278547775</v>
      </c>
    </row>
    <row r="61" spans="1:16">
      <c r="A61" s="129" t="s">
        <v>83</v>
      </c>
      <c r="B61" s="126"/>
      <c r="C61" s="120"/>
      <c r="D61" s="127"/>
      <c r="E61" s="128"/>
      <c r="F61" s="128"/>
      <c r="G61" s="122"/>
      <c r="H61" s="122"/>
      <c r="I61" s="122">
        <v>1</v>
      </c>
      <c r="J61" s="128">
        <v>0</v>
      </c>
      <c r="K61" s="112">
        <v>2</v>
      </c>
      <c r="L61" s="112">
        <v>3</v>
      </c>
      <c r="M61" s="112">
        <v>2</v>
      </c>
      <c r="N61" s="123">
        <f t="shared" si="3"/>
        <v>8</v>
      </c>
      <c r="O61" s="124">
        <f t="shared" si="4"/>
        <v>1.6</v>
      </c>
      <c r="P61" s="116">
        <f t="shared" si="5"/>
        <v>3.2707796721043382E-2</v>
      </c>
    </row>
    <row r="62" spans="1:16">
      <c r="A62" s="129" t="s">
        <v>84</v>
      </c>
      <c r="B62" s="126"/>
      <c r="C62" s="120"/>
      <c r="D62" s="127"/>
      <c r="E62" s="128"/>
      <c r="F62" s="128"/>
      <c r="G62" s="122"/>
      <c r="H62" s="122"/>
      <c r="I62" s="122">
        <v>34</v>
      </c>
      <c r="J62" s="128">
        <v>37</v>
      </c>
      <c r="K62" s="112">
        <v>32</v>
      </c>
      <c r="L62" s="112">
        <v>51</v>
      </c>
      <c r="M62" s="112">
        <v>30</v>
      </c>
      <c r="N62" s="123">
        <f t="shared" si="3"/>
        <v>184</v>
      </c>
      <c r="O62" s="124">
        <f t="shared" si="4"/>
        <v>36.799999999999997</v>
      </c>
      <c r="P62" s="116">
        <f t="shared" si="5"/>
        <v>0.75227932458399771</v>
      </c>
    </row>
    <row r="63" spans="1:16">
      <c r="A63" s="129" t="s">
        <v>85</v>
      </c>
      <c r="B63" s="126"/>
      <c r="C63" s="120"/>
      <c r="D63" s="127"/>
      <c r="E63" s="128"/>
      <c r="F63" s="128"/>
      <c r="G63" s="122"/>
      <c r="H63" s="122"/>
      <c r="I63" s="122">
        <v>1</v>
      </c>
      <c r="J63" s="128">
        <v>2</v>
      </c>
      <c r="K63" s="112">
        <v>3</v>
      </c>
      <c r="L63" s="112">
        <v>2</v>
      </c>
      <c r="M63" s="112">
        <v>0</v>
      </c>
      <c r="N63" s="123">
        <f t="shared" si="3"/>
        <v>8</v>
      </c>
      <c r="O63" s="124">
        <f t="shared" si="4"/>
        <v>1.6</v>
      </c>
      <c r="P63" s="116">
        <f t="shared" si="5"/>
        <v>3.2707796721043382E-2</v>
      </c>
    </row>
    <row r="64" spans="1:16">
      <c r="A64" s="129" t="s">
        <v>86</v>
      </c>
      <c r="B64" s="126"/>
      <c r="C64" s="120"/>
      <c r="D64" s="127"/>
      <c r="E64" s="128"/>
      <c r="F64" s="128"/>
      <c r="G64" s="122"/>
      <c r="H64" s="122"/>
      <c r="I64" s="122">
        <v>0</v>
      </c>
      <c r="J64" s="128">
        <v>0</v>
      </c>
      <c r="K64" s="112">
        <v>0</v>
      </c>
      <c r="L64" s="112">
        <v>0</v>
      </c>
      <c r="M64" s="112">
        <v>0</v>
      </c>
      <c r="N64" s="123">
        <f t="shared" si="3"/>
        <v>0</v>
      </c>
      <c r="O64" s="124">
        <f t="shared" si="4"/>
        <v>0</v>
      </c>
      <c r="P64" s="116">
        <f t="shared" si="5"/>
        <v>0</v>
      </c>
    </row>
    <row r="65" spans="1:16">
      <c r="A65" s="129" t="s">
        <v>87</v>
      </c>
      <c r="B65" s="126"/>
      <c r="C65" s="120"/>
      <c r="D65" s="127"/>
      <c r="E65" s="128"/>
      <c r="F65" s="128"/>
      <c r="G65" s="122"/>
      <c r="H65" s="122"/>
      <c r="I65" s="122">
        <v>8</v>
      </c>
      <c r="J65" s="128">
        <v>5</v>
      </c>
      <c r="K65" s="112">
        <v>4</v>
      </c>
      <c r="L65" s="112">
        <v>9</v>
      </c>
      <c r="M65" s="112">
        <v>8</v>
      </c>
      <c r="N65" s="123">
        <f t="shared" si="3"/>
        <v>34</v>
      </c>
      <c r="O65" s="124">
        <f t="shared" si="4"/>
        <v>6.8</v>
      </c>
      <c r="P65" s="116">
        <f t="shared" si="5"/>
        <v>0.13900813606443435</v>
      </c>
    </row>
    <row r="66" spans="1:16">
      <c r="A66" s="129" t="s">
        <v>88</v>
      </c>
      <c r="B66" s="126"/>
      <c r="C66" s="120"/>
      <c r="D66" s="127"/>
      <c r="E66" s="128"/>
      <c r="F66" s="128"/>
      <c r="G66" s="122"/>
      <c r="H66" s="122"/>
      <c r="I66" s="122">
        <v>3</v>
      </c>
      <c r="J66" s="128">
        <v>4</v>
      </c>
      <c r="K66" s="112">
        <v>4</v>
      </c>
      <c r="L66" s="112">
        <v>0</v>
      </c>
      <c r="M66" s="112">
        <v>0</v>
      </c>
      <c r="N66" s="123">
        <f t="shared" si="3"/>
        <v>11</v>
      </c>
      <c r="O66" s="124">
        <f t="shared" si="4"/>
        <v>2.2000000000000002</v>
      </c>
      <c r="P66" s="116">
        <f t="shared" si="5"/>
        <v>4.4973220491434644E-2</v>
      </c>
    </row>
    <row r="67" spans="1:16">
      <c r="A67" s="129" t="s">
        <v>89</v>
      </c>
      <c r="B67" s="126"/>
      <c r="C67" s="120"/>
      <c r="D67" s="127"/>
      <c r="E67" s="128"/>
      <c r="F67" s="128"/>
      <c r="G67" s="122"/>
      <c r="H67" s="122"/>
      <c r="I67" s="122">
        <v>6</v>
      </c>
      <c r="J67" s="128">
        <v>11</v>
      </c>
      <c r="K67" s="112">
        <v>29</v>
      </c>
      <c r="L67" s="112">
        <v>30</v>
      </c>
      <c r="M67" s="112">
        <v>27</v>
      </c>
      <c r="N67" s="123">
        <f t="shared" si="3"/>
        <v>103</v>
      </c>
      <c r="O67" s="124">
        <f t="shared" si="4"/>
        <v>20.6</v>
      </c>
      <c r="P67" s="116">
        <f t="shared" si="5"/>
        <v>0.42111288278343345</v>
      </c>
    </row>
    <row r="68" spans="1:16">
      <c r="A68" s="129" t="s">
        <v>90</v>
      </c>
      <c r="B68" s="126"/>
      <c r="C68" s="120"/>
      <c r="D68" s="127"/>
      <c r="E68" s="128"/>
      <c r="F68" s="128"/>
      <c r="G68" s="122"/>
      <c r="H68" s="122"/>
      <c r="I68" s="122">
        <v>7</v>
      </c>
      <c r="J68" s="128">
        <v>6</v>
      </c>
      <c r="K68" s="112">
        <v>11</v>
      </c>
      <c r="L68" s="112">
        <v>5</v>
      </c>
      <c r="M68" s="112">
        <v>3</v>
      </c>
      <c r="N68" s="123">
        <f t="shared" si="3"/>
        <v>32</v>
      </c>
      <c r="O68" s="124">
        <f t="shared" si="4"/>
        <v>6.4</v>
      </c>
      <c r="P68" s="116">
        <f t="shared" si="5"/>
        <v>0.13083118688417353</v>
      </c>
    </row>
    <row r="69" spans="1:16">
      <c r="A69" s="125" t="s">
        <v>91</v>
      </c>
      <c r="B69" s="126"/>
      <c r="C69" s="120"/>
      <c r="D69" s="127"/>
      <c r="E69" s="128"/>
      <c r="F69" s="128"/>
      <c r="G69" s="122"/>
      <c r="H69" s="122"/>
      <c r="I69" s="122">
        <v>15</v>
      </c>
      <c r="J69" s="128">
        <v>24</v>
      </c>
      <c r="K69" s="112">
        <v>42</v>
      </c>
      <c r="L69" s="112">
        <v>25</v>
      </c>
      <c r="M69" s="112">
        <v>30</v>
      </c>
      <c r="N69" s="123">
        <f t="shared" ref="N69:N100" si="6">SUM(B69:M69)</f>
        <v>136</v>
      </c>
      <c r="O69" s="124">
        <f t="shared" ref="O69:O100" si="7">AVERAGE(B69:M69)</f>
        <v>27.2</v>
      </c>
      <c r="P69" s="116">
        <f t="shared" ref="P69:P100" si="8">(N69/$N$187)*100</f>
        <v>0.5560325442577374</v>
      </c>
    </row>
    <row r="70" spans="1:16">
      <c r="A70" s="129" t="s">
        <v>92</v>
      </c>
      <c r="B70" s="126"/>
      <c r="C70" s="120"/>
      <c r="D70" s="127"/>
      <c r="E70" s="128"/>
      <c r="F70" s="128"/>
      <c r="G70" s="122"/>
      <c r="H70" s="122"/>
      <c r="I70" s="122">
        <v>13</v>
      </c>
      <c r="J70" s="128">
        <v>10</v>
      </c>
      <c r="K70" s="112">
        <v>15</v>
      </c>
      <c r="L70" s="112">
        <v>15</v>
      </c>
      <c r="M70" s="112">
        <v>19</v>
      </c>
      <c r="N70" s="123">
        <f t="shared" si="6"/>
        <v>72</v>
      </c>
      <c r="O70" s="124">
        <f t="shared" si="7"/>
        <v>14.4</v>
      </c>
      <c r="P70" s="116">
        <f t="shared" si="8"/>
        <v>0.2943701704893904</v>
      </c>
    </row>
    <row r="71" spans="1:16">
      <c r="A71" s="129" t="s">
        <v>93</v>
      </c>
      <c r="B71" s="126"/>
      <c r="C71" s="120"/>
      <c r="D71" s="127"/>
      <c r="E71" s="128"/>
      <c r="F71" s="128"/>
      <c r="G71" s="122"/>
      <c r="H71" s="122"/>
      <c r="I71" s="122">
        <v>3</v>
      </c>
      <c r="J71" s="128">
        <v>0</v>
      </c>
      <c r="K71" s="112">
        <v>1</v>
      </c>
      <c r="L71" s="112">
        <v>2</v>
      </c>
      <c r="M71" s="112">
        <v>7</v>
      </c>
      <c r="N71" s="123">
        <f t="shared" si="6"/>
        <v>13</v>
      </c>
      <c r="O71" s="124">
        <f t="shared" si="7"/>
        <v>2.6</v>
      </c>
      <c r="P71" s="116">
        <f t="shared" si="8"/>
        <v>5.3150169671695495E-2</v>
      </c>
    </row>
    <row r="72" spans="1:16">
      <c r="A72" s="125" t="s">
        <v>94</v>
      </c>
      <c r="B72" s="126"/>
      <c r="C72" s="120"/>
      <c r="D72" s="127"/>
      <c r="E72" s="128"/>
      <c r="F72" s="128"/>
      <c r="G72" s="122"/>
      <c r="H72" s="122"/>
      <c r="I72" s="122">
        <v>3</v>
      </c>
      <c r="J72" s="128">
        <v>0</v>
      </c>
      <c r="K72" s="112">
        <v>0</v>
      </c>
      <c r="L72" s="112">
        <v>1</v>
      </c>
      <c r="M72" s="112">
        <v>5</v>
      </c>
      <c r="N72" s="123">
        <f t="shared" si="6"/>
        <v>9</v>
      </c>
      <c r="O72" s="124">
        <f t="shared" si="7"/>
        <v>1.8</v>
      </c>
      <c r="P72" s="116">
        <f t="shared" si="8"/>
        <v>3.67962713111738E-2</v>
      </c>
    </row>
    <row r="73" spans="1:16">
      <c r="A73" s="125" t="s">
        <v>95</v>
      </c>
      <c r="B73" s="126"/>
      <c r="C73" s="120"/>
      <c r="D73" s="127"/>
      <c r="E73" s="128"/>
      <c r="F73" s="128"/>
      <c r="G73" s="122"/>
      <c r="H73" s="122"/>
      <c r="I73" s="122">
        <v>6</v>
      </c>
      <c r="J73" s="128">
        <v>1</v>
      </c>
      <c r="K73" s="112">
        <v>7</v>
      </c>
      <c r="L73" s="112">
        <v>8</v>
      </c>
      <c r="M73" s="112">
        <v>21</v>
      </c>
      <c r="N73" s="123">
        <f t="shared" si="6"/>
        <v>43</v>
      </c>
      <c r="O73" s="124">
        <f t="shared" si="7"/>
        <v>8.6</v>
      </c>
      <c r="P73" s="116">
        <f t="shared" si="8"/>
        <v>0.17580440737560815</v>
      </c>
    </row>
    <row r="74" spans="1:16">
      <c r="A74" s="129" t="s">
        <v>96</v>
      </c>
      <c r="B74" s="126"/>
      <c r="C74" s="120"/>
      <c r="D74" s="127"/>
      <c r="E74" s="128"/>
      <c r="F74" s="128"/>
      <c r="G74" s="122"/>
      <c r="H74" s="122"/>
      <c r="I74" s="122">
        <v>102</v>
      </c>
      <c r="J74" s="128">
        <v>130</v>
      </c>
      <c r="K74" s="112">
        <v>176</v>
      </c>
      <c r="L74" s="112">
        <v>135</v>
      </c>
      <c r="M74" s="112">
        <v>118</v>
      </c>
      <c r="N74" s="123">
        <f t="shared" si="6"/>
        <v>661</v>
      </c>
      <c r="O74" s="124">
        <f t="shared" si="7"/>
        <v>132.19999999999999</v>
      </c>
      <c r="P74" s="116">
        <f t="shared" si="8"/>
        <v>2.702481704076209</v>
      </c>
    </row>
    <row r="75" spans="1:16">
      <c r="A75" s="129" t="s">
        <v>97</v>
      </c>
      <c r="B75" s="126"/>
      <c r="C75" s="120"/>
      <c r="D75" s="127"/>
      <c r="E75" s="128"/>
      <c r="F75" s="128"/>
      <c r="G75" s="122"/>
      <c r="H75" s="122"/>
      <c r="I75" s="122">
        <v>2</v>
      </c>
      <c r="J75" s="128">
        <v>1</v>
      </c>
      <c r="K75" s="858">
        <v>0</v>
      </c>
      <c r="L75" s="112">
        <v>1</v>
      </c>
      <c r="M75" s="112">
        <v>1</v>
      </c>
      <c r="N75" s="123">
        <f t="shared" si="6"/>
        <v>5</v>
      </c>
      <c r="O75" s="124">
        <f t="shared" si="7"/>
        <v>1</v>
      </c>
      <c r="P75" s="116">
        <f t="shared" si="8"/>
        <v>2.0442372950652113E-2</v>
      </c>
    </row>
    <row r="76" spans="1:16">
      <c r="A76" s="129" t="s">
        <v>98</v>
      </c>
      <c r="B76" s="126"/>
      <c r="C76" s="120"/>
      <c r="D76" s="127"/>
      <c r="E76" s="128"/>
      <c r="F76" s="128"/>
      <c r="G76" s="122"/>
      <c r="H76" s="122"/>
      <c r="I76" s="122">
        <v>0</v>
      </c>
      <c r="J76" s="128">
        <v>0</v>
      </c>
      <c r="K76" s="858">
        <v>0</v>
      </c>
      <c r="L76" s="112">
        <v>0</v>
      </c>
      <c r="M76" s="112">
        <v>0</v>
      </c>
      <c r="N76" s="123">
        <f t="shared" si="6"/>
        <v>0</v>
      </c>
      <c r="O76" s="124">
        <f t="shared" si="7"/>
        <v>0</v>
      </c>
      <c r="P76" s="116">
        <f t="shared" si="8"/>
        <v>0</v>
      </c>
    </row>
    <row r="77" spans="1:16">
      <c r="A77" s="129" t="s">
        <v>11</v>
      </c>
      <c r="B77" s="126"/>
      <c r="C77" s="130"/>
      <c r="D77" s="127"/>
      <c r="E77" s="128"/>
      <c r="F77" s="128"/>
      <c r="G77" s="122"/>
      <c r="H77" s="122"/>
      <c r="I77" s="122">
        <v>70</v>
      </c>
      <c r="J77" s="128">
        <v>70</v>
      </c>
      <c r="K77" s="858">
        <v>76</v>
      </c>
      <c r="L77" s="112">
        <v>55</v>
      </c>
      <c r="M77" s="112">
        <v>67</v>
      </c>
      <c r="N77" s="123">
        <f t="shared" si="6"/>
        <v>338</v>
      </c>
      <c r="O77" s="124">
        <f t="shared" si="7"/>
        <v>67.599999999999994</v>
      </c>
      <c r="P77" s="116">
        <f t="shared" si="8"/>
        <v>1.3819044114640828</v>
      </c>
    </row>
    <row r="78" spans="1:16">
      <c r="A78" s="129" t="s">
        <v>99</v>
      </c>
      <c r="B78" s="126"/>
      <c r="C78" s="130"/>
      <c r="D78" s="127"/>
      <c r="E78" s="128"/>
      <c r="F78" s="128"/>
      <c r="G78" s="122"/>
      <c r="H78" s="122"/>
      <c r="I78" s="122">
        <v>0</v>
      </c>
      <c r="J78" s="128">
        <v>1</v>
      </c>
      <c r="K78" s="112">
        <v>1</v>
      </c>
      <c r="L78" s="112">
        <v>0</v>
      </c>
      <c r="M78" s="112">
        <v>2</v>
      </c>
      <c r="N78" s="123">
        <f t="shared" si="6"/>
        <v>4</v>
      </c>
      <c r="O78" s="124">
        <f t="shared" si="7"/>
        <v>0.8</v>
      </c>
      <c r="P78" s="116">
        <f t="shared" si="8"/>
        <v>1.6353898360521691E-2</v>
      </c>
    </row>
    <row r="79" spans="1:16">
      <c r="A79" s="129" t="s">
        <v>100</v>
      </c>
      <c r="B79" s="126"/>
      <c r="C79" s="120"/>
      <c r="D79" s="127"/>
      <c r="E79" s="128"/>
      <c r="F79" s="128"/>
      <c r="G79" s="122"/>
      <c r="H79" s="122"/>
      <c r="I79" s="122">
        <v>10</v>
      </c>
      <c r="J79" s="128">
        <v>2</v>
      </c>
      <c r="K79" s="112">
        <v>5</v>
      </c>
      <c r="L79" s="112">
        <v>0</v>
      </c>
      <c r="M79" s="112">
        <v>0</v>
      </c>
      <c r="N79" s="123">
        <f t="shared" si="6"/>
        <v>17</v>
      </c>
      <c r="O79" s="124">
        <f t="shared" si="7"/>
        <v>3.4</v>
      </c>
      <c r="P79" s="116">
        <f t="shared" si="8"/>
        <v>6.9504068032217176E-2</v>
      </c>
    </row>
    <row r="80" spans="1:16">
      <c r="A80" s="129" t="s">
        <v>101</v>
      </c>
      <c r="B80" s="126"/>
      <c r="C80" s="120"/>
      <c r="D80" s="127"/>
      <c r="E80" s="128"/>
      <c r="F80" s="128"/>
      <c r="G80" s="122"/>
      <c r="H80" s="122"/>
      <c r="I80" s="122">
        <v>298</v>
      </c>
      <c r="J80" s="128">
        <v>101</v>
      </c>
      <c r="K80" s="112">
        <v>164</v>
      </c>
      <c r="L80" s="112">
        <v>93</v>
      </c>
      <c r="M80" s="112">
        <v>113</v>
      </c>
      <c r="N80" s="123">
        <f t="shared" si="6"/>
        <v>769</v>
      </c>
      <c r="O80" s="124">
        <f t="shared" si="7"/>
        <v>153.80000000000001</v>
      </c>
      <c r="P80" s="116">
        <f t="shared" si="8"/>
        <v>3.1440369598102946</v>
      </c>
    </row>
    <row r="81" spans="1:16">
      <c r="A81" s="129" t="s">
        <v>102</v>
      </c>
      <c r="B81" s="126"/>
      <c r="C81" s="120"/>
      <c r="D81" s="127"/>
      <c r="E81" s="128"/>
      <c r="F81" s="128"/>
      <c r="G81" s="122"/>
      <c r="H81" s="122"/>
      <c r="I81" s="122">
        <v>52</v>
      </c>
      <c r="J81" s="128">
        <v>44</v>
      </c>
      <c r="K81" s="112">
        <v>49</v>
      </c>
      <c r="L81" s="112">
        <v>47</v>
      </c>
      <c r="M81" s="112">
        <v>103</v>
      </c>
      <c r="N81" s="123">
        <f t="shared" si="6"/>
        <v>295</v>
      </c>
      <c r="O81" s="124">
        <f t="shared" si="7"/>
        <v>59</v>
      </c>
      <c r="P81" s="116">
        <f t="shared" si="8"/>
        <v>1.2061000040884746</v>
      </c>
    </row>
    <row r="82" spans="1:16">
      <c r="A82" s="129" t="s">
        <v>103</v>
      </c>
      <c r="B82" s="126"/>
      <c r="C82" s="120"/>
      <c r="D82" s="127"/>
      <c r="E82" s="128"/>
      <c r="F82" s="128"/>
      <c r="G82" s="122"/>
      <c r="H82" s="122"/>
      <c r="I82" s="122">
        <v>0</v>
      </c>
      <c r="J82" s="128">
        <v>0</v>
      </c>
      <c r="K82" s="112">
        <v>0</v>
      </c>
      <c r="L82" s="112">
        <v>0</v>
      </c>
      <c r="M82" s="112">
        <v>0</v>
      </c>
      <c r="N82" s="123">
        <f t="shared" si="6"/>
        <v>0</v>
      </c>
      <c r="O82" s="124">
        <f t="shared" si="7"/>
        <v>0</v>
      </c>
      <c r="P82" s="116">
        <f t="shared" si="8"/>
        <v>0</v>
      </c>
    </row>
    <row r="83" spans="1:16">
      <c r="A83" s="129" t="s">
        <v>104</v>
      </c>
      <c r="B83" s="126"/>
      <c r="C83" s="120"/>
      <c r="D83" s="127"/>
      <c r="E83" s="128"/>
      <c r="F83" s="128"/>
      <c r="G83" s="122"/>
      <c r="H83" s="122"/>
      <c r="I83" s="122">
        <v>4</v>
      </c>
      <c r="J83" s="128">
        <v>2</v>
      </c>
      <c r="K83" s="112">
        <v>3</v>
      </c>
      <c r="L83" s="112">
        <v>9</v>
      </c>
      <c r="M83" s="112">
        <v>1</v>
      </c>
      <c r="N83" s="123">
        <f t="shared" si="6"/>
        <v>19</v>
      </c>
      <c r="O83" s="124">
        <f t="shared" si="7"/>
        <v>3.8</v>
      </c>
      <c r="P83" s="116">
        <f t="shared" si="8"/>
        <v>7.7681017212478026E-2</v>
      </c>
    </row>
    <row r="84" spans="1:16">
      <c r="A84" s="129" t="s">
        <v>105</v>
      </c>
      <c r="B84" s="126"/>
      <c r="C84" s="120"/>
      <c r="D84" s="127"/>
      <c r="E84" s="128"/>
      <c r="F84" s="128"/>
      <c r="G84" s="122"/>
      <c r="H84" s="122"/>
      <c r="I84" s="122">
        <v>12</v>
      </c>
      <c r="J84" s="128">
        <v>9</v>
      </c>
      <c r="K84" s="858">
        <v>1</v>
      </c>
      <c r="L84" s="112">
        <v>8</v>
      </c>
      <c r="M84" s="112">
        <v>6</v>
      </c>
      <c r="N84" s="123">
        <f t="shared" si="6"/>
        <v>36</v>
      </c>
      <c r="O84" s="124">
        <f t="shared" si="7"/>
        <v>7.2</v>
      </c>
      <c r="P84" s="116">
        <f t="shared" si="8"/>
        <v>0.1471850852446952</v>
      </c>
    </row>
    <row r="85" spans="1:16">
      <c r="A85" s="129" t="s">
        <v>106</v>
      </c>
      <c r="B85" s="126"/>
      <c r="C85" s="120"/>
      <c r="D85" s="127"/>
      <c r="E85" s="128"/>
      <c r="F85" s="128"/>
      <c r="G85" s="122"/>
      <c r="H85" s="122"/>
      <c r="I85" s="122">
        <v>14</v>
      </c>
      <c r="J85" s="128">
        <v>11</v>
      </c>
      <c r="K85" s="858">
        <v>12</v>
      </c>
      <c r="L85" s="112">
        <v>8</v>
      </c>
      <c r="M85" s="112">
        <v>12</v>
      </c>
      <c r="N85" s="123">
        <f t="shared" si="6"/>
        <v>57</v>
      </c>
      <c r="O85" s="124">
        <f t="shared" si="7"/>
        <v>11.4</v>
      </c>
      <c r="P85" s="116">
        <f t="shared" si="8"/>
        <v>0.23304305163743411</v>
      </c>
    </row>
    <row r="86" spans="1:16">
      <c r="A86" s="129" t="s">
        <v>107</v>
      </c>
      <c r="B86" s="126"/>
      <c r="C86" s="120"/>
      <c r="D86" s="127"/>
      <c r="E86" s="128"/>
      <c r="F86" s="128"/>
      <c r="G86" s="122"/>
      <c r="H86" s="122"/>
      <c r="I86" s="122">
        <v>0</v>
      </c>
      <c r="J86" s="128">
        <v>2</v>
      </c>
      <c r="K86" s="112">
        <v>0</v>
      </c>
      <c r="L86" s="112">
        <v>2</v>
      </c>
      <c r="M86" s="112">
        <v>0</v>
      </c>
      <c r="N86" s="123">
        <f t="shared" si="6"/>
        <v>4</v>
      </c>
      <c r="O86" s="124">
        <f t="shared" si="7"/>
        <v>0.8</v>
      </c>
      <c r="P86" s="116">
        <f t="shared" si="8"/>
        <v>1.6353898360521691E-2</v>
      </c>
    </row>
    <row r="87" spans="1:16">
      <c r="A87" s="129" t="s">
        <v>108</v>
      </c>
      <c r="B87" s="126"/>
      <c r="C87" s="120"/>
      <c r="D87" s="127"/>
      <c r="E87" s="128"/>
      <c r="F87" s="128"/>
      <c r="G87" s="122"/>
      <c r="H87" s="122"/>
      <c r="I87" s="122">
        <v>15</v>
      </c>
      <c r="J87" s="128">
        <v>10</v>
      </c>
      <c r="K87" s="112">
        <v>14</v>
      </c>
      <c r="L87" s="112">
        <v>8</v>
      </c>
      <c r="M87" s="112">
        <v>11</v>
      </c>
      <c r="N87" s="123">
        <f t="shared" si="6"/>
        <v>58</v>
      </c>
      <c r="O87" s="124">
        <f t="shared" si="7"/>
        <v>11.6</v>
      </c>
      <c r="P87" s="116">
        <f t="shared" si="8"/>
        <v>0.2371315262275645</v>
      </c>
    </row>
    <row r="88" spans="1:16">
      <c r="A88" s="129" t="s">
        <v>109</v>
      </c>
      <c r="B88" s="126"/>
      <c r="C88" s="120"/>
      <c r="D88" s="127"/>
      <c r="E88" s="128"/>
      <c r="F88" s="128"/>
      <c r="G88" s="122"/>
      <c r="H88" s="122"/>
      <c r="I88" s="122">
        <v>0</v>
      </c>
      <c r="J88" s="128">
        <v>0</v>
      </c>
      <c r="K88" s="112">
        <v>0</v>
      </c>
      <c r="L88" s="112">
        <v>0</v>
      </c>
      <c r="M88" s="112">
        <v>0</v>
      </c>
      <c r="N88" s="123">
        <f t="shared" si="6"/>
        <v>0</v>
      </c>
      <c r="O88" s="124">
        <f t="shared" si="7"/>
        <v>0</v>
      </c>
      <c r="P88" s="116">
        <f t="shared" si="8"/>
        <v>0</v>
      </c>
    </row>
    <row r="89" spans="1:16">
      <c r="A89" s="129" t="s">
        <v>110</v>
      </c>
      <c r="B89" s="126"/>
      <c r="C89" s="120"/>
      <c r="D89" s="127"/>
      <c r="E89" s="128"/>
      <c r="F89" s="128"/>
      <c r="G89" s="122"/>
      <c r="H89" s="122"/>
      <c r="I89" s="122">
        <v>93</v>
      </c>
      <c r="J89" s="128">
        <v>116</v>
      </c>
      <c r="K89" s="112">
        <v>119</v>
      </c>
      <c r="L89" s="112">
        <v>104</v>
      </c>
      <c r="M89" s="112">
        <v>88</v>
      </c>
      <c r="N89" s="123">
        <f t="shared" si="6"/>
        <v>520</v>
      </c>
      <c r="O89" s="124">
        <f t="shared" si="7"/>
        <v>104</v>
      </c>
      <c r="P89" s="116">
        <f t="shared" si="8"/>
        <v>2.1260067868678196</v>
      </c>
    </row>
    <row r="90" spans="1:16">
      <c r="A90" s="129" t="s">
        <v>111</v>
      </c>
      <c r="B90" s="126"/>
      <c r="C90" s="120"/>
      <c r="D90" s="127"/>
      <c r="E90" s="128"/>
      <c r="F90" s="128"/>
      <c r="G90" s="122"/>
      <c r="H90" s="122"/>
      <c r="I90" s="122">
        <v>4</v>
      </c>
      <c r="J90" s="128">
        <v>1</v>
      </c>
      <c r="K90" s="112">
        <v>2</v>
      </c>
      <c r="L90" s="112">
        <v>3</v>
      </c>
      <c r="M90" s="112">
        <v>1</v>
      </c>
      <c r="N90" s="123">
        <f t="shared" si="6"/>
        <v>11</v>
      </c>
      <c r="O90" s="124">
        <f t="shared" si="7"/>
        <v>2.2000000000000002</v>
      </c>
      <c r="P90" s="116">
        <f t="shared" si="8"/>
        <v>4.4973220491434644E-2</v>
      </c>
    </row>
    <row r="91" spans="1:16">
      <c r="A91" s="125" t="s">
        <v>112</v>
      </c>
      <c r="B91" s="126"/>
      <c r="C91" s="120"/>
      <c r="D91" s="127"/>
      <c r="E91" s="128"/>
      <c r="F91" s="128"/>
      <c r="G91" s="122"/>
      <c r="H91" s="122"/>
      <c r="I91" s="122">
        <v>26</v>
      </c>
      <c r="J91" s="128">
        <v>38</v>
      </c>
      <c r="K91" s="112">
        <v>26</v>
      </c>
      <c r="L91" s="112">
        <v>17</v>
      </c>
      <c r="M91" s="112">
        <v>13</v>
      </c>
      <c r="N91" s="123">
        <f t="shared" si="6"/>
        <v>120</v>
      </c>
      <c r="O91" s="124">
        <f t="shared" si="7"/>
        <v>24</v>
      </c>
      <c r="P91" s="116">
        <f t="shared" si="8"/>
        <v>0.49061695081565065</v>
      </c>
    </row>
    <row r="92" spans="1:16">
      <c r="A92" s="129" t="s">
        <v>113</v>
      </c>
      <c r="B92" s="126"/>
      <c r="C92" s="120"/>
      <c r="D92" s="127"/>
      <c r="E92" s="128"/>
      <c r="F92" s="128"/>
      <c r="G92" s="122"/>
      <c r="H92" s="122"/>
      <c r="I92" s="122">
        <v>7</v>
      </c>
      <c r="J92" s="128">
        <v>1</v>
      </c>
      <c r="K92" s="112">
        <v>6</v>
      </c>
      <c r="L92" s="112">
        <v>4</v>
      </c>
      <c r="M92" s="112">
        <v>2</v>
      </c>
      <c r="N92" s="123">
        <f t="shared" si="6"/>
        <v>20</v>
      </c>
      <c r="O92" s="124">
        <f t="shared" si="7"/>
        <v>4</v>
      </c>
      <c r="P92" s="116">
        <f t="shared" si="8"/>
        <v>8.1769491802608452E-2</v>
      </c>
    </row>
    <row r="93" spans="1:16">
      <c r="A93" s="129" t="s">
        <v>114</v>
      </c>
      <c r="B93" s="126"/>
      <c r="C93" s="120"/>
      <c r="D93" s="127"/>
      <c r="E93" s="128"/>
      <c r="F93" s="128"/>
      <c r="G93" s="122"/>
      <c r="H93" s="122"/>
      <c r="I93" s="122">
        <v>0</v>
      </c>
      <c r="J93" s="128">
        <v>0</v>
      </c>
      <c r="K93" s="112">
        <v>1</v>
      </c>
      <c r="L93" s="112">
        <v>0</v>
      </c>
      <c r="M93" s="112">
        <v>0</v>
      </c>
      <c r="N93" s="123">
        <f t="shared" si="6"/>
        <v>1</v>
      </c>
      <c r="O93" s="124">
        <f t="shared" si="7"/>
        <v>0.2</v>
      </c>
      <c r="P93" s="116">
        <f t="shared" si="8"/>
        <v>4.0884745901304228E-3</v>
      </c>
    </row>
    <row r="94" spans="1:16">
      <c r="A94" s="129" t="s">
        <v>115</v>
      </c>
      <c r="B94" s="126"/>
      <c r="C94" s="120"/>
      <c r="D94" s="127"/>
      <c r="E94" s="128"/>
      <c r="F94" s="128"/>
      <c r="G94" s="122"/>
      <c r="H94" s="122"/>
      <c r="I94" s="122">
        <v>0</v>
      </c>
      <c r="J94" s="128">
        <v>0</v>
      </c>
      <c r="K94" s="112">
        <v>0</v>
      </c>
      <c r="L94" s="112">
        <v>0</v>
      </c>
      <c r="M94" s="112">
        <v>0</v>
      </c>
      <c r="N94" s="123">
        <f t="shared" si="6"/>
        <v>0</v>
      </c>
      <c r="O94" s="124">
        <f t="shared" si="7"/>
        <v>0</v>
      </c>
      <c r="P94" s="116">
        <f t="shared" si="8"/>
        <v>0</v>
      </c>
    </row>
    <row r="95" spans="1:16">
      <c r="A95" s="129" t="s">
        <v>116</v>
      </c>
      <c r="B95" s="126"/>
      <c r="C95" s="120"/>
      <c r="D95" s="127"/>
      <c r="E95" s="128"/>
      <c r="F95" s="128"/>
      <c r="G95" s="122"/>
      <c r="H95" s="122"/>
      <c r="I95" s="122">
        <v>0</v>
      </c>
      <c r="J95" s="128">
        <v>5</v>
      </c>
      <c r="K95" s="112">
        <v>3</v>
      </c>
      <c r="L95" s="112">
        <v>0</v>
      </c>
      <c r="M95" s="112">
        <v>0</v>
      </c>
      <c r="N95" s="123">
        <f t="shared" si="6"/>
        <v>8</v>
      </c>
      <c r="O95" s="124">
        <f t="shared" si="7"/>
        <v>1.6</v>
      </c>
      <c r="P95" s="116">
        <f t="shared" si="8"/>
        <v>3.2707796721043382E-2</v>
      </c>
    </row>
    <row r="96" spans="1:16">
      <c r="A96" s="129" t="s">
        <v>117</v>
      </c>
      <c r="B96" s="126"/>
      <c r="C96" s="120"/>
      <c r="D96" s="127"/>
      <c r="E96" s="128"/>
      <c r="F96" s="128"/>
      <c r="G96" s="122"/>
      <c r="H96" s="122"/>
      <c r="I96" s="122">
        <v>0</v>
      </c>
      <c r="J96" s="128">
        <v>0</v>
      </c>
      <c r="K96" s="112">
        <v>0</v>
      </c>
      <c r="L96" s="112">
        <v>1</v>
      </c>
      <c r="M96" s="112">
        <v>1</v>
      </c>
      <c r="N96" s="123">
        <f t="shared" si="6"/>
        <v>2</v>
      </c>
      <c r="O96" s="124">
        <f t="shared" si="7"/>
        <v>0.4</v>
      </c>
      <c r="P96" s="116">
        <f t="shared" si="8"/>
        <v>8.1769491802608455E-3</v>
      </c>
    </row>
    <row r="97" spans="1:16">
      <c r="A97" s="125" t="s">
        <v>118</v>
      </c>
      <c r="B97" s="126"/>
      <c r="C97" s="120"/>
      <c r="D97" s="127"/>
      <c r="E97" s="128"/>
      <c r="F97" s="128"/>
      <c r="G97" s="122"/>
      <c r="H97" s="122"/>
      <c r="I97" s="122">
        <v>54</v>
      </c>
      <c r="J97" s="128">
        <v>51</v>
      </c>
      <c r="K97" s="112">
        <v>128</v>
      </c>
      <c r="L97" s="112">
        <v>89</v>
      </c>
      <c r="M97" s="112">
        <v>54</v>
      </c>
      <c r="N97" s="123">
        <f t="shared" si="6"/>
        <v>376</v>
      </c>
      <c r="O97" s="124">
        <f t="shared" si="7"/>
        <v>75.2</v>
      </c>
      <c r="P97" s="116">
        <f t="shared" si="8"/>
        <v>1.5372664458890388</v>
      </c>
    </row>
    <row r="98" spans="1:16">
      <c r="A98" s="125" t="s">
        <v>119</v>
      </c>
      <c r="B98" s="126"/>
      <c r="C98" s="120"/>
      <c r="D98" s="127"/>
      <c r="E98" s="128"/>
      <c r="F98" s="128"/>
      <c r="G98" s="122"/>
      <c r="H98" s="122"/>
      <c r="I98" s="122">
        <v>0</v>
      </c>
      <c r="J98" s="128">
        <v>0</v>
      </c>
      <c r="K98" s="112">
        <v>0</v>
      </c>
      <c r="L98" s="112">
        <v>0</v>
      </c>
      <c r="M98" s="112">
        <v>0</v>
      </c>
      <c r="N98" s="123">
        <f t="shared" si="6"/>
        <v>0</v>
      </c>
      <c r="O98" s="124">
        <f t="shared" si="7"/>
        <v>0</v>
      </c>
      <c r="P98" s="116">
        <f t="shared" si="8"/>
        <v>0</v>
      </c>
    </row>
    <row r="99" spans="1:16">
      <c r="A99" s="125" t="s">
        <v>120</v>
      </c>
      <c r="B99" s="126"/>
      <c r="C99" s="120"/>
      <c r="D99" s="127"/>
      <c r="E99" s="128"/>
      <c r="F99" s="128"/>
      <c r="G99" s="122"/>
      <c r="H99" s="122"/>
      <c r="I99" s="122">
        <v>1</v>
      </c>
      <c r="J99" s="128">
        <v>0</v>
      </c>
      <c r="K99" s="112">
        <v>0</v>
      </c>
      <c r="L99" s="112">
        <v>1</v>
      </c>
      <c r="M99" s="112">
        <v>1</v>
      </c>
      <c r="N99" s="123">
        <f t="shared" si="6"/>
        <v>3</v>
      </c>
      <c r="O99" s="124">
        <f t="shared" si="7"/>
        <v>0.6</v>
      </c>
      <c r="P99" s="116">
        <f t="shared" si="8"/>
        <v>1.2265423770391266E-2</v>
      </c>
    </row>
    <row r="100" spans="1:16">
      <c r="A100" s="129" t="s">
        <v>121</v>
      </c>
      <c r="B100" s="126"/>
      <c r="C100" s="120"/>
      <c r="D100" s="127"/>
      <c r="E100" s="128"/>
      <c r="F100" s="128"/>
      <c r="G100" s="122"/>
      <c r="H100" s="122"/>
      <c r="I100" s="122">
        <v>0</v>
      </c>
      <c r="J100" s="128">
        <v>0</v>
      </c>
      <c r="K100" s="112">
        <v>0</v>
      </c>
      <c r="L100" s="112">
        <v>0</v>
      </c>
      <c r="M100" s="112">
        <v>0</v>
      </c>
      <c r="N100" s="123">
        <f t="shared" si="6"/>
        <v>0</v>
      </c>
      <c r="O100" s="124">
        <f t="shared" si="7"/>
        <v>0</v>
      </c>
      <c r="P100" s="116">
        <f t="shared" si="8"/>
        <v>0</v>
      </c>
    </row>
    <row r="101" spans="1:16">
      <c r="A101" s="129" t="s">
        <v>122</v>
      </c>
      <c r="B101" s="126"/>
      <c r="C101" s="120"/>
      <c r="D101" s="127"/>
      <c r="E101" s="128"/>
      <c r="F101" s="128"/>
      <c r="G101" s="122"/>
      <c r="H101" s="122"/>
      <c r="I101" s="122">
        <v>82</v>
      </c>
      <c r="J101" s="128">
        <v>72</v>
      </c>
      <c r="K101" s="112">
        <v>100</v>
      </c>
      <c r="L101" s="112">
        <v>110</v>
      </c>
      <c r="M101" s="112">
        <v>92</v>
      </c>
      <c r="N101" s="123">
        <f t="shared" ref="N101:N132" si="9">SUM(B101:M101)</f>
        <v>456</v>
      </c>
      <c r="O101" s="124">
        <f t="shared" ref="O101:O132" si="10">AVERAGE(B101:M101)</f>
        <v>91.2</v>
      </c>
      <c r="P101" s="116">
        <f t="shared" ref="P101:P132" si="11">(N101/$N$187)*100</f>
        <v>1.8643444130994729</v>
      </c>
    </row>
    <row r="102" spans="1:16">
      <c r="A102" s="125" t="s">
        <v>123</v>
      </c>
      <c r="B102" s="126"/>
      <c r="C102" s="120"/>
      <c r="D102" s="127"/>
      <c r="E102" s="128"/>
      <c r="F102" s="128"/>
      <c r="G102" s="122"/>
      <c r="H102" s="122"/>
      <c r="I102" s="122">
        <v>5</v>
      </c>
      <c r="J102" s="128">
        <v>8</v>
      </c>
      <c r="K102" s="112">
        <v>10</v>
      </c>
      <c r="L102" s="112">
        <v>10</v>
      </c>
      <c r="M102" s="112">
        <v>8</v>
      </c>
      <c r="N102" s="123">
        <f t="shared" si="9"/>
        <v>41</v>
      </c>
      <c r="O102" s="124">
        <f t="shared" si="10"/>
        <v>8.1999999999999993</v>
      </c>
      <c r="P102" s="116">
        <f t="shared" si="11"/>
        <v>0.16762745819534733</v>
      </c>
    </row>
    <row r="103" spans="1:16">
      <c r="A103" s="125" t="s">
        <v>124</v>
      </c>
      <c r="B103" s="126"/>
      <c r="C103" s="120"/>
      <c r="D103" s="127"/>
      <c r="E103" s="128"/>
      <c r="F103" s="128"/>
      <c r="G103" s="122"/>
      <c r="H103" s="122"/>
      <c r="I103" s="122">
        <v>3</v>
      </c>
      <c r="J103" s="128">
        <v>5</v>
      </c>
      <c r="K103" s="112">
        <v>21</v>
      </c>
      <c r="L103" s="112">
        <v>5</v>
      </c>
      <c r="M103" s="112">
        <v>11</v>
      </c>
      <c r="N103" s="123">
        <f t="shared" si="9"/>
        <v>45</v>
      </c>
      <c r="O103" s="124">
        <f t="shared" si="10"/>
        <v>9</v>
      </c>
      <c r="P103" s="116">
        <f t="shared" si="11"/>
        <v>0.183981356555869</v>
      </c>
    </row>
    <row r="104" spans="1:16">
      <c r="A104" s="129" t="s">
        <v>125</v>
      </c>
      <c r="B104" s="126"/>
      <c r="C104" s="120"/>
      <c r="D104" s="127"/>
      <c r="E104" s="128"/>
      <c r="F104" s="128"/>
      <c r="G104" s="122"/>
      <c r="H104" s="122"/>
      <c r="I104" s="122">
        <v>0</v>
      </c>
      <c r="J104" s="128">
        <v>0</v>
      </c>
      <c r="K104" s="112">
        <v>0</v>
      </c>
      <c r="L104" s="112">
        <v>0</v>
      </c>
      <c r="M104" s="112">
        <v>0</v>
      </c>
      <c r="N104" s="123">
        <f t="shared" si="9"/>
        <v>0</v>
      </c>
      <c r="O104" s="124">
        <f t="shared" si="10"/>
        <v>0</v>
      </c>
      <c r="P104" s="116">
        <f t="shared" si="11"/>
        <v>0</v>
      </c>
    </row>
    <row r="105" spans="1:16">
      <c r="A105" s="129" t="s">
        <v>126</v>
      </c>
      <c r="B105" s="126"/>
      <c r="C105" s="120"/>
      <c r="D105" s="127"/>
      <c r="E105" s="128"/>
      <c r="F105" s="128"/>
      <c r="G105" s="122"/>
      <c r="H105" s="122"/>
      <c r="I105" s="122">
        <v>43</v>
      </c>
      <c r="J105" s="128">
        <v>31</v>
      </c>
      <c r="K105" s="112">
        <v>32</v>
      </c>
      <c r="L105" s="112">
        <v>21</v>
      </c>
      <c r="M105" s="112">
        <v>21</v>
      </c>
      <c r="N105" s="123">
        <f t="shared" si="9"/>
        <v>148</v>
      </c>
      <c r="O105" s="124">
        <f t="shared" si="10"/>
        <v>29.6</v>
      </c>
      <c r="P105" s="116">
        <f t="shared" si="11"/>
        <v>0.60509423933930251</v>
      </c>
    </row>
    <row r="106" spans="1:16">
      <c r="A106" s="129" t="s">
        <v>127</v>
      </c>
      <c r="B106" s="126"/>
      <c r="C106" s="120"/>
      <c r="D106" s="127"/>
      <c r="E106" s="128"/>
      <c r="F106" s="128"/>
      <c r="G106" s="122"/>
      <c r="H106" s="122"/>
      <c r="I106" s="122">
        <v>0</v>
      </c>
      <c r="J106" s="128">
        <v>0</v>
      </c>
      <c r="K106" s="112">
        <v>0</v>
      </c>
      <c r="L106" s="112">
        <v>0</v>
      </c>
      <c r="M106" s="112">
        <v>1</v>
      </c>
      <c r="N106" s="123">
        <f t="shared" si="9"/>
        <v>1</v>
      </c>
      <c r="O106" s="124">
        <f t="shared" si="10"/>
        <v>0.2</v>
      </c>
      <c r="P106" s="116">
        <f t="shared" si="11"/>
        <v>4.0884745901304228E-3</v>
      </c>
    </row>
    <row r="107" spans="1:16">
      <c r="A107" s="129" t="s">
        <v>128</v>
      </c>
      <c r="B107" s="126"/>
      <c r="C107" s="120"/>
      <c r="D107" s="127"/>
      <c r="E107" s="128"/>
      <c r="F107" s="128"/>
      <c r="G107" s="122"/>
      <c r="H107" s="122"/>
      <c r="I107" s="122">
        <v>23</v>
      </c>
      <c r="J107" s="128">
        <v>21</v>
      </c>
      <c r="K107" s="112">
        <v>21</v>
      </c>
      <c r="L107" s="112">
        <v>25</v>
      </c>
      <c r="M107" s="112">
        <v>20</v>
      </c>
      <c r="N107" s="123">
        <f t="shared" si="9"/>
        <v>110</v>
      </c>
      <c r="O107" s="124">
        <f t="shared" si="10"/>
        <v>22</v>
      </c>
      <c r="P107" s="116">
        <f t="shared" si="11"/>
        <v>0.4497322049143464</v>
      </c>
    </row>
    <row r="108" spans="1:16">
      <c r="A108" s="129" t="s">
        <v>129</v>
      </c>
      <c r="B108" s="126"/>
      <c r="C108" s="120"/>
      <c r="D108" s="127"/>
      <c r="E108" s="128"/>
      <c r="F108" s="128"/>
      <c r="G108" s="122"/>
      <c r="H108" s="122"/>
      <c r="I108" s="122">
        <v>0</v>
      </c>
      <c r="J108" s="128">
        <v>0</v>
      </c>
      <c r="K108" s="112">
        <v>0</v>
      </c>
      <c r="L108" s="112">
        <v>0</v>
      </c>
      <c r="M108" s="131">
        <v>0</v>
      </c>
      <c r="N108" s="123">
        <f t="shared" si="9"/>
        <v>0</v>
      </c>
      <c r="O108" s="124">
        <f t="shared" si="10"/>
        <v>0</v>
      </c>
      <c r="P108" s="116">
        <f t="shared" si="11"/>
        <v>0</v>
      </c>
    </row>
    <row r="109" spans="1:16">
      <c r="A109" s="129" t="s">
        <v>130</v>
      </c>
      <c r="B109" s="126"/>
      <c r="C109" s="120"/>
      <c r="D109" s="127"/>
      <c r="E109" s="128"/>
      <c r="F109" s="128"/>
      <c r="G109" s="122"/>
      <c r="H109" s="122"/>
      <c r="I109" s="122">
        <v>1</v>
      </c>
      <c r="J109" s="128">
        <v>5</v>
      </c>
      <c r="K109" s="112">
        <v>11</v>
      </c>
      <c r="L109" s="112">
        <v>5</v>
      </c>
      <c r="M109" s="112">
        <v>6</v>
      </c>
      <c r="N109" s="123">
        <f t="shared" si="9"/>
        <v>28</v>
      </c>
      <c r="O109" s="124">
        <f t="shared" si="10"/>
        <v>5.6</v>
      </c>
      <c r="P109" s="116">
        <f t="shared" si="11"/>
        <v>0.11447728852365183</v>
      </c>
    </row>
    <row r="110" spans="1:16">
      <c r="A110" s="129" t="s">
        <v>131</v>
      </c>
      <c r="B110" s="126"/>
      <c r="C110" s="120"/>
      <c r="D110" s="127"/>
      <c r="E110" s="128"/>
      <c r="F110" s="128"/>
      <c r="G110" s="122"/>
      <c r="H110" s="122"/>
      <c r="I110" s="122">
        <v>20</v>
      </c>
      <c r="J110" s="128">
        <v>26</v>
      </c>
      <c r="K110" s="112">
        <v>83</v>
      </c>
      <c r="L110" s="112">
        <v>113</v>
      </c>
      <c r="M110" s="112">
        <v>42</v>
      </c>
      <c r="N110" s="123">
        <f t="shared" si="9"/>
        <v>284</v>
      </c>
      <c r="O110" s="124">
        <f t="shared" si="10"/>
        <v>56.8</v>
      </c>
      <c r="P110" s="116">
        <f t="shared" si="11"/>
        <v>1.1611267835970398</v>
      </c>
    </row>
    <row r="111" spans="1:16">
      <c r="A111" s="129" t="s">
        <v>132</v>
      </c>
      <c r="B111" s="126"/>
      <c r="C111" s="120"/>
      <c r="D111" s="127"/>
      <c r="E111" s="128"/>
      <c r="F111" s="128"/>
      <c r="G111" s="122"/>
      <c r="H111" s="122"/>
      <c r="I111" s="122">
        <v>0</v>
      </c>
      <c r="J111" s="128">
        <v>1</v>
      </c>
      <c r="K111" s="112">
        <v>3</v>
      </c>
      <c r="L111" s="112">
        <v>1</v>
      </c>
      <c r="M111" s="112">
        <v>0</v>
      </c>
      <c r="N111" s="123">
        <f t="shared" si="9"/>
        <v>5</v>
      </c>
      <c r="O111" s="124">
        <f t="shared" si="10"/>
        <v>1</v>
      </c>
      <c r="P111" s="116">
        <f t="shared" si="11"/>
        <v>2.0442372950652113E-2</v>
      </c>
    </row>
    <row r="112" spans="1:16">
      <c r="A112" s="129" t="s">
        <v>133</v>
      </c>
      <c r="B112" s="126"/>
      <c r="C112" s="120"/>
      <c r="D112" s="127"/>
      <c r="E112" s="128"/>
      <c r="F112" s="128"/>
      <c r="G112" s="122"/>
      <c r="H112" s="122"/>
      <c r="I112" s="122">
        <v>4</v>
      </c>
      <c r="J112" s="128">
        <v>2</v>
      </c>
      <c r="K112" s="112">
        <v>2</v>
      </c>
      <c r="L112" s="112">
        <v>3</v>
      </c>
      <c r="M112" s="112">
        <v>4</v>
      </c>
      <c r="N112" s="123">
        <f t="shared" si="9"/>
        <v>15</v>
      </c>
      <c r="O112" s="124">
        <f t="shared" si="10"/>
        <v>3</v>
      </c>
      <c r="P112" s="116">
        <f t="shared" si="11"/>
        <v>6.1327118851956332E-2</v>
      </c>
    </row>
    <row r="113" spans="1:16">
      <c r="A113" s="129" t="s">
        <v>134</v>
      </c>
      <c r="B113" s="126"/>
      <c r="C113" s="120"/>
      <c r="D113" s="127"/>
      <c r="E113" s="128"/>
      <c r="F113" s="128"/>
      <c r="G113" s="122"/>
      <c r="H113" s="122"/>
      <c r="I113" s="122">
        <v>0</v>
      </c>
      <c r="J113" s="128">
        <v>0</v>
      </c>
      <c r="K113" s="112">
        <v>0</v>
      </c>
      <c r="L113" s="112">
        <v>0</v>
      </c>
      <c r="M113" s="112">
        <v>0</v>
      </c>
      <c r="N113" s="123">
        <f t="shared" si="9"/>
        <v>0</v>
      </c>
      <c r="O113" s="124">
        <f t="shared" si="10"/>
        <v>0</v>
      </c>
      <c r="P113" s="116">
        <f t="shared" si="11"/>
        <v>0</v>
      </c>
    </row>
    <row r="114" spans="1:16">
      <c r="A114" s="129" t="s">
        <v>135</v>
      </c>
      <c r="B114" s="126"/>
      <c r="C114" s="120"/>
      <c r="D114" s="127"/>
      <c r="E114" s="128"/>
      <c r="F114" s="128"/>
      <c r="G114" s="122"/>
      <c r="H114" s="122"/>
      <c r="I114" s="122">
        <v>2</v>
      </c>
      <c r="J114" s="128">
        <v>3</v>
      </c>
      <c r="K114" s="112">
        <v>2</v>
      </c>
      <c r="L114" s="112">
        <v>2</v>
      </c>
      <c r="M114" s="112">
        <v>0</v>
      </c>
      <c r="N114" s="123">
        <f t="shared" si="9"/>
        <v>9</v>
      </c>
      <c r="O114" s="124">
        <f t="shared" si="10"/>
        <v>1.8</v>
      </c>
      <c r="P114" s="116">
        <f t="shared" si="11"/>
        <v>3.67962713111738E-2</v>
      </c>
    </row>
    <row r="115" spans="1:16">
      <c r="A115" s="125" t="s">
        <v>136</v>
      </c>
      <c r="B115" s="126"/>
      <c r="C115" s="120"/>
      <c r="D115" s="127"/>
      <c r="E115" s="128"/>
      <c r="F115" s="128"/>
      <c r="G115" s="122"/>
      <c r="H115" s="122"/>
      <c r="I115" s="122">
        <v>0</v>
      </c>
      <c r="J115" s="128">
        <v>0</v>
      </c>
      <c r="K115" s="112">
        <v>1</v>
      </c>
      <c r="L115" s="112">
        <v>0</v>
      </c>
      <c r="M115" s="112">
        <v>0</v>
      </c>
      <c r="N115" s="123">
        <f t="shared" si="9"/>
        <v>1</v>
      </c>
      <c r="O115" s="124">
        <f t="shared" si="10"/>
        <v>0.2</v>
      </c>
      <c r="P115" s="116">
        <f t="shared" si="11"/>
        <v>4.0884745901304228E-3</v>
      </c>
    </row>
    <row r="116" spans="1:16">
      <c r="A116" s="129" t="s">
        <v>137</v>
      </c>
      <c r="B116" s="126"/>
      <c r="C116" s="120"/>
      <c r="D116" s="127"/>
      <c r="E116" s="128"/>
      <c r="F116" s="128"/>
      <c r="G116" s="122"/>
      <c r="H116" s="122"/>
      <c r="I116" s="122">
        <v>0</v>
      </c>
      <c r="J116" s="128">
        <v>0</v>
      </c>
      <c r="K116" s="112">
        <v>0</v>
      </c>
      <c r="L116" s="112">
        <v>1</v>
      </c>
      <c r="M116" s="112">
        <v>0</v>
      </c>
      <c r="N116" s="123">
        <f t="shared" si="9"/>
        <v>1</v>
      </c>
      <c r="O116" s="124">
        <f t="shared" si="10"/>
        <v>0.2</v>
      </c>
      <c r="P116" s="116">
        <f t="shared" si="11"/>
        <v>4.0884745901304228E-3</v>
      </c>
    </row>
    <row r="117" spans="1:16">
      <c r="A117" s="129" t="s">
        <v>138</v>
      </c>
      <c r="B117" s="126"/>
      <c r="C117" s="120"/>
      <c r="D117" s="127"/>
      <c r="E117" s="128"/>
      <c r="F117" s="128"/>
      <c r="G117" s="122"/>
      <c r="H117" s="122"/>
      <c r="I117" s="122">
        <v>87</v>
      </c>
      <c r="J117" s="128">
        <v>74</v>
      </c>
      <c r="K117" s="112">
        <v>112</v>
      </c>
      <c r="L117" s="112">
        <v>144</v>
      </c>
      <c r="M117" s="112">
        <v>151</v>
      </c>
      <c r="N117" s="123">
        <f t="shared" si="9"/>
        <v>568</v>
      </c>
      <c r="O117" s="124">
        <f t="shared" si="10"/>
        <v>113.6</v>
      </c>
      <c r="P117" s="116">
        <f t="shared" si="11"/>
        <v>2.3222535671940796</v>
      </c>
    </row>
    <row r="118" spans="1:16">
      <c r="A118" s="129" t="s">
        <v>139</v>
      </c>
      <c r="B118" s="126"/>
      <c r="C118" s="120"/>
      <c r="D118" s="127"/>
      <c r="E118" s="128"/>
      <c r="F118" s="128"/>
      <c r="G118" s="122"/>
      <c r="H118" s="122"/>
      <c r="I118" s="122">
        <v>3</v>
      </c>
      <c r="J118" s="128">
        <v>4</v>
      </c>
      <c r="K118" s="112">
        <v>1</v>
      </c>
      <c r="L118" s="112">
        <v>1</v>
      </c>
      <c r="M118" s="112">
        <v>0</v>
      </c>
      <c r="N118" s="123">
        <f t="shared" si="9"/>
        <v>9</v>
      </c>
      <c r="O118" s="124">
        <f t="shared" si="10"/>
        <v>1.8</v>
      </c>
      <c r="P118" s="116">
        <f t="shared" si="11"/>
        <v>3.67962713111738E-2</v>
      </c>
    </row>
    <row r="119" spans="1:16">
      <c r="A119" s="129" t="s">
        <v>140</v>
      </c>
      <c r="B119" s="126"/>
      <c r="C119" s="120"/>
      <c r="D119" s="127"/>
      <c r="E119" s="128"/>
      <c r="F119" s="128"/>
      <c r="G119" s="122"/>
      <c r="H119" s="122"/>
      <c r="I119" s="122">
        <v>228</v>
      </c>
      <c r="J119" s="128">
        <v>211</v>
      </c>
      <c r="K119" s="112">
        <v>277</v>
      </c>
      <c r="L119" s="112">
        <v>245</v>
      </c>
      <c r="M119" s="112">
        <v>183</v>
      </c>
      <c r="N119" s="123">
        <f t="shared" si="9"/>
        <v>1144</v>
      </c>
      <c r="O119" s="124">
        <f t="shared" si="10"/>
        <v>228.8</v>
      </c>
      <c r="P119" s="116">
        <f t="shared" si="11"/>
        <v>4.6772149311092033</v>
      </c>
    </row>
    <row r="120" spans="1:16">
      <c r="A120" s="125" t="s">
        <v>141</v>
      </c>
      <c r="B120" s="126"/>
      <c r="C120" s="120"/>
      <c r="D120" s="127"/>
      <c r="E120" s="128"/>
      <c r="F120" s="128"/>
      <c r="G120" s="122"/>
      <c r="H120" s="122"/>
      <c r="I120" s="122">
        <v>9</v>
      </c>
      <c r="J120" s="128">
        <v>7</v>
      </c>
      <c r="K120" s="112">
        <v>14</v>
      </c>
      <c r="L120" s="112">
        <v>13</v>
      </c>
      <c r="M120" s="112">
        <v>11</v>
      </c>
      <c r="N120" s="123">
        <f t="shared" si="9"/>
        <v>54</v>
      </c>
      <c r="O120" s="124">
        <f t="shared" si="10"/>
        <v>10.8</v>
      </c>
      <c r="P120" s="116">
        <f t="shared" si="11"/>
        <v>0.2207776278670428</v>
      </c>
    </row>
    <row r="121" spans="1:16">
      <c r="A121" s="129" t="s">
        <v>142</v>
      </c>
      <c r="B121" s="126"/>
      <c r="C121" s="120"/>
      <c r="D121" s="127"/>
      <c r="E121" s="128"/>
      <c r="F121" s="128"/>
      <c r="G121" s="122"/>
      <c r="H121" s="122"/>
      <c r="I121" s="122">
        <v>0</v>
      </c>
      <c r="J121" s="128">
        <v>0</v>
      </c>
      <c r="K121" s="112">
        <v>3</v>
      </c>
      <c r="L121" s="112">
        <v>0</v>
      </c>
      <c r="M121" s="112">
        <v>0</v>
      </c>
      <c r="N121" s="123">
        <f t="shared" si="9"/>
        <v>3</v>
      </c>
      <c r="O121" s="124">
        <f t="shared" si="10"/>
        <v>0.6</v>
      </c>
      <c r="P121" s="116">
        <f t="shared" si="11"/>
        <v>1.2265423770391266E-2</v>
      </c>
    </row>
    <row r="122" spans="1:16">
      <c r="A122" s="129" t="s">
        <v>143</v>
      </c>
      <c r="B122" s="126"/>
      <c r="C122" s="120"/>
      <c r="D122" s="127"/>
      <c r="E122" s="128"/>
      <c r="F122" s="128"/>
      <c r="G122" s="122"/>
      <c r="H122" s="122"/>
      <c r="I122" s="122">
        <v>0</v>
      </c>
      <c r="J122" s="128">
        <v>0</v>
      </c>
      <c r="K122" s="112">
        <v>0</v>
      </c>
      <c r="L122" s="112">
        <v>0</v>
      </c>
      <c r="M122" s="112">
        <v>0</v>
      </c>
      <c r="N122" s="123">
        <f t="shared" si="9"/>
        <v>0</v>
      </c>
      <c r="O122" s="124">
        <f t="shared" si="10"/>
        <v>0</v>
      </c>
      <c r="P122" s="116">
        <f t="shared" si="11"/>
        <v>0</v>
      </c>
    </row>
    <row r="123" spans="1:16">
      <c r="A123" s="129" t="s">
        <v>144</v>
      </c>
      <c r="B123" s="126"/>
      <c r="C123" s="120"/>
      <c r="D123" s="127"/>
      <c r="E123" s="128"/>
      <c r="F123" s="128"/>
      <c r="G123" s="122"/>
      <c r="H123" s="122"/>
      <c r="I123" s="122">
        <v>5</v>
      </c>
      <c r="J123" s="128">
        <v>7</v>
      </c>
      <c r="K123" s="112">
        <v>1</v>
      </c>
      <c r="L123" s="112">
        <v>1</v>
      </c>
      <c r="M123" s="112">
        <v>1</v>
      </c>
      <c r="N123" s="123">
        <f t="shared" si="9"/>
        <v>15</v>
      </c>
      <c r="O123" s="124">
        <f t="shared" si="10"/>
        <v>3</v>
      </c>
      <c r="P123" s="116">
        <f t="shared" si="11"/>
        <v>6.1327118851956332E-2</v>
      </c>
    </row>
    <row r="124" spans="1:16">
      <c r="A124" s="129" t="s">
        <v>145</v>
      </c>
      <c r="B124" s="126"/>
      <c r="C124" s="120"/>
      <c r="D124" s="127"/>
      <c r="E124" s="128"/>
      <c r="F124" s="128"/>
      <c r="G124" s="122"/>
      <c r="H124" s="122"/>
      <c r="I124" s="122">
        <v>170</v>
      </c>
      <c r="J124" s="128">
        <v>123</v>
      </c>
      <c r="K124" s="112">
        <v>175</v>
      </c>
      <c r="L124" s="112">
        <v>88</v>
      </c>
      <c r="M124" s="112">
        <v>61</v>
      </c>
      <c r="N124" s="123">
        <f t="shared" si="9"/>
        <v>617</v>
      </c>
      <c r="O124" s="124">
        <f t="shared" si="10"/>
        <v>123.4</v>
      </c>
      <c r="P124" s="116">
        <f t="shared" si="11"/>
        <v>2.5225888221104706</v>
      </c>
    </row>
    <row r="125" spans="1:16">
      <c r="A125" s="129" t="s">
        <v>146</v>
      </c>
      <c r="B125" s="126"/>
      <c r="C125" s="120"/>
      <c r="D125" s="127"/>
      <c r="E125" s="128"/>
      <c r="F125" s="128"/>
      <c r="G125" s="122"/>
      <c r="H125" s="122"/>
      <c r="I125" s="122">
        <v>5</v>
      </c>
      <c r="J125" s="128">
        <v>7</v>
      </c>
      <c r="K125" s="112">
        <v>4</v>
      </c>
      <c r="L125" s="112">
        <v>1</v>
      </c>
      <c r="M125" s="112">
        <v>2</v>
      </c>
      <c r="N125" s="123">
        <f t="shared" si="9"/>
        <v>19</v>
      </c>
      <c r="O125" s="124">
        <f t="shared" si="10"/>
        <v>3.8</v>
      </c>
      <c r="P125" s="116">
        <f t="shared" si="11"/>
        <v>7.7681017212478026E-2</v>
      </c>
    </row>
    <row r="126" spans="1:16">
      <c r="A126" s="129" t="s">
        <v>147</v>
      </c>
      <c r="B126" s="126"/>
      <c r="C126" s="120"/>
      <c r="D126" s="127"/>
      <c r="E126" s="128"/>
      <c r="F126" s="128"/>
      <c r="G126" s="122"/>
      <c r="H126" s="122"/>
      <c r="I126" s="122">
        <v>0</v>
      </c>
      <c r="J126" s="128">
        <v>0</v>
      </c>
      <c r="K126" s="112">
        <v>1</v>
      </c>
      <c r="L126" s="112">
        <v>0</v>
      </c>
      <c r="M126" s="112">
        <v>0</v>
      </c>
      <c r="N126" s="123">
        <f t="shared" si="9"/>
        <v>1</v>
      </c>
      <c r="O126" s="124">
        <f t="shared" si="10"/>
        <v>0.2</v>
      </c>
      <c r="P126" s="116">
        <f t="shared" si="11"/>
        <v>4.0884745901304228E-3</v>
      </c>
    </row>
    <row r="127" spans="1:16">
      <c r="A127" s="125" t="s">
        <v>148</v>
      </c>
      <c r="B127" s="126"/>
      <c r="C127" s="120"/>
      <c r="D127" s="127"/>
      <c r="E127" s="128"/>
      <c r="F127" s="128"/>
      <c r="G127" s="122"/>
      <c r="H127" s="122"/>
      <c r="I127" s="122">
        <v>108</v>
      </c>
      <c r="J127" s="128">
        <v>77</v>
      </c>
      <c r="K127" s="112">
        <v>96</v>
      </c>
      <c r="L127" s="112">
        <v>72</v>
      </c>
      <c r="M127" s="112">
        <v>85</v>
      </c>
      <c r="N127" s="123">
        <f t="shared" si="9"/>
        <v>438</v>
      </c>
      <c r="O127" s="124">
        <f t="shared" si="10"/>
        <v>87.6</v>
      </c>
      <c r="P127" s="116">
        <f t="shared" si="11"/>
        <v>1.7907518704771248</v>
      </c>
    </row>
    <row r="128" spans="1:16">
      <c r="A128" s="125" t="s">
        <v>149</v>
      </c>
      <c r="B128" s="126"/>
      <c r="C128" s="120"/>
      <c r="D128" s="127"/>
      <c r="E128" s="128"/>
      <c r="F128" s="128"/>
      <c r="G128" s="122"/>
      <c r="H128" s="122"/>
      <c r="I128" s="122">
        <v>0</v>
      </c>
      <c r="J128" s="128">
        <v>0</v>
      </c>
      <c r="K128" s="112">
        <v>0</v>
      </c>
      <c r="L128" s="112">
        <v>0</v>
      </c>
      <c r="M128" s="112">
        <v>0</v>
      </c>
      <c r="N128" s="123">
        <f t="shared" si="9"/>
        <v>0</v>
      </c>
      <c r="O128" s="124">
        <f t="shared" si="10"/>
        <v>0</v>
      </c>
      <c r="P128" s="116">
        <f t="shared" si="11"/>
        <v>0</v>
      </c>
    </row>
    <row r="129" spans="1:16">
      <c r="A129" s="129" t="s">
        <v>150</v>
      </c>
      <c r="B129" s="126"/>
      <c r="C129" s="120"/>
      <c r="D129" s="127"/>
      <c r="E129" s="128"/>
      <c r="F129" s="128"/>
      <c r="G129" s="122"/>
      <c r="H129" s="122"/>
      <c r="I129" s="122">
        <v>7</v>
      </c>
      <c r="J129" s="128">
        <v>4</v>
      </c>
      <c r="K129" s="112">
        <v>2</v>
      </c>
      <c r="L129" s="112">
        <v>7</v>
      </c>
      <c r="M129" s="112">
        <v>4</v>
      </c>
      <c r="N129" s="123">
        <f t="shared" si="9"/>
        <v>24</v>
      </c>
      <c r="O129" s="124">
        <f t="shared" si="10"/>
        <v>4.8</v>
      </c>
      <c r="P129" s="116">
        <f t="shared" si="11"/>
        <v>9.8123390163130125E-2</v>
      </c>
    </row>
    <row r="130" spans="1:16">
      <c r="A130" s="129" t="s">
        <v>151</v>
      </c>
      <c r="B130" s="126"/>
      <c r="C130" s="120"/>
      <c r="D130" s="127"/>
      <c r="E130" s="128"/>
      <c r="F130" s="128"/>
      <c r="G130" s="122"/>
      <c r="H130" s="122"/>
      <c r="I130" s="122">
        <v>11</v>
      </c>
      <c r="J130" s="128">
        <v>8</v>
      </c>
      <c r="K130" s="112">
        <v>6</v>
      </c>
      <c r="L130" s="112">
        <v>14</v>
      </c>
      <c r="M130" s="112">
        <v>9</v>
      </c>
      <c r="N130" s="123">
        <f t="shared" si="9"/>
        <v>48</v>
      </c>
      <c r="O130" s="124">
        <f t="shared" si="10"/>
        <v>9.6</v>
      </c>
      <c r="P130" s="116">
        <f t="shared" si="11"/>
        <v>0.19624678032626025</v>
      </c>
    </row>
    <row r="131" spans="1:16">
      <c r="A131" s="129" t="s">
        <v>152</v>
      </c>
      <c r="B131" s="126"/>
      <c r="C131" s="120"/>
      <c r="D131" s="127"/>
      <c r="E131" s="128"/>
      <c r="F131" s="128"/>
      <c r="G131" s="122"/>
      <c r="H131" s="122"/>
      <c r="I131" s="122">
        <v>0</v>
      </c>
      <c r="J131" s="128">
        <v>0</v>
      </c>
      <c r="K131" s="112">
        <v>0</v>
      </c>
      <c r="L131" s="112">
        <v>1</v>
      </c>
      <c r="M131" s="112">
        <v>0</v>
      </c>
      <c r="N131" s="123">
        <f t="shared" si="9"/>
        <v>1</v>
      </c>
      <c r="O131" s="124">
        <f t="shared" si="10"/>
        <v>0.2</v>
      </c>
      <c r="P131" s="116">
        <f t="shared" si="11"/>
        <v>4.0884745901304228E-3</v>
      </c>
    </row>
    <row r="132" spans="1:16" s="117" customFormat="1">
      <c r="A132" s="125" t="s">
        <v>153</v>
      </c>
      <c r="B132" s="119"/>
      <c r="C132" s="120"/>
      <c r="D132" s="121"/>
      <c r="E132" s="122"/>
      <c r="F132" s="122"/>
      <c r="G132" s="122"/>
      <c r="H132" s="122"/>
      <c r="I132" s="122">
        <v>3</v>
      </c>
      <c r="J132" s="122">
        <v>5</v>
      </c>
      <c r="K132" s="112">
        <v>2</v>
      </c>
      <c r="L132" s="112">
        <v>6</v>
      </c>
      <c r="M132" s="112">
        <v>3</v>
      </c>
      <c r="N132" s="123">
        <f t="shared" si="9"/>
        <v>19</v>
      </c>
      <c r="O132" s="124">
        <f t="shared" si="10"/>
        <v>3.8</v>
      </c>
      <c r="P132" s="116">
        <f t="shared" si="11"/>
        <v>7.7681017212478026E-2</v>
      </c>
    </row>
    <row r="133" spans="1:16">
      <c r="A133" s="129" t="s">
        <v>154</v>
      </c>
      <c r="B133" s="126"/>
      <c r="C133" s="120"/>
      <c r="D133" s="127"/>
      <c r="E133" s="128"/>
      <c r="F133" s="128"/>
      <c r="G133" s="122"/>
      <c r="H133" s="122"/>
      <c r="I133" s="122">
        <v>1</v>
      </c>
      <c r="J133" s="128">
        <v>0</v>
      </c>
      <c r="K133" s="112">
        <v>0</v>
      </c>
      <c r="L133" s="112">
        <v>0</v>
      </c>
      <c r="M133" s="112">
        <v>1</v>
      </c>
      <c r="N133" s="123">
        <f t="shared" ref="N133:N164" si="12">SUM(B133:M133)</f>
        <v>2</v>
      </c>
      <c r="O133" s="124">
        <f t="shared" ref="O133:O164" si="13">AVERAGE(B133:M133)</f>
        <v>0.4</v>
      </c>
      <c r="P133" s="116">
        <f t="shared" ref="P133:P164" si="14">(N133/$N$187)*100</f>
        <v>8.1769491802608455E-3</v>
      </c>
    </row>
    <row r="134" spans="1:16">
      <c r="A134" s="129" t="s">
        <v>155</v>
      </c>
      <c r="B134" s="126"/>
      <c r="C134" s="120"/>
      <c r="D134" s="127"/>
      <c r="E134" s="128"/>
      <c r="F134" s="128"/>
      <c r="G134" s="122"/>
      <c r="H134" s="122"/>
      <c r="I134" s="122">
        <v>0</v>
      </c>
      <c r="J134" s="128">
        <v>0</v>
      </c>
      <c r="K134" s="112">
        <v>0</v>
      </c>
      <c r="L134" s="112">
        <v>0</v>
      </c>
      <c r="M134" s="112">
        <v>0</v>
      </c>
      <c r="N134" s="123">
        <f t="shared" si="12"/>
        <v>0</v>
      </c>
      <c r="O134" s="124">
        <f t="shared" si="13"/>
        <v>0</v>
      </c>
      <c r="P134" s="116">
        <f t="shared" si="14"/>
        <v>0</v>
      </c>
    </row>
    <row r="135" spans="1:16">
      <c r="A135" s="129" t="s">
        <v>156</v>
      </c>
      <c r="B135" s="126"/>
      <c r="C135" s="120"/>
      <c r="D135" s="127"/>
      <c r="E135" s="128"/>
      <c r="F135" s="128"/>
      <c r="G135" s="122"/>
      <c r="H135" s="122"/>
      <c r="I135" s="122">
        <v>0</v>
      </c>
      <c r="J135" s="128">
        <v>0</v>
      </c>
      <c r="K135" s="112">
        <v>0</v>
      </c>
      <c r="L135" s="112">
        <v>0</v>
      </c>
      <c r="M135" s="112">
        <v>0</v>
      </c>
      <c r="N135" s="123">
        <f t="shared" si="12"/>
        <v>0</v>
      </c>
      <c r="O135" s="124">
        <f t="shared" si="13"/>
        <v>0</v>
      </c>
      <c r="P135" s="116">
        <f t="shared" si="14"/>
        <v>0</v>
      </c>
    </row>
    <row r="136" spans="1:16">
      <c r="A136" s="129" t="s">
        <v>157</v>
      </c>
      <c r="B136" s="126"/>
      <c r="C136" s="120"/>
      <c r="D136" s="127"/>
      <c r="E136" s="128"/>
      <c r="F136" s="128"/>
      <c r="G136" s="122"/>
      <c r="H136" s="122"/>
      <c r="I136" s="122">
        <v>46</v>
      </c>
      <c r="J136" s="128">
        <v>42</v>
      </c>
      <c r="K136" s="112">
        <v>46</v>
      </c>
      <c r="L136" s="112">
        <v>11</v>
      </c>
      <c r="M136" s="112">
        <v>6</v>
      </c>
      <c r="N136" s="123">
        <f t="shared" si="12"/>
        <v>151</v>
      </c>
      <c r="O136" s="124">
        <f t="shared" si="13"/>
        <v>30.2</v>
      </c>
      <c r="P136" s="116">
        <f t="shared" si="14"/>
        <v>0.61735966310969381</v>
      </c>
    </row>
    <row r="137" spans="1:16">
      <c r="A137" s="129" t="s">
        <v>158</v>
      </c>
      <c r="B137" s="126"/>
      <c r="C137" s="120"/>
      <c r="D137" s="127"/>
      <c r="E137" s="128"/>
      <c r="F137" s="128"/>
      <c r="G137" s="122"/>
      <c r="H137" s="122"/>
      <c r="I137" s="122">
        <v>196</v>
      </c>
      <c r="J137" s="128">
        <v>160</v>
      </c>
      <c r="K137" s="112">
        <v>215</v>
      </c>
      <c r="L137" s="112">
        <v>193</v>
      </c>
      <c r="M137" s="112">
        <v>239</v>
      </c>
      <c r="N137" s="123">
        <f t="shared" si="12"/>
        <v>1003</v>
      </c>
      <c r="O137" s="124">
        <f t="shared" si="13"/>
        <v>200.6</v>
      </c>
      <c r="P137" s="116">
        <f t="shared" si="14"/>
        <v>4.1007400139008139</v>
      </c>
    </row>
    <row r="138" spans="1:16">
      <c r="A138" s="129" t="s">
        <v>159</v>
      </c>
      <c r="B138" s="126"/>
      <c r="C138" s="120"/>
      <c r="D138" s="127"/>
      <c r="E138" s="128"/>
      <c r="F138" s="128"/>
      <c r="G138" s="122"/>
      <c r="H138" s="122"/>
      <c r="I138" s="122">
        <v>17</v>
      </c>
      <c r="J138" s="128">
        <v>20</v>
      </c>
      <c r="K138" s="112">
        <v>19</v>
      </c>
      <c r="L138" s="112">
        <v>11</v>
      </c>
      <c r="M138" s="112">
        <v>15</v>
      </c>
      <c r="N138" s="123">
        <f t="shared" si="12"/>
        <v>82</v>
      </c>
      <c r="O138" s="124">
        <f t="shared" si="13"/>
        <v>16.399999999999999</v>
      </c>
      <c r="P138" s="116">
        <f t="shared" si="14"/>
        <v>0.33525491639069466</v>
      </c>
    </row>
    <row r="139" spans="1:16">
      <c r="A139" s="129" t="s">
        <v>160</v>
      </c>
      <c r="B139" s="126"/>
      <c r="C139" s="120"/>
      <c r="D139" s="127"/>
      <c r="E139" s="128"/>
      <c r="F139" s="128"/>
      <c r="G139" s="122"/>
      <c r="H139" s="122"/>
      <c r="I139" s="122">
        <v>81</v>
      </c>
      <c r="J139" s="128">
        <v>61</v>
      </c>
      <c r="K139" s="112">
        <v>87</v>
      </c>
      <c r="L139" s="112">
        <v>79</v>
      </c>
      <c r="M139" s="112">
        <v>67</v>
      </c>
      <c r="N139" s="123">
        <f t="shared" si="12"/>
        <v>375</v>
      </c>
      <c r="O139" s="124">
        <f t="shared" si="13"/>
        <v>75</v>
      </c>
      <c r="P139" s="116">
        <f t="shared" si="14"/>
        <v>1.5331779712989082</v>
      </c>
    </row>
    <row r="140" spans="1:16">
      <c r="A140" s="125" t="s">
        <v>161</v>
      </c>
      <c r="B140" s="126"/>
      <c r="C140" s="120"/>
      <c r="D140" s="127"/>
      <c r="E140" s="128"/>
      <c r="F140" s="128"/>
      <c r="G140" s="122"/>
      <c r="H140" s="122"/>
      <c r="I140" s="122">
        <v>29</v>
      </c>
      <c r="J140" s="128">
        <v>12</v>
      </c>
      <c r="K140" s="112">
        <v>14</v>
      </c>
      <c r="L140" s="112">
        <v>25</v>
      </c>
      <c r="M140" s="112">
        <v>25</v>
      </c>
      <c r="N140" s="123">
        <f t="shared" si="12"/>
        <v>105</v>
      </c>
      <c r="O140" s="124">
        <f t="shared" si="13"/>
        <v>21</v>
      </c>
      <c r="P140" s="116">
        <f t="shared" si="14"/>
        <v>0.42928983196369436</v>
      </c>
    </row>
    <row r="141" spans="1:16">
      <c r="A141" s="129" t="s">
        <v>162</v>
      </c>
      <c r="B141" s="126"/>
      <c r="C141" s="120"/>
      <c r="D141" s="127"/>
      <c r="E141" s="128"/>
      <c r="F141" s="128"/>
      <c r="G141" s="122"/>
      <c r="H141" s="122"/>
      <c r="I141" s="122">
        <v>18</v>
      </c>
      <c r="J141" s="128">
        <v>6</v>
      </c>
      <c r="K141" s="112">
        <v>11</v>
      </c>
      <c r="L141" s="112">
        <v>11</v>
      </c>
      <c r="M141" s="112">
        <v>11</v>
      </c>
      <c r="N141" s="123">
        <f t="shared" si="12"/>
        <v>57</v>
      </c>
      <c r="O141" s="124">
        <f t="shared" si="13"/>
        <v>11.4</v>
      </c>
      <c r="P141" s="116">
        <f t="shared" si="14"/>
        <v>0.23304305163743411</v>
      </c>
    </row>
    <row r="142" spans="1:16">
      <c r="A142" s="129" t="s">
        <v>163</v>
      </c>
      <c r="B142" s="126"/>
      <c r="C142" s="120"/>
      <c r="D142" s="127"/>
      <c r="E142" s="128"/>
      <c r="F142" s="128"/>
      <c r="G142" s="122"/>
      <c r="H142" s="122"/>
      <c r="I142" s="122">
        <v>18</v>
      </c>
      <c r="J142" s="128">
        <v>18</v>
      </c>
      <c r="K142" s="112">
        <v>20</v>
      </c>
      <c r="L142" s="112">
        <v>22</v>
      </c>
      <c r="M142" s="112">
        <v>11</v>
      </c>
      <c r="N142" s="123">
        <f t="shared" si="12"/>
        <v>89</v>
      </c>
      <c r="O142" s="124">
        <f t="shared" si="13"/>
        <v>17.8</v>
      </c>
      <c r="P142" s="116">
        <f t="shared" si="14"/>
        <v>0.36387423852160761</v>
      </c>
    </row>
    <row r="143" spans="1:16">
      <c r="A143" s="129" t="s">
        <v>164</v>
      </c>
      <c r="B143" s="126"/>
      <c r="C143" s="120"/>
      <c r="D143" s="127"/>
      <c r="E143" s="128"/>
      <c r="F143" s="128"/>
      <c r="G143" s="122"/>
      <c r="H143" s="122"/>
      <c r="I143" s="122">
        <v>2</v>
      </c>
      <c r="J143" s="128">
        <v>1</v>
      </c>
      <c r="K143" s="112">
        <v>7</v>
      </c>
      <c r="L143" s="112">
        <v>1</v>
      </c>
      <c r="M143" s="112">
        <v>2</v>
      </c>
      <c r="N143" s="123">
        <f t="shared" si="12"/>
        <v>13</v>
      </c>
      <c r="O143" s="124">
        <f t="shared" si="13"/>
        <v>2.6</v>
      </c>
      <c r="P143" s="116">
        <f t="shared" si="14"/>
        <v>5.3150169671695495E-2</v>
      </c>
    </row>
    <row r="144" spans="1:16">
      <c r="A144" s="125" t="s">
        <v>165</v>
      </c>
      <c r="B144" s="126"/>
      <c r="C144" s="120"/>
      <c r="D144" s="127"/>
      <c r="E144" s="128"/>
      <c r="F144" s="128"/>
      <c r="G144" s="122"/>
      <c r="H144" s="122"/>
      <c r="I144" s="122">
        <v>132</v>
      </c>
      <c r="J144" s="128">
        <v>91</v>
      </c>
      <c r="K144" s="112">
        <v>86</v>
      </c>
      <c r="L144" s="112">
        <v>98</v>
      </c>
      <c r="M144" s="112">
        <v>138</v>
      </c>
      <c r="N144" s="123">
        <f t="shared" si="12"/>
        <v>545</v>
      </c>
      <c r="O144" s="124">
        <f t="shared" si="13"/>
        <v>109</v>
      </c>
      <c r="P144" s="116">
        <f t="shared" si="14"/>
        <v>2.2282186516210802</v>
      </c>
    </row>
    <row r="145" spans="1:16">
      <c r="A145" s="129" t="s">
        <v>166</v>
      </c>
      <c r="B145" s="126"/>
      <c r="C145" s="120"/>
      <c r="D145" s="127"/>
      <c r="E145" s="128"/>
      <c r="F145" s="128"/>
      <c r="G145" s="122"/>
      <c r="H145" s="122"/>
      <c r="I145" s="122">
        <v>0</v>
      </c>
      <c r="J145" s="128">
        <v>0</v>
      </c>
      <c r="K145" s="112">
        <v>0</v>
      </c>
      <c r="L145" s="112">
        <v>0</v>
      </c>
      <c r="M145" s="112">
        <v>1</v>
      </c>
      <c r="N145" s="123">
        <f t="shared" si="12"/>
        <v>1</v>
      </c>
      <c r="O145" s="124">
        <f t="shared" si="13"/>
        <v>0.2</v>
      </c>
      <c r="P145" s="116">
        <f t="shared" si="14"/>
        <v>4.0884745901304228E-3</v>
      </c>
    </row>
    <row r="146" spans="1:16">
      <c r="A146" s="129" t="s">
        <v>167</v>
      </c>
      <c r="B146" s="126"/>
      <c r="C146" s="120"/>
      <c r="D146" s="127"/>
      <c r="E146" s="128"/>
      <c r="F146" s="128"/>
      <c r="G146" s="122"/>
      <c r="H146" s="122"/>
      <c r="I146" s="122">
        <v>0</v>
      </c>
      <c r="J146" s="128">
        <v>0</v>
      </c>
      <c r="K146" s="112">
        <v>0</v>
      </c>
      <c r="L146" s="112">
        <v>0</v>
      </c>
      <c r="M146" s="112">
        <v>0</v>
      </c>
      <c r="N146" s="123">
        <f t="shared" si="12"/>
        <v>0</v>
      </c>
      <c r="O146" s="124">
        <f t="shared" si="13"/>
        <v>0</v>
      </c>
      <c r="P146" s="116">
        <f t="shared" si="14"/>
        <v>0</v>
      </c>
    </row>
    <row r="147" spans="1:16">
      <c r="A147" s="125" t="s">
        <v>168</v>
      </c>
      <c r="B147" s="126"/>
      <c r="C147" s="120"/>
      <c r="D147" s="127"/>
      <c r="E147" s="128"/>
      <c r="F147" s="128"/>
      <c r="G147" s="122"/>
      <c r="H147" s="122"/>
      <c r="I147" s="122">
        <v>1</v>
      </c>
      <c r="J147" s="128">
        <v>4</v>
      </c>
      <c r="K147" s="112">
        <v>1</v>
      </c>
      <c r="L147" s="112">
        <v>0</v>
      </c>
      <c r="M147" s="112">
        <v>0</v>
      </c>
      <c r="N147" s="123">
        <f t="shared" si="12"/>
        <v>6</v>
      </c>
      <c r="O147" s="124">
        <f t="shared" si="13"/>
        <v>1.2</v>
      </c>
      <c r="P147" s="116">
        <f t="shared" si="14"/>
        <v>2.4530847540782531E-2</v>
      </c>
    </row>
    <row r="148" spans="1:16">
      <c r="A148" s="125" t="s">
        <v>169</v>
      </c>
      <c r="B148" s="126"/>
      <c r="C148" s="120"/>
      <c r="D148" s="127"/>
      <c r="E148" s="128"/>
      <c r="F148" s="128"/>
      <c r="G148" s="122"/>
      <c r="H148" s="122"/>
      <c r="I148" s="122">
        <v>3</v>
      </c>
      <c r="J148" s="128">
        <v>2</v>
      </c>
      <c r="K148" s="112">
        <v>2</v>
      </c>
      <c r="L148" s="112">
        <v>0</v>
      </c>
      <c r="M148" s="112">
        <v>0</v>
      </c>
      <c r="N148" s="123">
        <f t="shared" si="12"/>
        <v>7</v>
      </c>
      <c r="O148" s="124">
        <f t="shared" si="13"/>
        <v>1.4</v>
      </c>
      <c r="P148" s="116">
        <f t="shared" si="14"/>
        <v>2.8619322130912957E-2</v>
      </c>
    </row>
    <row r="149" spans="1:16">
      <c r="A149" s="125" t="s">
        <v>170</v>
      </c>
      <c r="B149" s="126"/>
      <c r="C149" s="120"/>
      <c r="D149" s="127"/>
      <c r="E149" s="128"/>
      <c r="F149" s="128"/>
      <c r="G149" s="122"/>
      <c r="H149" s="122"/>
      <c r="I149" s="122">
        <v>0</v>
      </c>
      <c r="J149" s="128">
        <v>0</v>
      </c>
      <c r="K149" s="112">
        <v>0</v>
      </c>
      <c r="L149" s="112">
        <v>0</v>
      </c>
      <c r="M149" s="112">
        <v>0</v>
      </c>
      <c r="N149" s="123">
        <f t="shared" si="12"/>
        <v>0</v>
      </c>
      <c r="O149" s="124">
        <f t="shared" si="13"/>
        <v>0</v>
      </c>
      <c r="P149" s="116">
        <f t="shared" si="14"/>
        <v>0</v>
      </c>
    </row>
    <row r="150" spans="1:16" ht="14.25" customHeight="1">
      <c r="A150" s="129" t="s">
        <v>171</v>
      </c>
      <c r="B150" s="126"/>
      <c r="C150" s="120"/>
      <c r="D150" s="127"/>
      <c r="E150" s="128"/>
      <c r="F150" s="128"/>
      <c r="G150" s="122"/>
      <c r="H150" s="122"/>
      <c r="I150" s="122">
        <v>1</v>
      </c>
      <c r="J150" s="128">
        <v>0</v>
      </c>
      <c r="K150" s="112">
        <v>2</v>
      </c>
      <c r="L150" s="112">
        <v>3</v>
      </c>
      <c r="M150" s="112">
        <v>3</v>
      </c>
      <c r="N150" s="123">
        <f t="shared" si="12"/>
        <v>9</v>
      </c>
      <c r="O150" s="124">
        <f t="shared" si="13"/>
        <v>1.8</v>
      </c>
      <c r="P150" s="116">
        <f t="shared" si="14"/>
        <v>3.67962713111738E-2</v>
      </c>
    </row>
    <row r="151" spans="1:16">
      <c r="A151" s="129" t="s">
        <v>172</v>
      </c>
      <c r="B151" s="126"/>
      <c r="C151" s="120"/>
      <c r="D151" s="127"/>
      <c r="E151" s="128"/>
      <c r="F151" s="128"/>
      <c r="G151" s="122"/>
      <c r="H151" s="122"/>
      <c r="I151" s="122">
        <v>0</v>
      </c>
      <c r="J151" s="128">
        <v>0</v>
      </c>
      <c r="K151" s="112">
        <v>0</v>
      </c>
      <c r="L151" s="112">
        <v>0</v>
      </c>
      <c r="M151" s="112">
        <v>0</v>
      </c>
      <c r="N151" s="123">
        <f t="shared" si="12"/>
        <v>0</v>
      </c>
      <c r="O151" s="124">
        <f t="shared" si="13"/>
        <v>0</v>
      </c>
      <c r="P151" s="116">
        <f t="shared" si="14"/>
        <v>0</v>
      </c>
    </row>
    <row r="152" spans="1:16">
      <c r="A152" s="129" t="s">
        <v>173</v>
      </c>
      <c r="B152" s="126"/>
      <c r="C152" s="120"/>
      <c r="D152" s="127"/>
      <c r="E152" s="128"/>
      <c r="F152" s="128"/>
      <c r="G152" s="122"/>
      <c r="H152" s="122"/>
      <c r="I152" s="122">
        <v>0</v>
      </c>
      <c r="J152" s="128">
        <v>0</v>
      </c>
      <c r="K152" s="112">
        <v>0</v>
      </c>
      <c r="L152" s="112">
        <v>1</v>
      </c>
      <c r="M152" s="112">
        <v>0</v>
      </c>
      <c r="N152" s="123">
        <f t="shared" si="12"/>
        <v>1</v>
      </c>
      <c r="O152" s="124">
        <f t="shared" si="13"/>
        <v>0.2</v>
      </c>
      <c r="P152" s="116">
        <f t="shared" si="14"/>
        <v>4.0884745901304228E-3</v>
      </c>
    </row>
    <row r="153" spans="1:16">
      <c r="A153" s="129" t="s">
        <v>174</v>
      </c>
      <c r="B153" s="126"/>
      <c r="C153" s="120"/>
      <c r="D153" s="127"/>
      <c r="E153" s="128"/>
      <c r="F153" s="128"/>
      <c r="G153" s="122"/>
      <c r="H153" s="122"/>
      <c r="I153" s="122">
        <v>4</v>
      </c>
      <c r="J153" s="128">
        <v>3</v>
      </c>
      <c r="K153" s="112">
        <v>2</v>
      </c>
      <c r="L153" s="112">
        <v>6</v>
      </c>
      <c r="M153" s="112">
        <v>2</v>
      </c>
      <c r="N153" s="123">
        <f t="shared" si="12"/>
        <v>17</v>
      </c>
      <c r="O153" s="124">
        <f t="shared" si="13"/>
        <v>3.4</v>
      </c>
      <c r="P153" s="116">
        <f t="shared" si="14"/>
        <v>6.9504068032217176E-2</v>
      </c>
    </row>
    <row r="154" spans="1:16">
      <c r="A154" s="125" t="s">
        <v>175</v>
      </c>
      <c r="B154" s="126"/>
      <c r="C154" s="120"/>
      <c r="D154" s="127"/>
      <c r="E154" s="128"/>
      <c r="F154" s="128"/>
      <c r="G154" s="122"/>
      <c r="H154" s="122"/>
      <c r="I154" s="122">
        <v>333</v>
      </c>
      <c r="J154" s="128">
        <v>253</v>
      </c>
      <c r="K154" s="112">
        <v>347</v>
      </c>
      <c r="L154" s="112">
        <v>325</v>
      </c>
      <c r="M154" s="112">
        <v>337</v>
      </c>
      <c r="N154" s="123">
        <f t="shared" si="12"/>
        <v>1595</v>
      </c>
      <c r="O154" s="124">
        <f t="shared" si="13"/>
        <v>319</v>
      </c>
      <c r="P154" s="116">
        <f t="shared" si="14"/>
        <v>6.5211169712580226</v>
      </c>
    </row>
    <row r="155" spans="1:16">
      <c r="A155" s="129" t="s">
        <v>176</v>
      </c>
      <c r="B155" s="126"/>
      <c r="C155" s="120"/>
      <c r="D155" s="127"/>
      <c r="E155" s="128"/>
      <c r="F155" s="128"/>
      <c r="G155" s="122"/>
      <c r="H155" s="122"/>
      <c r="I155" s="122">
        <v>0</v>
      </c>
      <c r="J155" s="128">
        <v>0</v>
      </c>
      <c r="K155" s="112">
        <v>0</v>
      </c>
      <c r="L155" s="112">
        <v>0</v>
      </c>
      <c r="M155" s="112">
        <v>1</v>
      </c>
      <c r="N155" s="123">
        <f t="shared" si="12"/>
        <v>1</v>
      </c>
      <c r="O155" s="124">
        <f t="shared" si="13"/>
        <v>0.2</v>
      </c>
      <c r="P155" s="116">
        <f t="shared" si="14"/>
        <v>4.0884745901304228E-3</v>
      </c>
    </row>
    <row r="156" spans="1:16">
      <c r="A156" s="129" t="s">
        <v>177</v>
      </c>
      <c r="B156" s="126"/>
      <c r="C156" s="120"/>
      <c r="D156" s="127"/>
      <c r="E156" s="128"/>
      <c r="F156" s="128"/>
      <c r="G156" s="122"/>
      <c r="H156" s="122"/>
      <c r="I156" s="122">
        <v>0</v>
      </c>
      <c r="J156" s="128">
        <v>0</v>
      </c>
      <c r="K156" s="112">
        <v>0</v>
      </c>
      <c r="L156" s="112">
        <v>0</v>
      </c>
      <c r="M156" s="112">
        <v>0</v>
      </c>
      <c r="N156" s="123">
        <f t="shared" si="12"/>
        <v>0</v>
      </c>
      <c r="O156" s="124">
        <f t="shared" si="13"/>
        <v>0</v>
      </c>
      <c r="P156" s="116">
        <f t="shared" si="14"/>
        <v>0</v>
      </c>
    </row>
    <row r="157" spans="1:16">
      <c r="A157" s="125" t="s">
        <v>178</v>
      </c>
      <c r="B157" s="126"/>
      <c r="C157" s="120"/>
      <c r="D157" s="127"/>
      <c r="E157" s="128"/>
      <c r="F157" s="128"/>
      <c r="G157" s="122"/>
      <c r="H157" s="122"/>
      <c r="I157" s="122">
        <v>2</v>
      </c>
      <c r="J157" s="128">
        <v>2</v>
      </c>
      <c r="K157" s="112">
        <v>7</v>
      </c>
      <c r="L157" s="112">
        <v>6</v>
      </c>
      <c r="M157" s="112">
        <v>0</v>
      </c>
      <c r="N157" s="123">
        <f t="shared" si="12"/>
        <v>17</v>
      </c>
      <c r="O157" s="124">
        <f t="shared" si="13"/>
        <v>3.4</v>
      </c>
      <c r="P157" s="116">
        <f t="shared" si="14"/>
        <v>6.9504068032217176E-2</v>
      </c>
    </row>
    <row r="158" spans="1:16">
      <c r="A158" s="129" t="s">
        <v>179</v>
      </c>
      <c r="B158" s="126"/>
      <c r="C158" s="120"/>
      <c r="D158" s="127"/>
      <c r="E158" s="128"/>
      <c r="F158" s="128"/>
      <c r="G158" s="122"/>
      <c r="H158" s="122"/>
      <c r="I158" s="122">
        <v>7</v>
      </c>
      <c r="J158" s="128">
        <v>2</v>
      </c>
      <c r="K158" s="112">
        <v>4</v>
      </c>
      <c r="L158" s="112">
        <v>1</v>
      </c>
      <c r="M158" s="112">
        <v>7</v>
      </c>
      <c r="N158" s="123">
        <f t="shared" si="12"/>
        <v>21</v>
      </c>
      <c r="O158" s="124">
        <f t="shared" si="13"/>
        <v>4.2</v>
      </c>
      <c r="P158" s="116">
        <f t="shared" si="14"/>
        <v>8.5857966392738877E-2</v>
      </c>
    </row>
    <row r="159" spans="1:16">
      <c r="A159" s="125" t="s">
        <v>180</v>
      </c>
      <c r="B159" s="126"/>
      <c r="C159" s="120"/>
      <c r="D159" s="127"/>
      <c r="E159" s="128"/>
      <c r="F159" s="128"/>
      <c r="G159" s="122"/>
      <c r="H159" s="122"/>
      <c r="I159" s="122">
        <v>1</v>
      </c>
      <c r="J159" s="128">
        <v>0</v>
      </c>
      <c r="K159" s="112">
        <v>0</v>
      </c>
      <c r="L159" s="112">
        <v>0</v>
      </c>
      <c r="M159" s="112">
        <v>0</v>
      </c>
      <c r="N159" s="123">
        <f t="shared" si="12"/>
        <v>1</v>
      </c>
      <c r="O159" s="124">
        <f t="shared" si="13"/>
        <v>0.2</v>
      </c>
      <c r="P159" s="116">
        <f t="shared" si="14"/>
        <v>4.0884745901304228E-3</v>
      </c>
    </row>
    <row r="160" spans="1:16">
      <c r="A160" s="129" t="s">
        <v>181</v>
      </c>
      <c r="B160" s="126"/>
      <c r="C160" s="120"/>
      <c r="D160" s="127"/>
      <c r="E160" s="128"/>
      <c r="F160" s="128"/>
      <c r="G160" s="122"/>
      <c r="H160" s="122"/>
      <c r="I160" s="122">
        <v>5</v>
      </c>
      <c r="J160" s="128">
        <v>2</v>
      </c>
      <c r="K160" s="112">
        <v>15</v>
      </c>
      <c r="L160" s="112">
        <v>6</v>
      </c>
      <c r="M160" s="112">
        <v>7</v>
      </c>
      <c r="N160" s="123">
        <f t="shared" si="12"/>
        <v>35</v>
      </c>
      <c r="O160" s="124">
        <f t="shared" si="13"/>
        <v>7</v>
      </c>
      <c r="P160" s="116">
        <f t="shared" si="14"/>
        <v>0.14309661065456478</v>
      </c>
    </row>
    <row r="161" spans="1:16">
      <c r="A161" s="129" t="s">
        <v>182</v>
      </c>
      <c r="B161" s="126"/>
      <c r="C161" s="120"/>
      <c r="D161" s="127"/>
      <c r="E161" s="128"/>
      <c r="F161" s="128"/>
      <c r="G161" s="122"/>
      <c r="H161" s="122"/>
      <c r="I161" s="122">
        <v>0</v>
      </c>
      <c r="J161" s="128">
        <v>0</v>
      </c>
      <c r="K161" s="112">
        <v>0</v>
      </c>
      <c r="L161" s="112">
        <v>0</v>
      </c>
      <c r="M161" s="112">
        <v>3</v>
      </c>
      <c r="N161" s="123">
        <f t="shared" si="12"/>
        <v>3</v>
      </c>
      <c r="O161" s="124">
        <f t="shared" si="13"/>
        <v>0.6</v>
      </c>
      <c r="P161" s="116">
        <f t="shared" si="14"/>
        <v>1.2265423770391266E-2</v>
      </c>
    </row>
    <row r="162" spans="1:16">
      <c r="A162" s="129" t="s">
        <v>183</v>
      </c>
      <c r="B162" s="126"/>
      <c r="C162" s="120"/>
      <c r="D162" s="127"/>
      <c r="E162" s="128"/>
      <c r="F162" s="128"/>
      <c r="G162" s="122"/>
      <c r="H162" s="122"/>
      <c r="I162" s="122">
        <v>0</v>
      </c>
      <c r="J162" s="128">
        <v>0</v>
      </c>
      <c r="K162" s="112">
        <v>0</v>
      </c>
      <c r="L162" s="112">
        <v>0</v>
      </c>
      <c r="M162" s="112">
        <v>0</v>
      </c>
      <c r="N162" s="123">
        <f t="shared" si="12"/>
        <v>0</v>
      </c>
      <c r="O162" s="124">
        <f t="shared" si="13"/>
        <v>0</v>
      </c>
      <c r="P162" s="116">
        <f t="shared" si="14"/>
        <v>0</v>
      </c>
    </row>
    <row r="163" spans="1:16">
      <c r="A163" s="129" t="s">
        <v>184</v>
      </c>
      <c r="B163" s="126"/>
      <c r="C163" s="120"/>
      <c r="D163" s="127"/>
      <c r="E163" s="128"/>
      <c r="F163" s="128"/>
      <c r="G163" s="122"/>
      <c r="H163" s="122"/>
      <c r="I163" s="122">
        <v>19</v>
      </c>
      <c r="J163" s="128">
        <v>19</v>
      </c>
      <c r="K163" s="112">
        <v>23</v>
      </c>
      <c r="L163" s="112">
        <v>22</v>
      </c>
      <c r="M163" s="112">
        <v>9</v>
      </c>
      <c r="N163" s="123">
        <f t="shared" si="12"/>
        <v>92</v>
      </c>
      <c r="O163" s="124">
        <f t="shared" si="13"/>
        <v>18.399999999999999</v>
      </c>
      <c r="P163" s="116">
        <f t="shared" si="14"/>
        <v>0.37613966229199886</v>
      </c>
    </row>
    <row r="164" spans="1:16">
      <c r="A164" s="129" t="s">
        <v>185</v>
      </c>
      <c r="B164" s="126"/>
      <c r="C164" s="120"/>
      <c r="D164" s="127"/>
      <c r="E164" s="128"/>
      <c r="F164" s="128"/>
      <c r="G164" s="122"/>
      <c r="H164" s="122"/>
      <c r="I164" s="122">
        <v>13</v>
      </c>
      <c r="J164" s="128">
        <v>6</v>
      </c>
      <c r="K164" s="112">
        <v>4</v>
      </c>
      <c r="L164" s="112">
        <v>8</v>
      </c>
      <c r="M164" s="112">
        <v>5</v>
      </c>
      <c r="N164" s="123">
        <f t="shared" si="12"/>
        <v>36</v>
      </c>
      <c r="O164" s="124">
        <f t="shared" si="13"/>
        <v>7.2</v>
      </c>
      <c r="P164" s="116">
        <f t="shared" si="14"/>
        <v>0.1471850852446952</v>
      </c>
    </row>
    <row r="165" spans="1:16">
      <c r="A165" s="125" t="s">
        <v>186</v>
      </c>
      <c r="B165" s="126"/>
      <c r="C165" s="120"/>
      <c r="D165" s="127"/>
      <c r="E165" s="128"/>
      <c r="F165" s="128"/>
      <c r="G165" s="122"/>
      <c r="H165" s="122"/>
      <c r="I165" s="122">
        <v>1</v>
      </c>
      <c r="J165" s="128">
        <v>3</v>
      </c>
      <c r="K165" s="112">
        <v>4</v>
      </c>
      <c r="L165" s="112">
        <v>0</v>
      </c>
      <c r="M165" s="112">
        <v>2</v>
      </c>
      <c r="N165" s="123">
        <f t="shared" ref="N165:N187" si="15">SUM(B165:M165)</f>
        <v>10</v>
      </c>
      <c r="O165" s="124">
        <f t="shared" ref="O165:O187" si="16">AVERAGE(B165:M165)</f>
        <v>2</v>
      </c>
      <c r="P165" s="116">
        <f t="shared" ref="P165:P187" si="17">(N165/$N$187)*100</f>
        <v>4.0884745901304226E-2</v>
      </c>
    </row>
    <row r="166" spans="1:16">
      <c r="A166" s="129" t="s">
        <v>187</v>
      </c>
      <c r="B166" s="126"/>
      <c r="C166" s="120"/>
      <c r="D166" s="127"/>
      <c r="E166" s="128"/>
      <c r="F166" s="128"/>
      <c r="G166" s="122"/>
      <c r="H166" s="122"/>
      <c r="I166" s="122">
        <v>0</v>
      </c>
      <c r="J166" s="128">
        <v>3</v>
      </c>
      <c r="K166" s="112">
        <v>1</v>
      </c>
      <c r="L166" s="112">
        <v>1</v>
      </c>
      <c r="M166" s="112">
        <v>1</v>
      </c>
      <c r="N166" s="123">
        <f t="shared" si="15"/>
        <v>6</v>
      </c>
      <c r="O166" s="124">
        <f t="shared" si="16"/>
        <v>1.2</v>
      </c>
      <c r="P166" s="116">
        <f t="shared" si="17"/>
        <v>2.4530847540782531E-2</v>
      </c>
    </row>
    <row r="167" spans="1:16">
      <c r="A167" s="129" t="s">
        <v>188</v>
      </c>
      <c r="B167" s="126"/>
      <c r="C167" s="120"/>
      <c r="D167" s="127"/>
      <c r="E167" s="128"/>
      <c r="F167" s="128"/>
      <c r="G167" s="122"/>
      <c r="H167" s="122"/>
      <c r="I167" s="122">
        <v>0</v>
      </c>
      <c r="J167" s="128">
        <v>0</v>
      </c>
      <c r="K167" s="112">
        <v>0</v>
      </c>
      <c r="L167" s="112">
        <v>0</v>
      </c>
      <c r="M167" s="112">
        <v>0</v>
      </c>
      <c r="N167" s="123">
        <f t="shared" si="15"/>
        <v>0</v>
      </c>
      <c r="O167" s="124">
        <f t="shared" si="16"/>
        <v>0</v>
      </c>
      <c r="P167" s="116">
        <f t="shared" si="17"/>
        <v>0</v>
      </c>
    </row>
    <row r="168" spans="1:16">
      <c r="A168" s="129" t="s">
        <v>189</v>
      </c>
      <c r="B168" s="126"/>
      <c r="C168" s="120"/>
      <c r="D168" s="127"/>
      <c r="E168" s="128"/>
      <c r="F168" s="128"/>
      <c r="G168" s="122"/>
      <c r="H168" s="122"/>
      <c r="I168" s="122">
        <v>5</v>
      </c>
      <c r="J168" s="128">
        <v>2</v>
      </c>
      <c r="K168" s="112">
        <v>2</v>
      </c>
      <c r="L168" s="112">
        <v>6</v>
      </c>
      <c r="M168" s="112">
        <v>3</v>
      </c>
      <c r="N168" s="123">
        <f t="shared" si="15"/>
        <v>18</v>
      </c>
      <c r="O168" s="124">
        <f t="shared" si="16"/>
        <v>3.6</v>
      </c>
      <c r="P168" s="116">
        <f t="shared" si="17"/>
        <v>7.3592542622347601E-2</v>
      </c>
    </row>
    <row r="169" spans="1:16">
      <c r="A169" s="129" t="s">
        <v>190</v>
      </c>
      <c r="B169" s="126"/>
      <c r="C169" s="120"/>
      <c r="D169" s="127"/>
      <c r="E169" s="128"/>
      <c r="F169" s="128"/>
      <c r="G169" s="122"/>
      <c r="H169" s="122"/>
      <c r="I169" s="122">
        <v>14</v>
      </c>
      <c r="J169" s="128">
        <v>5</v>
      </c>
      <c r="K169" s="112">
        <v>16</v>
      </c>
      <c r="L169" s="112">
        <v>18</v>
      </c>
      <c r="M169" s="112">
        <v>6</v>
      </c>
      <c r="N169" s="123">
        <f t="shared" si="15"/>
        <v>59</v>
      </c>
      <c r="O169" s="124">
        <f t="shared" si="16"/>
        <v>11.8</v>
      </c>
      <c r="P169" s="116">
        <f t="shared" si="17"/>
        <v>0.24122000081769493</v>
      </c>
    </row>
    <row r="170" spans="1:16">
      <c r="A170" s="129" t="s">
        <v>191</v>
      </c>
      <c r="B170" s="126"/>
      <c r="C170" s="120"/>
      <c r="D170" s="127"/>
      <c r="E170" s="128"/>
      <c r="F170" s="128"/>
      <c r="G170" s="122"/>
      <c r="H170" s="122"/>
      <c r="I170" s="122">
        <v>0</v>
      </c>
      <c r="J170" s="128">
        <v>0</v>
      </c>
      <c r="K170" s="112">
        <v>0</v>
      </c>
      <c r="L170" s="112">
        <v>1</v>
      </c>
      <c r="M170" s="112">
        <v>0</v>
      </c>
      <c r="N170" s="123">
        <f t="shared" si="15"/>
        <v>1</v>
      </c>
      <c r="O170" s="124">
        <f t="shared" si="16"/>
        <v>0.2</v>
      </c>
      <c r="P170" s="116">
        <f t="shared" si="17"/>
        <v>4.0884745901304228E-3</v>
      </c>
    </row>
    <row r="171" spans="1:16">
      <c r="A171" s="129" t="s">
        <v>192</v>
      </c>
      <c r="B171" s="126"/>
      <c r="C171" s="120"/>
      <c r="D171" s="127"/>
      <c r="E171" s="128"/>
      <c r="F171" s="128"/>
      <c r="G171" s="122"/>
      <c r="H171" s="122"/>
      <c r="I171" s="122">
        <v>158</v>
      </c>
      <c r="J171" s="128">
        <v>128</v>
      </c>
      <c r="K171" s="112">
        <v>164</v>
      </c>
      <c r="L171" s="112">
        <v>149</v>
      </c>
      <c r="M171" s="112">
        <v>129</v>
      </c>
      <c r="N171" s="123">
        <f t="shared" si="15"/>
        <v>728</v>
      </c>
      <c r="O171" s="124">
        <f t="shared" si="16"/>
        <v>145.6</v>
      </c>
      <c r="P171" s="116">
        <f t="shared" si="17"/>
        <v>2.9764095016149477</v>
      </c>
    </row>
    <row r="172" spans="1:16">
      <c r="A172" s="129" t="s">
        <v>193</v>
      </c>
      <c r="B172" s="126"/>
      <c r="C172" s="120"/>
      <c r="D172" s="127"/>
      <c r="E172" s="128"/>
      <c r="F172" s="128"/>
      <c r="G172" s="122"/>
      <c r="H172" s="122"/>
      <c r="I172" s="122">
        <v>2</v>
      </c>
      <c r="J172" s="128">
        <v>0</v>
      </c>
      <c r="K172" s="112">
        <v>0</v>
      </c>
      <c r="L172" s="112">
        <v>2</v>
      </c>
      <c r="M172" s="112">
        <v>1</v>
      </c>
      <c r="N172" s="123">
        <f t="shared" si="15"/>
        <v>5</v>
      </c>
      <c r="O172" s="124">
        <f t="shared" si="16"/>
        <v>1</v>
      </c>
      <c r="P172" s="116">
        <f t="shared" si="17"/>
        <v>2.0442372950652113E-2</v>
      </c>
    </row>
    <row r="173" spans="1:16">
      <c r="A173" s="129" t="s">
        <v>194</v>
      </c>
      <c r="B173" s="126"/>
      <c r="C173" s="120"/>
      <c r="D173" s="127"/>
      <c r="E173" s="128"/>
      <c r="F173" s="128"/>
      <c r="G173" s="122"/>
      <c r="H173" s="122"/>
      <c r="I173" s="122">
        <v>17</v>
      </c>
      <c r="J173" s="128">
        <v>16</v>
      </c>
      <c r="K173" s="112">
        <v>17</v>
      </c>
      <c r="L173" s="112">
        <v>38</v>
      </c>
      <c r="M173" s="112">
        <v>28</v>
      </c>
      <c r="N173" s="123">
        <f t="shared" si="15"/>
        <v>116</v>
      </c>
      <c r="O173" s="124">
        <f t="shared" si="16"/>
        <v>23.2</v>
      </c>
      <c r="P173" s="116">
        <f t="shared" si="17"/>
        <v>0.47426305245512901</v>
      </c>
    </row>
    <row r="174" spans="1:16">
      <c r="A174" s="129" t="s">
        <v>195</v>
      </c>
      <c r="B174" s="126"/>
      <c r="C174" s="120"/>
      <c r="D174" s="127"/>
      <c r="E174" s="128"/>
      <c r="F174" s="128"/>
      <c r="G174" s="122"/>
      <c r="H174" s="122"/>
      <c r="I174" s="122">
        <v>4</v>
      </c>
      <c r="J174" s="128">
        <v>2</v>
      </c>
      <c r="K174" s="112">
        <v>2</v>
      </c>
      <c r="L174" s="112">
        <v>3</v>
      </c>
      <c r="M174" s="112">
        <v>10</v>
      </c>
      <c r="N174" s="123">
        <f t="shared" si="15"/>
        <v>21</v>
      </c>
      <c r="O174" s="124">
        <f t="shared" si="16"/>
        <v>4.2</v>
      </c>
      <c r="P174" s="116">
        <f t="shared" si="17"/>
        <v>8.5857966392738877E-2</v>
      </c>
    </row>
    <row r="175" spans="1:16">
      <c r="A175" s="125" t="s">
        <v>196</v>
      </c>
      <c r="B175" s="126"/>
      <c r="C175" s="120"/>
      <c r="D175" s="127"/>
      <c r="E175" s="128"/>
      <c r="F175" s="128"/>
      <c r="G175" s="122"/>
      <c r="H175" s="122"/>
      <c r="I175" s="122">
        <v>23</v>
      </c>
      <c r="J175" s="128">
        <v>14</v>
      </c>
      <c r="K175" s="112">
        <v>10</v>
      </c>
      <c r="L175" s="112">
        <v>18</v>
      </c>
      <c r="M175" s="112">
        <v>10</v>
      </c>
      <c r="N175" s="123">
        <f t="shared" si="15"/>
        <v>75</v>
      </c>
      <c r="O175" s="124">
        <f t="shared" si="16"/>
        <v>15</v>
      </c>
      <c r="P175" s="116">
        <f t="shared" si="17"/>
        <v>0.30663559425978171</v>
      </c>
    </row>
    <row r="176" spans="1:16">
      <c r="A176" s="125" t="s">
        <v>197</v>
      </c>
      <c r="B176" s="126"/>
      <c r="C176" s="120"/>
      <c r="D176" s="127"/>
      <c r="E176" s="128"/>
      <c r="F176" s="128"/>
      <c r="G176" s="122"/>
      <c r="H176" s="122"/>
      <c r="I176" s="122">
        <v>0</v>
      </c>
      <c r="J176" s="128">
        <v>0</v>
      </c>
      <c r="K176" s="112">
        <v>0</v>
      </c>
      <c r="L176" s="112">
        <v>0</v>
      </c>
      <c r="M176" s="112">
        <v>0</v>
      </c>
      <c r="N176" s="123">
        <f t="shared" si="15"/>
        <v>0</v>
      </c>
      <c r="O176" s="124">
        <f t="shared" si="16"/>
        <v>0</v>
      </c>
      <c r="P176" s="116">
        <f t="shared" si="17"/>
        <v>0</v>
      </c>
    </row>
    <row r="177" spans="1:16">
      <c r="A177" s="129" t="s">
        <v>198</v>
      </c>
      <c r="B177" s="126"/>
      <c r="C177" s="120"/>
      <c r="D177" s="127"/>
      <c r="E177" s="128"/>
      <c r="F177" s="128"/>
      <c r="G177" s="122"/>
      <c r="H177" s="122"/>
      <c r="I177" s="122">
        <v>56</v>
      </c>
      <c r="J177" s="128">
        <v>59</v>
      </c>
      <c r="K177" s="112">
        <v>58</v>
      </c>
      <c r="L177" s="112">
        <v>37</v>
      </c>
      <c r="M177" s="112">
        <v>43</v>
      </c>
      <c r="N177" s="123">
        <f t="shared" si="15"/>
        <v>253</v>
      </c>
      <c r="O177" s="124">
        <f t="shared" si="16"/>
        <v>50.6</v>
      </c>
      <c r="P177" s="116">
        <f t="shared" si="17"/>
        <v>1.0343840713029968</v>
      </c>
    </row>
    <row r="178" spans="1:16">
      <c r="A178" s="129" t="s">
        <v>199</v>
      </c>
      <c r="B178" s="126"/>
      <c r="C178" s="120"/>
      <c r="D178" s="127"/>
      <c r="E178" s="128"/>
      <c r="F178" s="128"/>
      <c r="G178" s="122"/>
      <c r="H178" s="122"/>
      <c r="I178" s="122">
        <v>42</v>
      </c>
      <c r="J178" s="128">
        <v>24</v>
      </c>
      <c r="K178" s="112">
        <v>100</v>
      </c>
      <c r="L178" s="112">
        <v>110</v>
      </c>
      <c r="M178" s="112">
        <v>17</v>
      </c>
      <c r="N178" s="123">
        <f t="shared" si="15"/>
        <v>293</v>
      </c>
      <c r="O178" s="124">
        <f t="shared" si="16"/>
        <v>58.6</v>
      </c>
      <c r="P178" s="116">
        <f t="shared" si="17"/>
        <v>1.1979230549082138</v>
      </c>
    </row>
    <row r="179" spans="1:16">
      <c r="A179" s="129" t="s">
        <v>200</v>
      </c>
      <c r="B179" s="126"/>
      <c r="C179" s="120"/>
      <c r="D179" s="127"/>
      <c r="E179" s="128"/>
      <c r="F179" s="128"/>
      <c r="G179" s="122"/>
      <c r="H179" s="122"/>
      <c r="I179" s="122">
        <v>6</v>
      </c>
      <c r="J179" s="128">
        <v>2</v>
      </c>
      <c r="K179" s="112">
        <v>2</v>
      </c>
      <c r="L179" s="112">
        <v>1</v>
      </c>
      <c r="M179" s="858">
        <v>0</v>
      </c>
      <c r="N179" s="123">
        <f t="shared" si="15"/>
        <v>11</v>
      </c>
      <c r="O179" s="124">
        <f t="shared" si="16"/>
        <v>2.2000000000000002</v>
      </c>
      <c r="P179" s="116">
        <f t="shared" si="17"/>
        <v>4.4973220491434644E-2</v>
      </c>
    </row>
    <row r="180" spans="1:16">
      <c r="A180" s="129" t="s">
        <v>201</v>
      </c>
      <c r="B180" s="126"/>
      <c r="C180" s="120"/>
      <c r="D180" s="127"/>
      <c r="E180" s="128"/>
      <c r="F180" s="128"/>
      <c r="G180" s="122"/>
      <c r="H180" s="122"/>
      <c r="I180" s="122">
        <v>79</v>
      </c>
      <c r="J180" s="128">
        <v>68</v>
      </c>
      <c r="K180" s="112">
        <v>69</v>
      </c>
      <c r="L180" s="112">
        <v>71</v>
      </c>
      <c r="M180" s="858">
        <v>24</v>
      </c>
      <c r="N180" s="123">
        <f t="shared" si="15"/>
        <v>311</v>
      </c>
      <c r="O180" s="124">
        <f t="shared" si="16"/>
        <v>62.2</v>
      </c>
      <c r="P180" s="116">
        <f t="shared" si="17"/>
        <v>1.2715155975305612</v>
      </c>
    </row>
    <row r="181" spans="1:16">
      <c r="A181" s="129" t="s">
        <v>202</v>
      </c>
      <c r="B181" s="126"/>
      <c r="C181" s="120"/>
      <c r="D181" s="127"/>
      <c r="E181" s="128"/>
      <c r="F181" s="128"/>
      <c r="G181" s="122"/>
      <c r="H181" s="122"/>
      <c r="I181" s="122">
        <v>0</v>
      </c>
      <c r="J181" s="128">
        <v>2</v>
      </c>
      <c r="K181" s="112">
        <v>2</v>
      </c>
      <c r="L181" s="112">
        <v>0</v>
      </c>
      <c r="M181" s="112">
        <v>0</v>
      </c>
      <c r="N181" s="123">
        <f t="shared" si="15"/>
        <v>4</v>
      </c>
      <c r="O181" s="124">
        <f t="shared" si="16"/>
        <v>0.8</v>
      </c>
      <c r="P181" s="116">
        <f t="shared" si="17"/>
        <v>1.6353898360521691E-2</v>
      </c>
    </row>
    <row r="182" spans="1:16">
      <c r="A182" s="129" t="s">
        <v>203</v>
      </c>
      <c r="B182" s="126"/>
      <c r="C182" s="120"/>
      <c r="D182" s="127"/>
      <c r="E182" s="128"/>
      <c r="F182" s="128"/>
      <c r="G182" s="122"/>
      <c r="H182" s="122"/>
      <c r="I182" s="122">
        <v>14</v>
      </c>
      <c r="J182" s="128">
        <v>5</v>
      </c>
      <c r="K182" s="112">
        <v>5</v>
      </c>
      <c r="L182" s="112">
        <v>4</v>
      </c>
      <c r="M182" s="112">
        <v>0</v>
      </c>
      <c r="N182" s="123">
        <f t="shared" si="15"/>
        <v>28</v>
      </c>
      <c r="O182" s="124">
        <f t="shared" si="16"/>
        <v>5.6</v>
      </c>
      <c r="P182" s="116">
        <f t="shared" si="17"/>
        <v>0.11447728852365183</v>
      </c>
    </row>
    <row r="183" spans="1:16">
      <c r="A183" s="129" t="s">
        <v>204</v>
      </c>
      <c r="B183" s="126"/>
      <c r="C183" s="120"/>
      <c r="D183" s="127"/>
      <c r="E183" s="128"/>
      <c r="F183" s="128"/>
      <c r="G183" s="122"/>
      <c r="H183" s="122"/>
      <c r="I183" s="122">
        <v>50</v>
      </c>
      <c r="J183" s="128">
        <v>38</v>
      </c>
      <c r="K183" s="112">
        <v>48</v>
      </c>
      <c r="L183" s="112">
        <v>33</v>
      </c>
      <c r="M183" s="112">
        <v>22</v>
      </c>
      <c r="N183" s="123">
        <f t="shared" si="15"/>
        <v>191</v>
      </c>
      <c r="O183" s="124">
        <f t="shared" si="16"/>
        <v>38.200000000000003</v>
      </c>
      <c r="P183" s="116">
        <f t="shared" si="17"/>
        <v>0.7808986467149106</v>
      </c>
    </row>
    <row r="184" spans="1:16">
      <c r="A184" s="129" t="s">
        <v>205</v>
      </c>
      <c r="B184" s="126"/>
      <c r="C184" s="120"/>
      <c r="D184" s="127"/>
      <c r="E184" s="128"/>
      <c r="F184" s="128"/>
      <c r="G184" s="122"/>
      <c r="H184" s="122"/>
      <c r="I184" s="122">
        <v>166</v>
      </c>
      <c r="J184" s="128">
        <v>116</v>
      </c>
      <c r="K184" s="112">
        <v>108</v>
      </c>
      <c r="L184" s="112">
        <v>122</v>
      </c>
      <c r="M184" s="112">
        <v>107</v>
      </c>
      <c r="N184" s="123">
        <f t="shared" si="15"/>
        <v>619</v>
      </c>
      <c r="O184" s="124">
        <f t="shared" si="16"/>
        <v>123.8</v>
      </c>
      <c r="P184" s="116">
        <f t="shared" si="17"/>
        <v>2.5307657712907314</v>
      </c>
    </row>
    <row r="185" spans="1:16">
      <c r="A185" s="129" t="s">
        <v>206</v>
      </c>
      <c r="B185" s="126"/>
      <c r="C185" s="120"/>
      <c r="D185" s="127"/>
      <c r="E185" s="128"/>
      <c r="F185" s="128"/>
      <c r="G185" s="122"/>
      <c r="H185" s="132"/>
      <c r="I185" s="132">
        <v>4</v>
      </c>
      <c r="J185" s="133">
        <v>3</v>
      </c>
      <c r="K185" s="112">
        <v>4</v>
      </c>
      <c r="L185" s="112">
        <v>5</v>
      </c>
      <c r="M185" s="112">
        <v>4</v>
      </c>
      <c r="N185" s="134">
        <f t="shared" si="15"/>
        <v>20</v>
      </c>
      <c r="O185" s="135">
        <f t="shared" si="16"/>
        <v>4</v>
      </c>
      <c r="P185" s="136">
        <f t="shared" si="17"/>
        <v>8.1769491802608452E-2</v>
      </c>
    </row>
    <row r="186" spans="1:16" ht="15.75" thickBot="1">
      <c r="A186" s="137" t="s">
        <v>207</v>
      </c>
      <c r="B186" s="138"/>
      <c r="C186" s="139"/>
      <c r="D186" s="140"/>
      <c r="E186" s="133"/>
      <c r="F186" s="133"/>
      <c r="G186" s="132"/>
      <c r="H186" s="132"/>
      <c r="I186" s="132">
        <v>0</v>
      </c>
      <c r="J186" s="133">
        <v>0</v>
      </c>
      <c r="K186" s="112">
        <v>0</v>
      </c>
      <c r="L186" s="141">
        <v>0</v>
      </c>
      <c r="M186" s="112">
        <v>0</v>
      </c>
      <c r="N186" s="134">
        <f t="shared" si="15"/>
        <v>0</v>
      </c>
      <c r="O186" s="135">
        <f t="shared" si="16"/>
        <v>0</v>
      </c>
      <c r="P186" s="142">
        <f t="shared" si="17"/>
        <v>0</v>
      </c>
    </row>
    <row r="187" spans="1:16" ht="15.75" thickBot="1">
      <c r="A187" s="143" t="s">
        <v>5</v>
      </c>
      <c r="B187" s="144"/>
      <c r="C187" s="145"/>
      <c r="D187" s="146"/>
      <c r="E187" s="147"/>
      <c r="F187" s="147"/>
      <c r="G187" s="147"/>
      <c r="H187" s="147"/>
      <c r="I187" s="145">
        <f>SUM(I5:I186)</f>
        <v>5353</v>
      </c>
      <c r="J187" s="145">
        <f>SUM(J5:J186)</f>
        <v>4687</v>
      </c>
      <c r="K187" s="145">
        <f>SUM(K5:K186)</f>
        <v>5517</v>
      </c>
      <c r="L187" s="145">
        <f>SUM(L5:L186)</f>
        <v>4645</v>
      </c>
      <c r="M187" s="148">
        <f>SUM(M5:M186)</f>
        <v>4257</v>
      </c>
      <c r="N187" s="149">
        <f t="shared" si="15"/>
        <v>24459</v>
      </c>
      <c r="O187" s="150">
        <f t="shared" si="16"/>
        <v>4891.8</v>
      </c>
      <c r="P187" s="151">
        <f t="shared" si="17"/>
        <v>100</v>
      </c>
    </row>
    <row r="188" spans="1:16" ht="16.5" customHeight="1">
      <c r="A188" s="152"/>
      <c r="B188" s="153"/>
      <c r="C188" s="153"/>
      <c r="D188" s="153"/>
      <c r="E188" s="153"/>
      <c r="F188" s="153"/>
      <c r="G188" s="153"/>
      <c r="H188" s="153"/>
      <c r="I188" s="153"/>
      <c r="J188" s="153"/>
      <c r="K188" s="153"/>
      <c r="L188" s="154"/>
    </row>
    <row r="189" spans="1:16" ht="65.25" customHeight="1">
      <c r="A189" s="155" t="s">
        <v>208</v>
      </c>
      <c r="B189" s="156"/>
      <c r="C189" s="156"/>
      <c r="D189" s="156"/>
      <c r="E189" s="156"/>
      <c r="F189" s="156"/>
      <c r="G189" s="156"/>
      <c r="H189" s="156"/>
      <c r="I189" s="156"/>
      <c r="J189" s="156"/>
      <c r="K189" s="156"/>
    </row>
    <row r="190" spans="1:16">
      <c r="A190" s="157"/>
      <c r="B190" s="156"/>
      <c r="C190" s="156"/>
      <c r="D190" s="156"/>
      <c r="E190" s="156"/>
      <c r="F190" s="156"/>
      <c r="G190" s="156"/>
      <c r="H190" s="156"/>
      <c r="I190" s="156"/>
      <c r="J190" s="156"/>
      <c r="K190" s="156"/>
    </row>
    <row r="191" spans="1:16" ht="45">
      <c r="A191" s="157" t="s">
        <v>209</v>
      </c>
      <c r="B191" s="156"/>
      <c r="C191" s="156"/>
      <c r="D191" s="156"/>
      <c r="E191" s="156"/>
      <c r="F191" s="156"/>
      <c r="G191" s="156"/>
      <c r="H191" s="156"/>
      <c r="I191" s="156"/>
      <c r="J191" s="156"/>
      <c r="K191" s="156"/>
    </row>
    <row r="192" spans="1:16">
      <c r="A192" s="157"/>
      <c r="B192" s="156"/>
      <c r="C192" s="156"/>
      <c r="D192" s="156"/>
      <c r="E192" s="156"/>
      <c r="F192" s="156"/>
      <c r="G192" s="156"/>
      <c r="H192" s="156"/>
      <c r="I192" s="156"/>
      <c r="J192" s="156"/>
      <c r="K192" s="156"/>
    </row>
    <row r="193" spans="1:13" ht="31.5" customHeight="1">
      <c r="A193" s="157" t="s">
        <v>210</v>
      </c>
      <c r="B193" s="156"/>
      <c r="C193" s="156"/>
      <c r="D193" s="156"/>
      <c r="E193" s="156"/>
      <c r="F193" s="156"/>
      <c r="G193" s="156"/>
      <c r="H193" s="156"/>
      <c r="I193" s="156"/>
      <c r="J193" s="156"/>
      <c r="K193" s="156"/>
    </row>
    <row r="194" spans="1:13" ht="45">
      <c r="A194" s="157" t="s">
        <v>211</v>
      </c>
    </row>
    <row r="195" spans="1:13" ht="30">
      <c r="A195" s="157" t="s">
        <v>212</v>
      </c>
      <c r="B195" s="156"/>
      <c r="C195" s="156"/>
      <c r="D195" s="156"/>
      <c r="E195" s="156"/>
      <c r="F195" s="156"/>
    </row>
    <row r="197" spans="1:13" customFormat="1">
      <c r="A197" s="157"/>
      <c r="M197" s="158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I187:M18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/>
  </sheetViews>
  <sheetFormatPr defaultColWidth="5.5703125" defaultRowHeight="14.25"/>
  <cols>
    <col min="1" max="1" width="41" style="13" customWidth="1"/>
    <col min="2" max="2" width="7.5703125" style="13" bestFit="1" customWidth="1"/>
    <col min="3" max="3" width="7.7109375" style="163" bestFit="1" customWidth="1"/>
    <col min="4" max="4" width="7.140625" style="13" bestFit="1" customWidth="1"/>
    <col min="5" max="5" width="7" style="161" bestFit="1" customWidth="1"/>
    <col min="6" max="6" width="7.5703125" style="13" bestFit="1" customWidth="1"/>
    <col min="7" max="7" width="6.28515625" style="161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4.85546875" style="13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59" t="s">
        <v>0</v>
      </c>
      <c r="B1" s="159"/>
      <c r="C1" s="160"/>
      <c r="D1" s="159"/>
      <c r="P1" s="162">
        <v>5353</v>
      </c>
    </row>
    <row r="2" spans="1:20" ht="15">
      <c r="A2" s="1" t="s">
        <v>1</v>
      </c>
      <c r="B2" s="1"/>
      <c r="C2" s="97"/>
      <c r="D2" s="1"/>
    </row>
    <row r="3" spans="1:20" ht="15">
      <c r="A3" s="1"/>
      <c r="B3" s="1"/>
      <c r="C3" s="97"/>
      <c r="D3" s="1"/>
    </row>
    <row r="4" spans="1:20" ht="15">
      <c r="A4" s="1" t="s">
        <v>213</v>
      </c>
      <c r="B4" s="1"/>
      <c r="C4" s="97"/>
      <c r="D4" s="1"/>
    </row>
    <row r="5" spans="1:20">
      <c r="E5" s="13"/>
      <c r="F5" s="161"/>
      <c r="G5" s="13"/>
      <c r="H5" s="161"/>
    </row>
    <row r="6" spans="1:20" ht="63.75">
      <c r="A6" s="59" t="s">
        <v>214</v>
      </c>
      <c r="B6" s="25">
        <v>45261</v>
      </c>
      <c r="C6" s="105">
        <v>45231</v>
      </c>
      <c r="D6" s="105">
        <v>45200</v>
      </c>
      <c r="E6" s="105">
        <v>45170</v>
      </c>
      <c r="F6" s="105">
        <v>45139</v>
      </c>
      <c r="G6" s="105">
        <v>45108</v>
      </c>
      <c r="H6" s="105">
        <v>45078</v>
      </c>
      <c r="I6" s="105">
        <v>45047</v>
      </c>
      <c r="J6" s="105">
        <v>45017</v>
      </c>
      <c r="K6" s="105">
        <v>44986</v>
      </c>
      <c r="L6" s="105">
        <v>44958</v>
      </c>
      <c r="M6" s="105">
        <v>44927</v>
      </c>
      <c r="N6" s="105" t="s">
        <v>5</v>
      </c>
      <c r="O6" s="105" t="s">
        <v>6</v>
      </c>
      <c r="P6" s="164" t="s">
        <v>215</v>
      </c>
    </row>
    <row r="7" spans="1:20" ht="14.25" customHeight="1" thickBot="1">
      <c r="A7" s="722" t="s">
        <v>59</v>
      </c>
      <c r="B7" s="126"/>
      <c r="C7" s="112"/>
      <c r="D7" s="127"/>
      <c r="E7" s="128"/>
      <c r="F7" s="128"/>
      <c r="G7" s="165"/>
      <c r="H7" s="165"/>
      <c r="I7" s="724">
        <v>801</v>
      </c>
      <c r="J7" s="725">
        <v>981</v>
      </c>
      <c r="K7" s="726">
        <v>844</v>
      </c>
      <c r="L7" s="726">
        <v>484</v>
      </c>
      <c r="M7" s="726">
        <v>501</v>
      </c>
      <c r="N7" s="166">
        <f t="shared" ref="N7:N16" si="0">SUM(B7:M7)</f>
        <v>3611</v>
      </c>
      <c r="O7" s="167">
        <f t="shared" ref="O7:O17" si="1">AVERAGE(B7:M7)</f>
        <v>722.2</v>
      </c>
      <c r="P7" s="168">
        <f>(I7*100)/$P$1</f>
        <v>14.963571828881001</v>
      </c>
      <c r="S7" s="161"/>
      <c r="T7" s="161"/>
    </row>
    <row r="8" spans="1:20" ht="15" customHeight="1" thickBot="1">
      <c r="A8" s="722" t="s">
        <v>57</v>
      </c>
      <c r="B8" s="126"/>
      <c r="C8" s="112"/>
      <c r="D8" s="127"/>
      <c r="E8" s="128"/>
      <c r="F8" s="128"/>
      <c r="G8" s="165"/>
      <c r="H8" s="165"/>
      <c r="I8" s="724">
        <v>460</v>
      </c>
      <c r="J8" s="725">
        <v>379</v>
      </c>
      <c r="K8" s="726">
        <v>313</v>
      </c>
      <c r="L8" s="726">
        <v>290</v>
      </c>
      <c r="M8" s="726">
        <v>263</v>
      </c>
      <c r="N8" s="169">
        <f t="shared" si="0"/>
        <v>1705</v>
      </c>
      <c r="O8" s="170">
        <f t="shared" si="1"/>
        <v>341</v>
      </c>
      <c r="P8" s="168">
        <f t="shared" ref="P8:P17" si="2">(I8*100)/$P$1</f>
        <v>8.5933121614048193</v>
      </c>
      <c r="S8" s="161"/>
      <c r="T8" s="161"/>
    </row>
    <row r="9" spans="1:20" ht="15.75" thickBot="1">
      <c r="A9" s="722" t="s">
        <v>175</v>
      </c>
      <c r="B9" s="126"/>
      <c r="C9" s="112"/>
      <c r="D9" s="127"/>
      <c r="E9" s="128"/>
      <c r="F9" s="128"/>
      <c r="G9" s="165"/>
      <c r="H9" s="165"/>
      <c r="I9" s="724">
        <v>333</v>
      </c>
      <c r="J9" s="725">
        <v>253</v>
      </c>
      <c r="K9" s="726">
        <v>347</v>
      </c>
      <c r="L9" s="726">
        <v>325</v>
      </c>
      <c r="M9" s="726">
        <v>337</v>
      </c>
      <c r="N9" s="169">
        <f t="shared" si="0"/>
        <v>1595</v>
      </c>
      <c r="O9" s="170">
        <f t="shared" si="1"/>
        <v>319</v>
      </c>
      <c r="P9" s="168">
        <f t="shared" si="2"/>
        <v>6.2208107603213154</v>
      </c>
      <c r="S9" s="161"/>
      <c r="T9" s="161"/>
    </row>
    <row r="10" spans="1:20" ht="15.75" thickBot="1">
      <c r="A10" s="722" t="s">
        <v>44</v>
      </c>
      <c r="B10" s="126"/>
      <c r="C10" s="112"/>
      <c r="D10" s="127"/>
      <c r="E10" s="128"/>
      <c r="F10" s="128"/>
      <c r="G10" s="165"/>
      <c r="H10" s="165"/>
      <c r="I10" s="724">
        <v>252</v>
      </c>
      <c r="J10" s="725">
        <v>231</v>
      </c>
      <c r="K10" s="726">
        <v>270</v>
      </c>
      <c r="L10" s="726">
        <v>265</v>
      </c>
      <c r="M10" s="726">
        <v>301</v>
      </c>
      <c r="N10" s="169">
        <f t="shared" si="0"/>
        <v>1319</v>
      </c>
      <c r="O10" s="170">
        <f t="shared" si="1"/>
        <v>263.8</v>
      </c>
      <c r="P10" s="168">
        <f t="shared" si="2"/>
        <v>4.7076405753782922</v>
      </c>
      <c r="S10" s="161"/>
      <c r="T10" s="161"/>
    </row>
    <row r="11" spans="1:20" ht="15.75" thickBot="1">
      <c r="A11" s="723" t="s">
        <v>158</v>
      </c>
      <c r="B11" s="126"/>
      <c r="C11" s="112"/>
      <c r="D11" s="127"/>
      <c r="E11" s="128"/>
      <c r="F11" s="128"/>
      <c r="G11" s="165"/>
      <c r="H11" s="165"/>
      <c r="I11" s="724">
        <v>196</v>
      </c>
      <c r="J11" s="725">
        <v>160</v>
      </c>
      <c r="K11" s="726">
        <v>215</v>
      </c>
      <c r="L11" s="726">
        <v>193</v>
      </c>
      <c r="M11" s="726">
        <v>239</v>
      </c>
      <c r="N11" s="169">
        <f t="shared" si="0"/>
        <v>1003</v>
      </c>
      <c r="O11" s="170">
        <f t="shared" si="1"/>
        <v>200.6</v>
      </c>
      <c r="P11" s="168">
        <f t="shared" si="2"/>
        <v>3.6614982252942276</v>
      </c>
      <c r="S11" s="161"/>
      <c r="T11" s="161"/>
    </row>
    <row r="12" spans="1:20" ht="15" customHeight="1" thickBot="1">
      <c r="A12" s="722" t="s">
        <v>101</v>
      </c>
      <c r="B12" s="126"/>
      <c r="C12" s="112"/>
      <c r="D12" s="127"/>
      <c r="E12" s="128"/>
      <c r="F12" s="128"/>
      <c r="G12" s="165"/>
      <c r="H12" s="165"/>
      <c r="I12" s="724">
        <v>298</v>
      </c>
      <c r="J12" s="725">
        <v>101</v>
      </c>
      <c r="K12" s="726">
        <v>164</v>
      </c>
      <c r="L12" s="726">
        <v>93</v>
      </c>
      <c r="M12" s="726">
        <v>113</v>
      </c>
      <c r="N12" s="169">
        <f t="shared" si="0"/>
        <v>769</v>
      </c>
      <c r="O12" s="170">
        <f t="shared" si="1"/>
        <v>153.80000000000001</v>
      </c>
      <c r="P12" s="168">
        <f t="shared" si="2"/>
        <v>5.5669717915187746</v>
      </c>
      <c r="S12" s="161"/>
      <c r="T12" s="161"/>
    </row>
    <row r="13" spans="1:20" ht="15.75" thickBot="1">
      <c r="A13" s="722" t="s">
        <v>192</v>
      </c>
      <c r="B13" s="126"/>
      <c r="C13" s="112"/>
      <c r="D13" s="127"/>
      <c r="E13" s="128"/>
      <c r="F13" s="128"/>
      <c r="G13" s="165"/>
      <c r="H13" s="165"/>
      <c r="I13" s="724">
        <v>158</v>
      </c>
      <c r="J13" s="725">
        <v>128</v>
      </c>
      <c r="K13" s="726">
        <v>164</v>
      </c>
      <c r="L13" s="726">
        <v>149</v>
      </c>
      <c r="M13" s="726">
        <v>129</v>
      </c>
      <c r="N13" s="169">
        <f t="shared" si="0"/>
        <v>728</v>
      </c>
      <c r="O13" s="170">
        <f t="shared" si="1"/>
        <v>145.6</v>
      </c>
      <c r="P13" s="168">
        <f t="shared" si="2"/>
        <v>2.951615916308612</v>
      </c>
      <c r="S13" s="161"/>
      <c r="T13" s="161"/>
    </row>
    <row r="14" spans="1:20" ht="15.75" thickBot="1">
      <c r="A14" s="722" t="s">
        <v>96</v>
      </c>
      <c r="B14" s="126"/>
      <c r="C14" s="112"/>
      <c r="D14" s="127"/>
      <c r="E14" s="128"/>
      <c r="F14" s="128"/>
      <c r="G14" s="165"/>
      <c r="H14" s="165"/>
      <c r="I14" s="724">
        <v>102</v>
      </c>
      <c r="J14" s="725">
        <v>130</v>
      </c>
      <c r="K14" s="726">
        <v>176</v>
      </c>
      <c r="L14" s="726">
        <v>135</v>
      </c>
      <c r="M14" s="726">
        <v>118</v>
      </c>
      <c r="N14" s="169">
        <f t="shared" si="0"/>
        <v>661</v>
      </c>
      <c r="O14" s="170">
        <f t="shared" si="1"/>
        <v>132.19999999999999</v>
      </c>
      <c r="P14" s="168">
        <f t="shared" si="2"/>
        <v>1.905473566224547</v>
      </c>
      <c r="S14" s="161"/>
      <c r="T14" s="161"/>
    </row>
    <row r="15" spans="1:20" ht="15.75" thickBot="1">
      <c r="A15" s="722" t="s">
        <v>61</v>
      </c>
      <c r="B15" s="126"/>
      <c r="C15" s="112"/>
      <c r="D15" s="127"/>
      <c r="E15" s="128"/>
      <c r="F15" s="128"/>
      <c r="G15" s="165"/>
      <c r="H15" s="165"/>
      <c r="I15" s="724">
        <v>136</v>
      </c>
      <c r="J15" s="725">
        <v>116</v>
      </c>
      <c r="K15" s="726">
        <v>157</v>
      </c>
      <c r="L15" s="726">
        <v>139</v>
      </c>
      <c r="M15" s="726">
        <v>91</v>
      </c>
      <c r="N15" s="169">
        <f t="shared" si="0"/>
        <v>639</v>
      </c>
      <c r="O15" s="170">
        <f t="shared" si="1"/>
        <v>127.8</v>
      </c>
      <c r="P15" s="168">
        <f t="shared" si="2"/>
        <v>2.5406314216327295</v>
      </c>
      <c r="S15" s="161"/>
      <c r="T15" s="161"/>
    </row>
    <row r="16" spans="1:20" ht="15.75" thickBot="1">
      <c r="A16" s="722" t="s">
        <v>62</v>
      </c>
      <c r="B16" s="171"/>
      <c r="C16" s="112"/>
      <c r="D16" s="127"/>
      <c r="E16" s="128"/>
      <c r="F16" s="128"/>
      <c r="G16" s="165"/>
      <c r="H16" s="165"/>
      <c r="I16" s="724">
        <v>123</v>
      </c>
      <c r="J16" s="725">
        <v>139</v>
      </c>
      <c r="K16" s="726">
        <v>155</v>
      </c>
      <c r="L16" s="726">
        <v>123</v>
      </c>
      <c r="M16" s="726">
        <v>81</v>
      </c>
      <c r="N16" s="172">
        <f t="shared" si="0"/>
        <v>621</v>
      </c>
      <c r="O16" s="173">
        <f t="shared" si="1"/>
        <v>124.2</v>
      </c>
      <c r="P16" s="727">
        <f t="shared" si="2"/>
        <v>2.2977769475060712</v>
      </c>
      <c r="S16" s="161"/>
      <c r="T16" s="161"/>
    </row>
    <row r="17" spans="1:41" ht="15.75" customHeight="1" thickBot="1">
      <c r="A17" s="174" t="s">
        <v>5</v>
      </c>
      <c r="B17" s="60"/>
      <c r="C17" s="59"/>
      <c r="D17" s="59"/>
      <c r="E17" s="59"/>
      <c r="F17" s="59"/>
      <c r="G17" s="59"/>
      <c r="H17" s="59"/>
      <c r="I17" s="59">
        <f t="shared" ref="I17:N17" si="3">SUM(I7:I16)</f>
        <v>2859</v>
      </c>
      <c r="J17" s="59">
        <f t="shared" si="3"/>
        <v>2618</v>
      </c>
      <c r="K17" s="59">
        <f t="shared" si="3"/>
        <v>2805</v>
      </c>
      <c r="L17" s="59">
        <f t="shared" si="3"/>
        <v>2196</v>
      </c>
      <c r="M17" s="59">
        <f t="shared" si="3"/>
        <v>2173</v>
      </c>
      <c r="N17" s="175">
        <f t="shared" si="3"/>
        <v>12651</v>
      </c>
      <c r="O17" s="175">
        <f t="shared" si="1"/>
        <v>2530.1999999999998</v>
      </c>
      <c r="P17" s="728">
        <f t="shared" si="2"/>
        <v>53.40930319447039</v>
      </c>
      <c r="S17" s="161"/>
      <c r="T17" s="161"/>
    </row>
    <row r="18" spans="1:41" s="744" customFormat="1" ht="23.25" customHeight="1">
      <c r="A18" s="744" t="s">
        <v>216</v>
      </c>
      <c r="C18" s="745"/>
      <c r="O18" s="744" t="s">
        <v>217</v>
      </c>
      <c r="P18" s="746">
        <f>100-P17</f>
        <v>46.59069680552961</v>
      </c>
    </row>
    <row r="19" spans="1:41" s="731" customFormat="1" ht="54.75" customHeight="1">
      <c r="A19" s="734"/>
      <c r="B19" s="734"/>
      <c r="C19" s="735"/>
      <c r="D19" s="842"/>
      <c r="E19" s="842"/>
      <c r="F19" s="842"/>
      <c r="G19" s="842"/>
      <c r="H19" s="842"/>
      <c r="W19" s="733"/>
    </row>
    <row r="20" spans="1:41" s="731" customFormat="1">
      <c r="A20" s="736"/>
      <c r="B20" s="736"/>
      <c r="C20" s="737"/>
      <c r="E20" s="733"/>
      <c r="O20" s="733"/>
      <c r="W20" s="733"/>
      <c r="AC20" s="738"/>
      <c r="AD20" s="739"/>
      <c r="AE20" s="739"/>
      <c r="AF20" s="739"/>
      <c r="AG20" s="739"/>
      <c r="AH20" s="739"/>
      <c r="AI20" s="739"/>
      <c r="AJ20" s="732"/>
      <c r="AK20" s="739"/>
      <c r="AL20" s="739"/>
      <c r="AM20" s="739"/>
      <c r="AN20" s="739"/>
      <c r="AO20" s="740"/>
    </row>
    <row r="21" spans="1:41" s="731" customFormat="1" ht="92.25" customHeight="1">
      <c r="A21" s="734"/>
      <c r="B21" s="734"/>
      <c r="C21" s="735"/>
      <c r="D21" s="842"/>
      <c r="E21" s="842"/>
      <c r="F21" s="842"/>
      <c r="G21" s="842"/>
      <c r="H21" s="842"/>
      <c r="L21" s="741"/>
      <c r="W21" s="733"/>
      <c r="AC21" s="738"/>
      <c r="AD21" s="739"/>
      <c r="AE21" s="739"/>
      <c r="AF21" s="739"/>
      <c r="AG21" s="739"/>
      <c r="AH21" s="739"/>
      <c r="AI21" s="739"/>
      <c r="AJ21" s="732"/>
      <c r="AK21" s="739"/>
      <c r="AL21" s="739"/>
      <c r="AM21" s="739"/>
      <c r="AN21" s="739"/>
      <c r="AO21" s="740"/>
    </row>
    <row r="22" spans="1:41" s="731" customFormat="1">
      <c r="A22" s="734"/>
      <c r="B22" s="734"/>
      <c r="C22" s="735"/>
      <c r="E22" s="733"/>
      <c r="O22" s="733"/>
      <c r="W22" s="742"/>
      <c r="AC22" s="738"/>
      <c r="AD22" s="739"/>
      <c r="AE22" s="739"/>
      <c r="AF22" s="739"/>
      <c r="AG22" s="739"/>
      <c r="AH22" s="739"/>
      <c r="AI22" s="739"/>
      <c r="AJ22" s="732"/>
      <c r="AK22" s="739"/>
      <c r="AL22" s="739"/>
      <c r="AM22" s="739"/>
      <c r="AN22" s="739"/>
      <c r="AO22" s="740"/>
    </row>
    <row r="23" spans="1:41" s="731" customFormat="1" ht="66.75" customHeight="1">
      <c r="A23" s="734"/>
      <c r="B23" s="734"/>
      <c r="C23" s="735"/>
      <c r="D23" s="842"/>
      <c r="E23" s="842"/>
      <c r="F23" s="842"/>
      <c r="G23" s="842"/>
      <c r="H23" s="842"/>
      <c r="W23" s="733"/>
      <c r="AC23" s="738"/>
      <c r="AD23" s="739"/>
      <c r="AE23" s="739"/>
      <c r="AF23" s="739"/>
      <c r="AG23" s="739"/>
      <c r="AH23" s="739"/>
      <c r="AI23" s="739"/>
      <c r="AJ23" s="732"/>
      <c r="AK23" s="739"/>
      <c r="AL23" s="739"/>
      <c r="AM23" s="739"/>
      <c r="AN23" s="739"/>
      <c r="AO23" s="740"/>
    </row>
    <row r="24" spans="1:41" s="731" customFormat="1">
      <c r="A24" s="736"/>
      <c r="B24" s="736"/>
      <c r="C24" s="737"/>
      <c r="E24" s="733"/>
      <c r="W24" s="733"/>
      <c r="AC24" s="738"/>
      <c r="AD24" s="739"/>
      <c r="AE24" s="739"/>
      <c r="AF24" s="739"/>
      <c r="AG24" s="739"/>
      <c r="AH24" s="739"/>
      <c r="AI24" s="739"/>
      <c r="AJ24" s="732"/>
      <c r="AK24" s="739"/>
      <c r="AL24" s="739"/>
      <c r="AM24" s="739"/>
      <c r="AN24" s="739"/>
      <c r="AO24" s="740"/>
    </row>
    <row r="25" spans="1:41" s="731" customFormat="1">
      <c r="A25" s="734"/>
      <c r="B25" s="734"/>
      <c r="C25" s="735"/>
      <c r="E25" s="733"/>
      <c r="W25" s="733"/>
      <c r="AC25" s="738"/>
      <c r="AD25" s="739"/>
      <c r="AE25" s="739"/>
      <c r="AF25" s="739"/>
      <c r="AG25" s="739"/>
      <c r="AH25" s="739"/>
      <c r="AI25" s="739"/>
      <c r="AJ25" s="732"/>
      <c r="AK25" s="739"/>
      <c r="AL25" s="739"/>
      <c r="AM25" s="739"/>
      <c r="AN25" s="739"/>
      <c r="AO25" s="740"/>
    </row>
    <row r="26" spans="1:41" s="731" customFormat="1">
      <c r="C26" s="732"/>
      <c r="E26" s="733"/>
      <c r="G26" s="733"/>
      <c r="AC26" s="738"/>
      <c r="AD26" s="739"/>
      <c r="AE26" s="739"/>
      <c r="AF26" s="739"/>
      <c r="AG26" s="739"/>
      <c r="AH26" s="739"/>
      <c r="AI26" s="739"/>
      <c r="AJ26" s="732"/>
      <c r="AK26" s="739"/>
      <c r="AL26" s="739"/>
      <c r="AM26" s="739"/>
      <c r="AN26" s="739"/>
      <c r="AO26" s="740"/>
    </row>
    <row r="27" spans="1:41" s="731" customFormat="1">
      <c r="C27" s="732"/>
      <c r="E27" s="733"/>
      <c r="G27" s="733"/>
      <c r="R27" s="738"/>
      <c r="S27" s="739"/>
      <c r="T27" s="740"/>
      <c r="U27" s="740"/>
      <c r="V27" s="740"/>
      <c r="W27" s="743"/>
      <c r="AC27" s="738"/>
      <c r="AD27" s="739"/>
      <c r="AE27" s="739"/>
      <c r="AF27" s="739"/>
      <c r="AG27" s="739"/>
      <c r="AH27" s="739"/>
      <c r="AI27" s="739"/>
      <c r="AJ27" s="732"/>
      <c r="AK27" s="739"/>
      <c r="AL27" s="739"/>
      <c r="AM27" s="739"/>
      <c r="AN27" s="739"/>
      <c r="AO27" s="740"/>
    </row>
    <row r="28" spans="1:41" s="731" customFormat="1">
      <c r="C28" s="732"/>
      <c r="E28" s="733"/>
      <c r="G28" s="733"/>
      <c r="R28" s="738"/>
      <c r="S28" s="739"/>
      <c r="T28" s="740"/>
      <c r="U28" s="740"/>
      <c r="V28" s="740"/>
      <c r="W28" s="743"/>
      <c r="AC28" s="738"/>
      <c r="AD28" s="739"/>
      <c r="AE28" s="739"/>
      <c r="AF28" s="739"/>
      <c r="AG28" s="739"/>
      <c r="AH28" s="739"/>
      <c r="AI28" s="739"/>
      <c r="AJ28" s="732"/>
      <c r="AK28" s="739"/>
      <c r="AL28" s="739"/>
      <c r="AM28" s="739"/>
      <c r="AN28" s="739"/>
      <c r="AO28" s="740"/>
    </row>
    <row r="29" spans="1:41" s="731" customFormat="1">
      <c r="C29" s="732"/>
      <c r="E29" s="733"/>
      <c r="G29" s="733"/>
      <c r="R29" s="738"/>
      <c r="S29" s="739"/>
      <c r="T29" s="740"/>
      <c r="U29" s="740"/>
      <c r="V29" s="740"/>
      <c r="W29" s="743"/>
      <c r="AC29" s="738"/>
      <c r="AD29" s="739"/>
      <c r="AE29" s="739"/>
      <c r="AF29" s="739"/>
      <c r="AG29" s="739"/>
      <c r="AH29" s="739"/>
      <c r="AI29" s="739"/>
      <c r="AJ29" s="732"/>
      <c r="AK29" s="739"/>
      <c r="AL29" s="739"/>
      <c r="AM29" s="739"/>
      <c r="AN29" s="739"/>
      <c r="AO29" s="740"/>
    </row>
    <row r="30" spans="1:41" s="731" customFormat="1">
      <c r="C30" s="732"/>
      <c r="E30" s="733"/>
      <c r="G30" s="733"/>
      <c r="R30" s="738"/>
      <c r="S30" s="739"/>
      <c r="T30" s="740"/>
      <c r="U30" s="740"/>
      <c r="V30" s="740"/>
      <c r="W30" s="743"/>
      <c r="AO30" s="733"/>
    </row>
    <row r="31" spans="1:41" s="731" customFormat="1">
      <c r="C31" s="732"/>
      <c r="E31" s="733"/>
      <c r="G31" s="733"/>
      <c r="R31" s="738"/>
      <c r="S31" s="739"/>
      <c r="T31" s="740"/>
      <c r="U31" s="740"/>
      <c r="V31" s="740"/>
      <c r="W31" s="743"/>
    </row>
    <row r="32" spans="1:41" s="731" customFormat="1">
      <c r="C32" s="732"/>
      <c r="E32" s="733"/>
      <c r="G32" s="733"/>
      <c r="R32" s="738"/>
      <c r="S32" s="739"/>
      <c r="T32" s="740"/>
      <c r="U32" s="740"/>
      <c r="V32" s="740"/>
      <c r="W32" s="743"/>
    </row>
    <row r="33" spans="1:23" s="731" customFormat="1">
      <c r="C33" s="732"/>
      <c r="E33" s="733"/>
      <c r="G33" s="733"/>
      <c r="R33" s="738"/>
      <c r="S33" s="739"/>
      <c r="T33" s="740"/>
      <c r="U33" s="740"/>
      <c r="V33" s="740"/>
      <c r="W33" s="743"/>
    </row>
    <row r="34" spans="1:23" s="731" customFormat="1">
      <c r="C34" s="732"/>
      <c r="E34" s="733"/>
      <c r="G34" s="733"/>
      <c r="R34" s="738"/>
      <c r="S34" s="739"/>
      <c r="T34" s="740"/>
      <c r="U34" s="740"/>
      <c r="V34" s="740"/>
      <c r="W34" s="743"/>
    </row>
    <row r="35" spans="1:23" s="731" customFormat="1">
      <c r="C35" s="732"/>
      <c r="E35" s="733"/>
      <c r="G35" s="733"/>
      <c r="R35" s="738"/>
      <c r="S35" s="739"/>
      <c r="T35" s="740"/>
      <c r="U35" s="740"/>
      <c r="V35" s="740"/>
      <c r="W35" s="743"/>
    </row>
    <row r="36" spans="1:23" s="731" customFormat="1">
      <c r="C36" s="732"/>
      <c r="E36" s="733"/>
      <c r="G36" s="733"/>
      <c r="R36" s="738"/>
      <c r="S36" s="739"/>
      <c r="T36" s="740"/>
      <c r="U36" s="740"/>
      <c r="V36" s="740"/>
      <c r="W36" s="743"/>
    </row>
    <row r="37" spans="1:23">
      <c r="A37" s="731"/>
      <c r="B37" s="731"/>
      <c r="C37" s="732"/>
      <c r="D37" s="731"/>
      <c r="E37" s="733"/>
      <c r="F37" s="731"/>
      <c r="G37" s="733"/>
      <c r="H37" s="731"/>
      <c r="I37" s="731"/>
      <c r="J37" s="731"/>
      <c r="K37" s="731"/>
    </row>
    <row r="38" spans="1:23">
      <c r="A38" s="731"/>
      <c r="B38" s="731"/>
      <c r="C38" s="732"/>
      <c r="D38" s="731"/>
      <c r="E38" s="733"/>
      <c r="F38" s="731"/>
      <c r="G38" s="733"/>
      <c r="H38" s="731"/>
      <c r="I38" s="731"/>
      <c r="J38" s="731"/>
      <c r="K38" s="731"/>
    </row>
    <row r="39" spans="1:23">
      <c r="A39" s="731"/>
      <c r="B39" s="731"/>
      <c r="C39" s="732"/>
      <c r="D39" s="731"/>
      <c r="E39" s="733"/>
      <c r="F39" s="731"/>
      <c r="G39" s="733"/>
      <c r="H39" s="731"/>
      <c r="I39" s="731"/>
      <c r="J39" s="731"/>
      <c r="K39" s="731"/>
    </row>
    <row r="40" spans="1:23">
      <c r="A40" s="731"/>
      <c r="B40" s="731"/>
      <c r="C40" s="732"/>
      <c r="D40" s="731"/>
      <c r="E40" s="733"/>
      <c r="F40" s="731"/>
      <c r="G40" s="733"/>
      <c r="H40" s="731"/>
      <c r="I40" s="731"/>
      <c r="J40" s="731"/>
      <c r="K40" s="731"/>
    </row>
    <row r="41" spans="1:23">
      <c r="A41" s="731"/>
      <c r="B41" s="731"/>
      <c r="C41" s="732"/>
      <c r="D41" s="731"/>
      <c r="E41" s="733"/>
      <c r="F41" s="731"/>
      <c r="G41" s="733"/>
      <c r="H41" s="731"/>
      <c r="I41" s="731"/>
      <c r="J41" s="731"/>
      <c r="K41" s="731"/>
    </row>
    <row r="42" spans="1:23" ht="14.25" customHeight="1">
      <c r="A42" s="261"/>
      <c r="B42" s="261"/>
      <c r="C42" s="309"/>
      <c r="D42" s="261"/>
      <c r="E42" s="729"/>
      <c r="F42" s="261"/>
      <c r="G42" s="729"/>
      <c r="H42" s="261"/>
      <c r="I42" s="261"/>
      <c r="J42" s="261"/>
      <c r="K42" s="261"/>
    </row>
    <row r="43" spans="1:23">
      <c r="A43" s="303"/>
      <c r="B43" s="303"/>
      <c r="C43" s="730"/>
      <c r="D43" s="303"/>
      <c r="E43" s="729"/>
      <c r="F43" s="261"/>
      <c r="G43" s="729"/>
      <c r="H43" s="261"/>
      <c r="I43" s="261"/>
      <c r="J43" s="261"/>
      <c r="K43" s="261"/>
    </row>
    <row r="44" spans="1:23" ht="14.25" customHeight="1">
      <c r="A44" s="261"/>
      <c r="B44" s="261"/>
      <c r="C44" s="309"/>
      <c r="D44" s="261"/>
      <c r="E44" s="729"/>
      <c r="F44" s="261"/>
      <c r="G44" s="729"/>
      <c r="H44" s="261"/>
      <c r="I44" s="261"/>
      <c r="J44" s="261"/>
      <c r="K44" s="261"/>
    </row>
    <row r="45" spans="1:23">
      <c r="A45" s="178"/>
      <c r="B45" s="178"/>
      <c r="C45" s="179"/>
      <c r="D45" s="178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I17:M17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/>
  </sheetViews>
  <sheetFormatPr defaultRowHeight="14.25"/>
  <cols>
    <col min="1" max="1" width="14" style="13" customWidth="1"/>
    <col min="2" max="2" width="16.5703125" style="161" customWidth="1"/>
    <col min="3" max="3" width="13.85546875" style="161" bestFit="1" customWidth="1"/>
    <col min="4" max="4" width="6.28515625" style="13" bestFit="1" customWidth="1"/>
    <col min="5" max="5" width="12" style="13" bestFit="1" customWidth="1"/>
    <col min="6" max="6" width="15" style="13" bestFit="1" customWidth="1"/>
    <col min="7" max="7" width="13.85546875" style="13" bestFit="1" customWidth="1"/>
    <col min="8" max="8" width="5.42578125" style="13" customWidth="1"/>
    <col min="9" max="9" width="11.85546875" style="13" customWidth="1"/>
    <col min="10" max="10" width="15" style="13" bestFit="1" customWidth="1"/>
    <col min="11" max="11" width="13.85546875" style="13" bestFit="1" customWidth="1"/>
    <col min="12" max="12" width="7.140625" style="13" customWidth="1"/>
    <col min="13" max="13" width="12.7109375" style="13" customWidth="1"/>
    <col min="14" max="14" width="15" style="13" bestFit="1" customWidth="1"/>
    <col min="15" max="15" width="13.85546875" style="13" bestFit="1" customWidth="1"/>
    <col min="16" max="16" width="9.140625" style="13" customWidth="1"/>
    <col min="17" max="17" width="5.5703125" style="13" customWidth="1"/>
    <col min="18" max="18" width="9.140625" style="13" customWidth="1"/>
    <col min="19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218</v>
      </c>
    </row>
    <row r="5" spans="1:15" ht="15.75" thickBot="1">
      <c r="A5" s="1"/>
    </row>
    <row r="6" spans="1:15" ht="15">
      <c r="A6" s="844" t="s">
        <v>219</v>
      </c>
      <c r="B6" s="844"/>
      <c r="C6" s="844"/>
      <c r="D6" s="844"/>
      <c r="E6" s="844"/>
      <c r="F6" s="1"/>
    </row>
    <row r="7" spans="1:15" ht="15">
      <c r="A7" s="185" t="s">
        <v>220</v>
      </c>
      <c r="B7" s="186"/>
      <c r="C7" s="186"/>
      <c r="D7" s="187"/>
      <c r="E7" s="188"/>
      <c r="F7" s="1"/>
    </row>
    <row r="8" spans="1:15" ht="15" thickBot="1">
      <c r="B8" s="13"/>
      <c r="C8" s="13"/>
    </row>
    <row r="9" spans="1:15" s="189" customFormat="1" ht="30.75" customHeight="1" thickBot="1">
      <c r="A9" s="845" t="str">
        <f>'10_Assuntos_+_demadados_2023'!A7</f>
        <v>Cadastro Único (CadÚnico)</v>
      </c>
      <c r="B9" s="845"/>
      <c r="C9" s="845"/>
      <c r="E9" s="845" t="str">
        <f>'10_Assuntos_+_demadados_2023'!A8</f>
        <v>Buraco e pavimentação</v>
      </c>
      <c r="F9" s="845"/>
      <c r="G9" s="845"/>
      <c r="I9" s="843" t="str">
        <f>'10_Assuntos_+_demadados_2023'!A9</f>
        <v>Qualidade de atendimento</v>
      </c>
      <c r="J9" s="843"/>
      <c r="K9" s="843"/>
      <c r="M9" s="845" t="str">
        <f>'10_Assuntos_+_demadados_2023'!A10</f>
        <v>Árvore</v>
      </c>
      <c r="N9" s="845"/>
      <c r="O9" s="845"/>
    </row>
    <row r="10" spans="1:15" ht="15.75" thickBot="1">
      <c r="A10" s="4" t="s">
        <v>2</v>
      </c>
      <c r="B10" s="4" t="s">
        <v>221</v>
      </c>
      <c r="C10" s="5" t="s">
        <v>222</v>
      </c>
      <c r="E10" s="4" t="s">
        <v>2</v>
      </c>
      <c r="F10" s="190" t="s">
        <v>221</v>
      </c>
      <c r="G10" s="190" t="s">
        <v>222</v>
      </c>
      <c r="I10" s="4" t="s">
        <v>2</v>
      </c>
      <c r="J10" s="190" t="s">
        <v>221</v>
      </c>
      <c r="K10" s="190" t="s">
        <v>222</v>
      </c>
      <c r="M10" s="4" t="s">
        <v>2</v>
      </c>
      <c r="N10" s="190" t="s">
        <v>221</v>
      </c>
      <c r="O10" s="190" t="s">
        <v>222</v>
      </c>
    </row>
    <row r="11" spans="1:15" ht="15">
      <c r="A11" s="191">
        <v>44927</v>
      </c>
      <c r="B11" s="8">
        <f>'10_Assuntos_+_demadados_2023'!M7</f>
        <v>501</v>
      </c>
      <c r="C11" s="192">
        <f>((B11-372)/372)*100</f>
        <v>34.677419354838712</v>
      </c>
      <c r="E11" s="191">
        <v>44927</v>
      </c>
      <c r="F11" s="193">
        <f>'10_Assuntos_+_demadados_2023'!M8</f>
        <v>263</v>
      </c>
      <c r="G11" s="9">
        <f>((F11-286)/286)*100</f>
        <v>-8.0419580419580416</v>
      </c>
      <c r="I11" s="191">
        <v>44927</v>
      </c>
      <c r="J11" s="193">
        <f>'10_Assuntos_+_demadados_2023'!M9</f>
        <v>337</v>
      </c>
      <c r="K11" s="9">
        <f>((J11-182)/182)*100</f>
        <v>85.164835164835168</v>
      </c>
      <c r="M11" s="191">
        <v>44927</v>
      </c>
      <c r="N11" s="193">
        <f>'10_Assuntos_+_demadados_2023'!M10</f>
        <v>301</v>
      </c>
      <c r="O11" s="9">
        <f>((N11-196)/196)*100</f>
        <v>53.571428571428569</v>
      </c>
    </row>
    <row r="12" spans="1:15" ht="15">
      <c r="A12" s="194">
        <v>44958</v>
      </c>
      <c r="B12" s="15">
        <f>'10_Assuntos_+_demadados_2023'!L7</f>
        <v>484</v>
      </c>
      <c r="C12" s="192">
        <f>((B12-B11)/B11)*100</f>
        <v>-3.3932135728542914</v>
      </c>
      <c r="E12" s="194">
        <v>44958</v>
      </c>
      <c r="F12" s="195">
        <f>'10_Assuntos_+_demadados_2023'!L8</f>
        <v>290</v>
      </c>
      <c r="G12" s="9">
        <f>((F12-F11)/F11)*100</f>
        <v>10.266159695817491</v>
      </c>
      <c r="I12" s="194">
        <v>44958</v>
      </c>
      <c r="J12" s="195">
        <f>'10_Assuntos_+_demadados_2023'!L9</f>
        <v>325</v>
      </c>
      <c r="K12" s="9">
        <f>((J12-J11)/J11)*100</f>
        <v>-3.5608308605341246</v>
      </c>
      <c r="M12" s="194">
        <v>44958</v>
      </c>
      <c r="N12" s="195">
        <f>'10_Assuntos_+_demadados_2023'!L10</f>
        <v>265</v>
      </c>
      <c r="O12" s="9">
        <f>((N12-N11)/N11)*100</f>
        <v>-11.960132890365449</v>
      </c>
    </row>
    <row r="13" spans="1:15" ht="15">
      <c r="A13" s="194">
        <v>44986</v>
      </c>
      <c r="B13" s="15">
        <f>'10_Assuntos_+_demadados_2023'!K7</f>
        <v>844</v>
      </c>
      <c r="C13" s="192">
        <f>((B13-B12)/B12)*100</f>
        <v>74.380165289256198</v>
      </c>
      <c r="E13" s="194">
        <v>44986</v>
      </c>
      <c r="F13" s="195">
        <f>'10_Assuntos_+_demadados_2023'!K8</f>
        <v>313</v>
      </c>
      <c r="G13" s="9">
        <f>((F13-F12)/F12)*100</f>
        <v>7.931034482758621</v>
      </c>
      <c r="I13" s="194">
        <v>44986</v>
      </c>
      <c r="J13" s="195">
        <f>'10_Assuntos_+_demadados_2023'!K9</f>
        <v>347</v>
      </c>
      <c r="K13" s="9">
        <f>((J13-J12)/J12)*100</f>
        <v>6.7692307692307692</v>
      </c>
      <c r="M13" s="194">
        <v>44986</v>
      </c>
      <c r="N13" s="195">
        <f>'10_Assuntos_+_demadados_2023'!K10</f>
        <v>270</v>
      </c>
      <c r="O13" s="9">
        <f>((N13-N12)/N12)*100</f>
        <v>1.8867924528301887</v>
      </c>
    </row>
    <row r="14" spans="1:15" ht="15">
      <c r="A14" s="194">
        <v>45017</v>
      </c>
      <c r="B14" s="15">
        <f>'10_Assuntos_+_demadados_2023'!J$7</f>
        <v>981</v>
      </c>
      <c r="C14" s="192">
        <f>((B14-B13)/B13)*100</f>
        <v>16.232227488151661</v>
      </c>
      <c r="E14" s="194">
        <v>45017</v>
      </c>
      <c r="F14" s="195">
        <f>'10_Assuntos_+_demadados_2023'!J$8</f>
        <v>379</v>
      </c>
      <c r="G14" s="9">
        <f>((F14-F13)/F13)*100</f>
        <v>21.08626198083067</v>
      </c>
      <c r="I14" s="194">
        <v>45017</v>
      </c>
      <c r="J14" s="195">
        <f>'10_Assuntos_+_demadados_2023'!J$9</f>
        <v>253</v>
      </c>
      <c r="K14" s="9">
        <f>((J14-J13)/J13)*100</f>
        <v>-27.089337175792505</v>
      </c>
      <c r="M14" s="194">
        <v>45017</v>
      </c>
      <c r="N14" s="195">
        <f>'10_Assuntos_+_demadados_2023'!J$10</f>
        <v>231</v>
      </c>
      <c r="O14" s="9">
        <f>((N14-N13)/N13)*100</f>
        <v>-14.444444444444443</v>
      </c>
    </row>
    <row r="15" spans="1:15" ht="15">
      <c r="A15" s="194">
        <v>45047</v>
      </c>
      <c r="B15" s="15">
        <f>'10_Assuntos_+_demadados_2023'!I$7</f>
        <v>801</v>
      </c>
      <c r="C15" s="192">
        <f>((B15-B14)/B14)*100</f>
        <v>-18.348623853211009</v>
      </c>
      <c r="E15" s="194">
        <v>45047</v>
      </c>
      <c r="F15" s="195">
        <f>'10_Assuntos_+_demadados_2023'!I$8</f>
        <v>460</v>
      </c>
      <c r="G15" s="9">
        <f>((F15-F14)/F14)*100</f>
        <v>21.372031662269126</v>
      </c>
      <c r="I15" s="194">
        <v>45047</v>
      </c>
      <c r="J15" s="195">
        <f>'10_Assuntos_+_demadados_2023'!I$9</f>
        <v>333</v>
      </c>
      <c r="K15" s="9">
        <f>((J15-J14)/J14)*100</f>
        <v>31.620553359683797</v>
      </c>
      <c r="M15" s="194">
        <v>45047</v>
      </c>
      <c r="N15" s="195">
        <f>'10_Assuntos_+_demadados_2023'!I$10</f>
        <v>252</v>
      </c>
      <c r="O15" s="9">
        <f>((N15-N14)/N14)*100</f>
        <v>9.0909090909090917</v>
      </c>
    </row>
    <row r="16" spans="1:15" ht="15">
      <c r="A16" s="194">
        <v>45078</v>
      </c>
      <c r="B16" s="15"/>
      <c r="C16" s="192"/>
      <c r="E16" s="194">
        <v>45078</v>
      </c>
      <c r="F16" s="195"/>
      <c r="G16" s="9"/>
      <c r="I16" s="194">
        <v>45078</v>
      </c>
      <c r="J16" s="195"/>
      <c r="K16" s="9"/>
      <c r="M16" s="194">
        <v>45078</v>
      </c>
      <c r="N16" s="195"/>
      <c r="O16" s="9"/>
    </row>
    <row r="17" spans="1:15" ht="15">
      <c r="A17" s="194">
        <v>45108</v>
      </c>
      <c r="B17" s="15"/>
      <c r="C17" s="192"/>
      <c r="E17" s="194">
        <v>45108</v>
      </c>
      <c r="F17" s="195"/>
      <c r="G17" s="9"/>
      <c r="I17" s="194">
        <v>45108</v>
      </c>
      <c r="J17" s="195"/>
      <c r="K17" s="9"/>
      <c r="M17" s="194">
        <v>45108</v>
      </c>
      <c r="N17" s="195"/>
      <c r="O17" s="9"/>
    </row>
    <row r="18" spans="1:15" ht="15">
      <c r="A18" s="194">
        <v>45139</v>
      </c>
      <c r="B18" s="15"/>
      <c r="C18" s="192"/>
      <c r="E18" s="194">
        <v>45139</v>
      </c>
      <c r="F18" s="195"/>
      <c r="G18" s="9"/>
      <c r="I18" s="194">
        <v>45139</v>
      </c>
      <c r="J18" s="195"/>
      <c r="K18" s="9"/>
      <c r="M18" s="194">
        <v>45139</v>
      </c>
      <c r="N18" s="195"/>
      <c r="O18" s="9"/>
    </row>
    <row r="19" spans="1:15" ht="15">
      <c r="A19" s="194">
        <v>45170</v>
      </c>
      <c r="B19" s="15"/>
      <c r="C19" s="192"/>
      <c r="E19" s="194">
        <v>45170</v>
      </c>
      <c r="F19" s="195"/>
      <c r="G19" s="9"/>
      <c r="I19" s="194">
        <v>45170</v>
      </c>
      <c r="J19" s="195"/>
      <c r="K19" s="9"/>
      <c r="M19" s="194">
        <v>45170</v>
      </c>
      <c r="N19" s="195"/>
      <c r="O19" s="9"/>
    </row>
    <row r="20" spans="1:15" ht="15">
      <c r="A20" s="194">
        <v>45200</v>
      </c>
      <c r="B20" s="15"/>
      <c r="C20" s="192"/>
      <c r="E20" s="194">
        <v>45200</v>
      </c>
      <c r="F20" s="195"/>
      <c r="G20" s="9"/>
      <c r="I20" s="194">
        <v>45200</v>
      </c>
      <c r="J20" s="195"/>
      <c r="K20" s="9"/>
      <c r="M20" s="194">
        <v>45200</v>
      </c>
      <c r="N20" s="195"/>
      <c r="O20" s="9"/>
    </row>
    <row r="21" spans="1:15" ht="15">
      <c r="A21" s="194">
        <v>45231</v>
      </c>
      <c r="B21" s="15"/>
      <c r="C21" s="192"/>
      <c r="E21" s="194">
        <v>45231</v>
      </c>
      <c r="F21" s="195"/>
      <c r="G21" s="9"/>
      <c r="I21" s="194">
        <v>45231</v>
      </c>
      <c r="J21" s="196"/>
      <c r="K21" s="9"/>
      <c r="M21" s="194">
        <v>45231</v>
      </c>
      <c r="N21" s="196"/>
      <c r="O21" s="9"/>
    </row>
    <row r="22" spans="1:15" ht="15.75" thickBot="1">
      <c r="A22" s="197">
        <v>45261</v>
      </c>
      <c r="B22" s="18"/>
      <c r="C22" s="198"/>
      <c r="E22" s="197">
        <v>45261</v>
      </c>
      <c r="F22" s="199"/>
      <c r="G22" s="19"/>
      <c r="I22" s="197">
        <v>45261</v>
      </c>
      <c r="J22" s="199"/>
      <c r="K22" s="19"/>
      <c r="M22" s="197">
        <v>45261</v>
      </c>
      <c r="N22" s="199"/>
      <c r="O22" s="19"/>
    </row>
    <row r="23" spans="1:15">
      <c r="B23" s="13"/>
      <c r="C23" s="13"/>
    </row>
    <row r="24" spans="1:15" ht="15" thickBot="1">
      <c r="B24" s="13"/>
      <c r="C24" s="13"/>
    </row>
    <row r="25" spans="1:15" s="189" customFormat="1" ht="30.75" customHeight="1" thickBot="1">
      <c r="A25" s="845" t="str">
        <f>'10_Assuntos_+_demadados_2023'!A11</f>
        <v>Poluição sonora - PSIU</v>
      </c>
      <c r="B25" s="845"/>
      <c r="C25" s="845"/>
      <c r="E25" s="843" t="str">
        <f>'10_Assuntos_+_demadados_2023'!A12</f>
        <v>Estabelecimentos comerciais, indústrias e serviços</v>
      </c>
      <c r="F25" s="843"/>
      <c r="G25" s="843"/>
      <c r="I25" s="846" t="str">
        <f>'10_Assuntos_+_demadados_2023'!A13</f>
        <v>Sinalização e Circulação de veículos e Pedestres</v>
      </c>
      <c r="J25" s="846"/>
      <c r="K25" s="846"/>
      <c r="M25" s="843" t="str">
        <f>'10_Assuntos_+_demadados_2023'!A14</f>
        <v>Drenagem de água de chuva</v>
      </c>
      <c r="N25" s="843"/>
      <c r="O25" s="843"/>
    </row>
    <row r="26" spans="1:15" ht="15.75" thickBot="1">
      <c r="A26" s="4" t="s">
        <v>2</v>
      </c>
      <c r="B26" s="200" t="s">
        <v>221</v>
      </c>
      <c r="C26" s="201" t="s">
        <v>222</v>
      </c>
      <c r="E26" s="5" t="s">
        <v>2</v>
      </c>
      <c r="F26" s="5" t="s">
        <v>221</v>
      </c>
      <c r="G26" s="5" t="s">
        <v>222</v>
      </c>
      <c r="I26" s="4" t="s">
        <v>2</v>
      </c>
      <c r="J26" s="190" t="s">
        <v>221</v>
      </c>
      <c r="K26" s="190" t="s">
        <v>222</v>
      </c>
      <c r="M26" s="4" t="s">
        <v>2</v>
      </c>
      <c r="N26" s="201" t="s">
        <v>221</v>
      </c>
      <c r="O26" s="190" t="s">
        <v>222</v>
      </c>
    </row>
    <row r="27" spans="1:15" ht="15">
      <c r="A27" s="191">
        <v>44927</v>
      </c>
      <c r="B27" s="193">
        <f>'10_Assuntos_+_demadados_2023'!M11</f>
        <v>239</v>
      </c>
      <c r="C27" s="9">
        <f>((B27-192)/192)*100</f>
        <v>24.479166666666664</v>
      </c>
      <c r="E27" s="191">
        <v>44927</v>
      </c>
      <c r="F27" s="193">
        <f>'10_Assuntos_+_demadados_2023'!M12</f>
        <v>113</v>
      </c>
      <c r="G27" s="9">
        <f>((F27-108)/108)*100</f>
        <v>4.6296296296296298</v>
      </c>
      <c r="I27" s="191">
        <v>44927</v>
      </c>
      <c r="J27" s="193">
        <f>'10_Assuntos_+_demadados_2023'!M13</f>
        <v>129</v>
      </c>
      <c r="K27" s="9">
        <f>((J27-117)/117)*100</f>
        <v>10.256410256410255</v>
      </c>
      <c r="M27" s="191">
        <v>44927</v>
      </c>
      <c r="N27" s="193">
        <f>'10_Assuntos_+_demadados_2023'!M14</f>
        <v>118</v>
      </c>
      <c r="O27" s="192">
        <f>((N27-89)/89)*100</f>
        <v>32.584269662921351</v>
      </c>
    </row>
    <row r="28" spans="1:15" ht="15">
      <c r="A28" s="194">
        <v>44958</v>
      </c>
      <c r="B28" s="195">
        <f>'10_Assuntos_+_demadados_2023'!L11</f>
        <v>193</v>
      </c>
      <c r="C28" s="9">
        <f>((B28-B27)/B27)*100</f>
        <v>-19.246861924686193</v>
      </c>
      <c r="E28" s="194">
        <v>44958</v>
      </c>
      <c r="F28" s="195">
        <f>'10_Assuntos_+_demadados_2023'!L12</f>
        <v>93</v>
      </c>
      <c r="G28" s="9">
        <f>((F28-F27)/F27)*100</f>
        <v>-17.699115044247787</v>
      </c>
      <c r="I28" s="194">
        <v>44958</v>
      </c>
      <c r="J28" s="195">
        <f>'10_Assuntos_+_demadados_2023'!L13</f>
        <v>149</v>
      </c>
      <c r="K28" s="9">
        <f>((J28-J27)/J27)*100</f>
        <v>15.503875968992247</v>
      </c>
      <c r="M28" s="194">
        <v>44958</v>
      </c>
      <c r="N28" s="195">
        <f>'10_Assuntos_+_demadados_2023'!L14</f>
        <v>135</v>
      </c>
      <c r="O28" s="192">
        <f>((N28-N27)/N27)*100</f>
        <v>14.40677966101695</v>
      </c>
    </row>
    <row r="29" spans="1:15" ht="15">
      <c r="A29" s="194">
        <v>44986</v>
      </c>
      <c r="B29" s="195">
        <f>'10_Assuntos_+_demadados_2023'!K11</f>
        <v>215</v>
      </c>
      <c r="C29" s="9">
        <f>((B29-B28)/B28)*100</f>
        <v>11.398963730569948</v>
      </c>
      <c r="E29" s="194">
        <v>44986</v>
      </c>
      <c r="F29" s="195">
        <f>'10_Assuntos_+_demadados_2023'!K12</f>
        <v>164</v>
      </c>
      <c r="G29" s="9">
        <f>((F29-F28)/F28)*100</f>
        <v>76.344086021505376</v>
      </c>
      <c r="I29" s="194">
        <v>44986</v>
      </c>
      <c r="J29" s="195">
        <f>'10_Assuntos_+_demadados_2023'!K13</f>
        <v>164</v>
      </c>
      <c r="K29" s="9">
        <f>((J29-J28)/J28)*100</f>
        <v>10.067114093959731</v>
      </c>
      <c r="M29" s="194">
        <v>44986</v>
      </c>
      <c r="N29" s="195">
        <f>'10_Assuntos_+_demadados_2023'!K14</f>
        <v>176</v>
      </c>
      <c r="O29" s="192">
        <f>((N29-N28)/N28)*100</f>
        <v>30.37037037037037</v>
      </c>
    </row>
    <row r="30" spans="1:15" ht="15">
      <c r="A30" s="194">
        <v>45017</v>
      </c>
      <c r="B30" s="195">
        <f>'10_Assuntos_+_demadados_2023'!J$11</f>
        <v>160</v>
      </c>
      <c r="C30" s="9">
        <f>((B30-B29)/B29)*100</f>
        <v>-25.581395348837212</v>
      </c>
      <c r="E30" s="194">
        <v>45017</v>
      </c>
      <c r="F30" s="195">
        <f>'10_Assuntos_+_demadados_2023'!J$12</f>
        <v>101</v>
      </c>
      <c r="G30" s="9">
        <f>((F30-F29)/F29)*100</f>
        <v>-38.414634146341463</v>
      </c>
      <c r="I30" s="194">
        <v>45017</v>
      </c>
      <c r="J30" s="195">
        <f>'10_Assuntos_+_demadados_2023'!J$13</f>
        <v>128</v>
      </c>
      <c r="K30" s="9">
        <f>((J30-J29)/J29)*100</f>
        <v>-21.951219512195124</v>
      </c>
      <c r="M30" s="194">
        <v>45017</v>
      </c>
      <c r="N30" s="195">
        <f>'10_Assuntos_+_demadados_2023'!J$14</f>
        <v>130</v>
      </c>
      <c r="O30" s="192">
        <f>((N30-N29)/N29)*100</f>
        <v>-26.136363636363637</v>
      </c>
    </row>
    <row r="31" spans="1:15" ht="15">
      <c r="A31" s="194">
        <v>45047</v>
      </c>
      <c r="B31" s="195">
        <f>'10_Assuntos_+_demadados_2023'!I$11</f>
        <v>196</v>
      </c>
      <c r="C31" s="9">
        <f>((B31-B30)/B30)*100</f>
        <v>22.5</v>
      </c>
      <c r="E31" s="194">
        <v>45047</v>
      </c>
      <c r="F31" s="195">
        <f>'10_Assuntos_+_demadados_2023'!I$12</f>
        <v>298</v>
      </c>
      <c r="G31" s="9">
        <f>((F31-F30)/F30)*100</f>
        <v>195.04950495049505</v>
      </c>
      <c r="I31" s="194">
        <v>45047</v>
      </c>
      <c r="J31" s="195">
        <f>'10_Assuntos_+_demadados_2023'!I$13</f>
        <v>158</v>
      </c>
      <c r="K31" s="9">
        <f>((J31-J30)/J30)*100</f>
        <v>23.4375</v>
      </c>
      <c r="M31" s="194">
        <v>45047</v>
      </c>
      <c r="N31" s="195">
        <f>'10_Assuntos_+_demadados_2023'!I$14</f>
        <v>102</v>
      </c>
      <c r="O31" s="192">
        <f>((N31-N30)/N30)*100</f>
        <v>-21.53846153846154</v>
      </c>
    </row>
    <row r="32" spans="1:15" ht="15">
      <c r="A32" s="194">
        <v>45078</v>
      </c>
      <c r="B32" s="195"/>
      <c r="C32" s="9"/>
      <c r="E32" s="194">
        <v>45078</v>
      </c>
      <c r="F32" s="195"/>
      <c r="G32" s="9"/>
      <c r="I32" s="194">
        <v>45078</v>
      </c>
      <c r="J32" s="195"/>
      <c r="K32" s="9"/>
      <c r="M32" s="194">
        <v>45078</v>
      </c>
      <c r="N32" s="195"/>
      <c r="O32" s="192"/>
    </row>
    <row r="33" spans="1:15" ht="15">
      <c r="A33" s="194">
        <v>45108</v>
      </c>
      <c r="B33" s="195"/>
      <c r="C33" s="9"/>
      <c r="E33" s="194">
        <v>45108</v>
      </c>
      <c r="F33" s="195"/>
      <c r="G33" s="9"/>
      <c r="I33" s="194">
        <v>45108</v>
      </c>
      <c r="J33" s="195"/>
      <c r="K33" s="9"/>
      <c r="M33" s="194">
        <v>45108</v>
      </c>
      <c r="N33" s="195"/>
      <c r="O33" s="192"/>
    </row>
    <row r="34" spans="1:15" ht="15">
      <c r="A34" s="194">
        <v>45139</v>
      </c>
      <c r="B34" s="195"/>
      <c r="C34" s="9"/>
      <c r="E34" s="194">
        <v>45139</v>
      </c>
      <c r="F34" s="195"/>
      <c r="G34" s="9"/>
      <c r="I34" s="194">
        <v>45139</v>
      </c>
      <c r="J34" s="195"/>
      <c r="K34" s="9"/>
      <c r="M34" s="194">
        <v>45139</v>
      </c>
      <c r="N34" s="195"/>
      <c r="O34" s="192"/>
    </row>
    <row r="35" spans="1:15" ht="15">
      <c r="A35" s="194">
        <v>45170</v>
      </c>
      <c r="B35" s="195"/>
      <c r="C35" s="9"/>
      <c r="E35" s="194">
        <v>45170</v>
      </c>
      <c r="F35" s="195"/>
      <c r="G35" s="9"/>
      <c r="I35" s="194">
        <v>45170</v>
      </c>
      <c r="J35" s="195"/>
      <c r="K35" s="9"/>
      <c r="M35" s="194">
        <v>45170</v>
      </c>
      <c r="N35" s="195"/>
      <c r="O35" s="192"/>
    </row>
    <row r="36" spans="1:15" ht="15">
      <c r="A36" s="194">
        <v>45200</v>
      </c>
      <c r="B36" s="195"/>
      <c r="C36" s="9"/>
      <c r="E36" s="194">
        <v>45200</v>
      </c>
      <c r="F36" s="195"/>
      <c r="G36" s="9"/>
      <c r="I36" s="194">
        <v>45200</v>
      </c>
      <c r="J36" s="195"/>
      <c r="K36" s="9"/>
      <c r="M36" s="194">
        <v>45200</v>
      </c>
      <c r="N36" s="195"/>
      <c r="O36" s="192"/>
    </row>
    <row r="37" spans="1:15" ht="15">
      <c r="A37" s="194">
        <v>45231</v>
      </c>
      <c r="B37" s="195"/>
      <c r="C37" s="9"/>
      <c r="E37" s="194">
        <v>45231</v>
      </c>
      <c r="F37" s="195"/>
      <c r="G37" s="9"/>
      <c r="I37" s="194">
        <v>45231</v>
      </c>
      <c r="J37" s="195"/>
      <c r="K37" s="9"/>
      <c r="M37" s="194">
        <v>45231</v>
      </c>
      <c r="N37" s="195"/>
      <c r="O37" s="192"/>
    </row>
    <row r="38" spans="1:15" ht="15.75" thickBot="1">
      <c r="A38" s="197">
        <v>45261</v>
      </c>
      <c r="B38" s="199"/>
      <c r="C38" s="19"/>
      <c r="E38" s="197">
        <v>45261</v>
      </c>
      <c r="F38" s="199"/>
      <c r="G38" s="19"/>
      <c r="I38" s="197">
        <v>45261</v>
      </c>
      <c r="J38" s="199"/>
      <c r="K38" s="19"/>
      <c r="M38" s="197">
        <v>45261</v>
      </c>
      <c r="N38" s="199"/>
      <c r="O38" s="198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43" t="str">
        <f>'10_Assuntos_+_demadados_2023'!A15</f>
        <v>Calçadas, guias e postes</v>
      </c>
      <c r="B41" s="843"/>
      <c r="C41" s="843"/>
      <c r="E41" s="843" t="str">
        <f>'10_Assuntos_+_demadados_2023'!A16</f>
        <v>Capinação e roçada de áreas verdes</v>
      </c>
      <c r="F41" s="843"/>
      <c r="G41" s="843"/>
    </row>
    <row r="42" spans="1:15" ht="15.75" thickBot="1">
      <c r="A42" s="4" t="s">
        <v>2</v>
      </c>
      <c r="B42" s="190" t="s">
        <v>221</v>
      </c>
      <c r="C42" s="190" t="s">
        <v>222</v>
      </c>
      <c r="E42" s="4" t="s">
        <v>2</v>
      </c>
      <c r="F42" s="190" t="s">
        <v>221</v>
      </c>
      <c r="G42" s="190" t="s">
        <v>222</v>
      </c>
    </row>
    <row r="43" spans="1:15" ht="15">
      <c r="A43" s="191">
        <v>44927</v>
      </c>
      <c r="B43" s="195">
        <f>'10_Assuntos_+_demadados_2023'!M15</f>
        <v>91</v>
      </c>
      <c r="C43" s="9">
        <f>((B43-103)/103)*100</f>
        <v>-11.650485436893204</v>
      </c>
      <c r="E43" s="191">
        <v>44927</v>
      </c>
      <c r="F43" s="193">
        <f>'10_Assuntos_+_demadados_2023'!M16</f>
        <v>81</v>
      </c>
      <c r="G43" s="9">
        <f>((F43-99)/99)*100</f>
        <v>-18.181818181818183</v>
      </c>
    </row>
    <row r="44" spans="1:15" ht="15">
      <c r="A44" s="194">
        <v>44958</v>
      </c>
      <c r="B44" s="195">
        <f>'10_Assuntos_+_demadados_2023'!L15</f>
        <v>139</v>
      </c>
      <c r="C44" s="9">
        <f>((B44-B43)/B43)*100</f>
        <v>52.747252747252752</v>
      </c>
      <c r="E44" s="194">
        <v>44958</v>
      </c>
      <c r="F44" s="195">
        <f>'10_Assuntos_+_demadados_2023'!L16</f>
        <v>123</v>
      </c>
      <c r="G44" s="9">
        <f>((F44-F43)/F43)*100</f>
        <v>51.851851851851848</v>
      </c>
    </row>
    <row r="45" spans="1:15" ht="15">
      <c r="A45" s="194">
        <v>44986</v>
      </c>
      <c r="B45" s="195">
        <f>'10_Assuntos_+_demadados_2023'!K15</f>
        <v>157</v>
      </c>
      <c r="C45" s="9">
        <f>((B45-B44)/B44)*100</f>
        <v>12.949640287769784</v>
      </c>
      <c r="E45" s="194">
        <v>44986</v>
      </c>
      <c r="F45" s="195">
        <f>'10_Assuntos_+_demadados_2023'!K16</f>
        <v>155</v>
      </c>
      <c r="G45" s="9">
        <f>((F45-F44)/F44)*100</f>
        <v>26.016260162601629</v>
      </c>
    </row>
    <row r="46" spans="1:15" ht="15">
      <c r="A46" s="194">
        <v>45017</v>
      </c>
      <c r="B46" s="195">
        <f>'10_Assuntos_+_demadados_2023'!J$15</f>
        <v>116</v>
      </c>
      <c r="C46" s="9">
        <f>((B46-B45)/B45)*100</f>
        <v>-26.114649681528661</v>
      </c>
      <c r="E46" s="194">
        <v>45017</v>
      </c>
      <c r="F46" s="195">
        <f>'10_Assuntos_+_demadados_2023'!J$16</f>
        <v>139</v>
      </c>
      <c r="G46" s="9">
        <f>((F46-F45)/F45)*100</f>
        <v>-10.32258064516129</v>
      </c>
    </row>
    <row r="47" spans="1:15" ht="15">
      <c r="A47" s="194">
        <v>45047</v>
      </c>
      <c r="B47" s="195">
        <f>'10_Assuntos_+_demadados_2023'!I$15</f>
        <v>136</v>
      </c>
      <c r="C47" s="9">
        <f>((B47-B46)/B46)*100</f>
        <v>17.241379310344829</v>
      </c>
      <c r="E47" s="194">
        <v>45047</v>
      </c>
      <c r="F47" s="195">
        <f>'10_Assuntos_+_demadados_2023'!I$16</f>
        <v>123</v>
      </c>
      <c r="G47" s="9">
        <f>((F47-F46)/F46)*100</f>
        <v>-11.510791366906476</v>
      </c>
    </row>
    <row r="48" spans="1:15" ht="15">
      <c r="A48" s="194">
        <v>45078</v>
      </c>
      <c r="B48" s="195"/>
      <c r="C48" s="9"/>
      <c r="E48" s="194">
        <v>45078</v>
      </c>
      <c r="F48" s="195"/>
      <c r="G48" s="9"/>
    </row>
    <row r="49" spans="1:7" ht="15">
      <c r="A49" s="194">
        <v>45108</v>
      </c>
      <c r="B49" s="195"/>
      <c r="C49" s="9"/>
      <c r="E49" s="194">
        <v>45108</v>
      </c>
      <c r="F49" s="195"/>
      <c r="G49" s="9"/>
    </row>
    <row r="50" spans="1:7" ht="15">
      <c r="A50" s="194">
        <v>45139</v>
      </c>
      <c r="B50" s="195"/>
      <c r="C50" s="9"/>
      <c r="E50" s="194">
        <v>45139</v>
      </c>
      <c r="F50" s="195"/>
      <c r="G50" s="9"/>
    </row>
    <row r="51" spans="1:7" ht="15">
      <c r="A51" s="194">
        <v>45170</v>
      </c>
      <c r="B51" s="195"/>
      <c r="C51" s="9"/>
      <c r="E51" s="194">
        <v>45170</v>
      </c>
      <c r="F51" s="195"/>
      <c r="G51" s="9"/>
    </row>
    <row r="52" spans="1:7" ht="15">
      <c r="A52" s="194">
        <v>45200</v>
      </c>
      <c r="B52" s="195"/>
      <c r="C52" s="9"/>
      <c r="E52" s="194">
        <v>45200</v>
      </c>
      <c r="F52" s="195"/>
      <c r="G52" s="9"/>
    </row>
    <row r="53" spans="1:7" ht="15">
      <c r="A53" s="194">
        <v>45231</v>
      </c>
      <c r="B53" s="196"/>
      <c r="C53" s="9"/>
      <c r="E53" s="194">
        <v>45231</v>
      </c>
      <c r="F53" s="195"/>
      <c r="G53" s="9"/>
    </row>
    <row r="54" spans="1:7" ht="15.75" thickBot="1">
      <c r="A54" s="197">
        <v>45261</v>
      </c>
      <c r="B54" s="199"/>
      <c r="C54" s="19"/>
      <c r="E54" s="197">
        <v>45261</v>
      </c>
      <c r="F54" s="199"/>
      <c r="G54" s="19"/>
    </row>
    <row r="55" spans="1:7">
      <c r="B55" s="13"/>
      <c r="C55" s="13"/>
    </row>
    <row r="56" spans="1:7">
      <c r="B56" s="13"/>
      <c r="C56" s="13"/>
    </row>
    <row r="61" spans="1:7" ht="15">
      <c r="A61" s="1"/>
    </row>
    <row r="65" spans="17:17">
      <c r="Q65" s="161"/>
    </row>
  </sheetData>
  <mergeCells count="11">
    <mergeCell ref="I9:K9"/>
    <mergeCell ref="M9:O9"/>
    <mergeCell ref="A25:C25"/>
    <mergeCell ref="E25:G25"/>
    <mergeCell ref="I25:K25"/>
    <mergeCell ref="M25:O25"/>
    <mergeCell ref="A41:C41"/>
    <mergeCell ref="E41:G41"/>
    <mergeCell ref="A6:E6"/>
    <mergeCell ref="A9:C9"/>
    <mergeCell ref="E9:G9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223</v>
      </c>
      <c r="B4" s="1"/>
      <c r="C4" s="1"/>
    </row>
    <row r="5" spans="1:6" ht="15.75" thickBot="1"/>
    <row r="6" spans="1:6" ht="15.75" thickBot="1">
      <c r="A6" s="100" t="s">
        <v>25</v>
      </c>
      <c r="B6" s="202">
        <v>45047</v>
      </c>
      <c r="C6" s="203">
        <v>45017</v>
      </c>
      <c r="D6" s="203">
        <v>44986</v>
      </c>
      <c r="E6" s="65" t="s">
        <v>5</v>
      </c>
      <c r="F6" s="204" t="s">
        <v>6</v>
      </c>
    </row>
    <row r="7" spans="1:6" ht="15.75" thickBot="1">
      <c r="A7" s="747" t="s">
        <v>59</v>
      </c>
      <c r="B7" s="748">
        <v>801</v>
      </c>
      <c r="C7" s="749">
        <v>981</v>
      </c>
      <c r="D7" s="750">
        <v>844</v>
      </c>
      <c r="E7" s="205">
        <f t="shared" ref="E7:E17" si="0">SUM(B7:D7)</f>
        <v>2626</v>
      </c>
      <c r="F7" s="206">
        <f t="shared" ref="F7:F17" si="1">AVERAGE(B7:D7)</f>
        <v>875.33333333333337</v>
      </c>
    </row>
    <row r="8" spans="1:6" ht="15.75" thickBot="1">
      <c r="A8" s="747" t="s">
        <v>57</v>
      </c>
      <c r="B8" s="748">
        <v>460</v>
      </c>
      <c r="C8" s="749">
        <v>379</v>
      </c>
      <c r="D8" s="750">
        <v>313</v>
      </c>
      <c r="E8" s="205">
        <f t="shared" si="0"/>
        <v>1152</v>
      </c>
      <c r="F8" s="206">
        <f t="shared" si="1"/>
        <v>384</v>
      </c>
    </row>
    <row r="9" spans="1:6" ht="15.75" thickBot="1">
      <c r="A9" s="747" t="s">
        <v>175</v>
      </c>
      <c r="B9" s="748">
        <v>333</v>
      </c>
      <c r="C9" s="749">
        <v>253</v>
      </c>
      <c r="D9" s="750">
        <v>347</v>
      </c>
      <c r="E9" s="205">
        <f t="shared" si="0"/>
        <v>933</v>
      </c>
      <c r="F9" s="206">
        <f t="shared" si="1"/>
        <v>311</v>
      </c>
    </row>
    <row r="10" spans="1:6" ht="15.75" thickBot="1">
      <c r="A10" s="747" t="s">
        <v>44</v>
      </c>
      <c r="B10" s="748">
        <v>252</v>
      </c>
      <c r="C10" s="749">
        <v>231</v>
      </c>
      <c r="D10" s="750">
        <v>270</v>
      </c>
      <c r="E10" s="205">
        <f t="shared" si="0"/>
        <v>753</v>
      </c>
      <c r="F10" s="206">
        <f t="shared" si="1"/>
        <v>251</v>
      </c>
    </row>
    <row r="11" spans="1:6" ht="15.75" thickBot="1">
      <c r="A11" s="751" t="s">
        <v>158</v>
      </c>
      <c r="B11" s="748">
        <v>196</v>
      </c>
      <c r="C11" s="749">
        <v>160</v>
      </c>
      <c r="D11" s="750">
        <v>215</v>
      </c>
      <c r="E11" s="205">
        <f t="shared" si="0"/>
        <v>571</v>
      </c>
      <c r="F11" s="206">
        <f t="shared" si="1"/>
        <v>190.33333333333334</v>
      </c>
    </row>
    <row r="12" spans="1:6" ht="15.75" thickBot="1">
      <c r="A12" s="747" t="s">
        <v>101</v>
      </c>
      <c r="B12" s="748">
        <v>298</v>
      </c>
      <c r="C12" s="749">
        <v>101</v>
      </c>
      <c r="D12" s="750">
        <v>164</v>
      </c>
      <c r="E12" s="205">
        <f t="shared" si="0"/>
        <v>563</v>
      </c>
      <c r="F12" s="207">
        <f t="shared" si="1"/>
        <v>187.66666666666666</v>
      </c>
    </row>
    <row r="13" spans="1:6" ht="15.75" thickBot="1">
      <c r="A13" s="747" t="s">
        <v>145</v>
      </c>
      <c r="B13" s="748">
        <v>170</v>
      </c>
      <c r="C13" s="749">
        <v>123</v>
      </c>
      <c r="D13" s="750">
        <v>175</v>
      </c>
      <c r="E13" s="205">
        <f t="shared" si="0"/>
        <v>468</v>
      </c>
      <c r="F13" s="206">
        <f t="shared" si="1"/>
        <v>156</v>
      </c>
    </row>
    <row r="14" spans="1:6" ht="15.75" thickBot="1">
      <c r="A14" s="747" t="s">
        <v>192</v>
      </c>
      <c r="B14" s="748">
        <v>158</v>
      </c>
      <c r="C14" s="749">
        <v>128</v>
      </c>
      <c r="D14" s="750">
        <v>164</v>
      </c>
      <c r="E14" s="205">
        <f t="shared" si="0"/>
        <v>450</v>
      </c>
      <c r="F14" s="206">
        <f t="shared" si="1"/>
        <v>150</v>
      </c>
    </row>
    <row r="15" spans="1:6" ht="15.75" thickBot="1">
      <c r="A15" s="747" t="s">
        <v>62</v>
      </c>
      <c r="B15" s="748">
        <v>123</v>
      </c>
      <c r="C15" s="749">
        <v>139</v>
      </c>
      <c r="D15" s="750">
        <v>155</v>
      </c>
      <c r="E15" s="205">
        <f t="shared" si="0"/>
        <v>417</v>
      </c>
      <c r="F15" s="206">
        <f t="shared" si="1"/>
        <v>139</v>
      </c>
    </row>
    <row r="16" spans="1:6" ht="15.75" thickBot="1">
      <c r="A16" s="747" t="s">
        <v>61</v>
      </c>
      <c r="B16" s="748">
        <v>136</v>
      </c>
      <c r="C16" s="749">
        <v>116</v>
      </c>
      <c r="D16" s="750">
        <v>157</v>
      </c>
      <c r="E16" s="208">
        <f t="shared" si="0"/>
        <v>409</v>
      </c>
      <c r="F16" s="206">
        <f t="shared" si="1"/>
        <v>136.33333333333334</v>
      </c>
    </row>
    <row r="17" spans="1:23" ht="15.75" thickBot="1">
      <c r="A17" s="209" t="s">
        <v>15</v>
      </c>
      <c r="B17" s="210">
        <f>SUM(B7:B16)</f>
        <v>2927</v>
      </c>
      <c r="C17" s="210">
        <f>SUM(C7:C16)</f>
        <v>2611</v>
      </c>
      <c r="D17" s="210">
        <f>SUM(D7:D16)</f>
        <v>2804</v>
      </c>
      <c r="E17" s="211">
        <f t="shared" si="0"/>
        <v>8342</v>
      </c>
      <c r="F17" s="146">
        <f t="shared" si="1"/>
        <v>2780.6666666666665</v>
      </c>
    </row>
    <row r="19" spans="1:23">
      <c r="G19" s="2"/>
      <c r="H19" s="6"/>
      <c r="I19" s="212"/>
      <c r="J19" s="212"/>
      <c r="K19" s="212"/>
      <c r="L19" s="213"/>
    </row>
    <row r="20" spans="1:23">
      <c r="G20" s="2"/>
      <c r="I20" s="214"/>
      <c r="J20" s="158"/>
      <c r="K20" s="158"/>
      <c r="L20" s="214"/>
    </row>
    <row r="21" spans="1:23">
      <c r="G21" s="2"/>
      <c r="I21" s="214"/>
      <c r="K21" s="98"/>
      <c r="L21" s="98"/>
      <c r="M21" s="98"/>
      <c r="N21" s="215"/>
      <c r="O21" s="216"/>
    </row>
    <row r="22" spans="1:23">
      <c r="G22" s="2"/>
      <c r="I22" s="214"/>
      <c r="K22" s="97"/>
      <c r="L22" s="217"/>
      <c r="M22" s="217"/>
      <c r="N22" s="218"/>
      <c r="O22" s="217"/>
      <c r="P22" s="217"/>
      <c r="Q22" s="217"/>
      <c r="R22" s="217"/>
      <c r="S22" s="217"/>
      <c r="T22" s="217"/>
      <c r="U22" s="217"/>
      <c r="V22" s="217"/>
      <c r="W22" s="217"/>
    </row>
    <row r="23" spans="1:23">
      <c r="G23" s="2"/>
      <c r="I23" s="214"/>
      <c r="L23" s="98"/>
      <c r="M23" s="98"/>
      <c r="N23" s="98"/>
      <c r="O23" s="98"/>
      <c r="P23" s="98"/>
      <c r="Q23" s="98"/>
      <c r="R23" s="215"/>
      <c r="S23" s="215"/>
      <c r="T23" s="98"/>
      <c r="U23" s="98"/>
      <c r="V23" s="98"/>
      <c r="W23" s="98"/>
    </row>
    <row r="24" spans="1:23">
      <c r="G24" s="2"/>
      <c r="I24" s="214"/>
      <c r="L24" s="98"/>
      <c r="M24" s="98"/>
      <c r="N24" s="98"/>
      <c r="O24" s="98"/>
      <c r="P24" s="98"/>
      <c r="Q24" s="98"/>
      <c r="R24" s="215"/>
      <c r="S24" s="215"/>
      <c r="T24" s="98"/>
      <c r="U24" s="98"/>
      <c r="V24" s="98"/>
      <c r="W24" s="98"/>
    </row>
    <row r="25" spans="1:23">
      <c r="G25" s="2"/>
      <c r="I25" s="214"/>
      <c r="L25" s="98"/>
      <c r="M25" s="98"/>
      <c r="N25" s="98"/>
      <c r="O25" s="98"/>
      <c r="P25" s="98"/>
      <c r="Q25" s="98"/>
      <c r="R25" s="215"/>
      <c r="S25" s="215"/>
      <c r="T25" s="98"/>
      <c r="U25" s="98"/>
      <c r="V25" s="98"/>
      <c r="W25" s="98"/>
    </row>
    <row r="26" spans="1:23">
      <c r="G26" s="2"/>
      <c r="I26" s="214"/>
      <c r="L26" s="98"/>
      <c r="M26" s="98"/>
      <c r="N26" s="98"/>
      <c r="O26" s="98"/>
      <c r="P26" s="98"/>
      <c r="Q26" s="98"/>
      <c r="R26" s="215"/>
      <c r="S26" s="215"/>
      <c r="T26" s="98"/>
      <c r="U26" s="98"/>
      <c r="V26" s="98"/>
      <c r="W26" s="98"/>
    </row>
    <row r="27" spans="1:23">
      <c r="G27" s="2"/>
      <c r="I27" s="214"/>
      <c r="L27" s="98"/>
      <c r="M27" s="98"/>
      <c r="N27" s="98"/>
      <c r="O27" s="98"/>
      <c r="P27" s="98"/>
      <c r="Q27" s="98"/>
      <c r="R27" s="215"/>
      <c r="S27" s="215"/>
      <c r="T27" s="98"/>
      <c r="U27" s="98"/>
      <c r="V27" s="98"/>
      <c r="W27" s="98"/>
    </row>
    <row r="28" spans="1:23">
      <c r="G28" s="2"/>
      <c r="I28" s="214"/>
      <c r="L28" s="98"/>
      <c r="M28" s="98"/>
      <c r="N28" s="98"/>
      <c r="O28" s="98"/>
      <c r="P28" s="98"/>
      <c r="Q28" s="98"/>
      <c r="R28" s="215"/>
      <c r="S28" s="215"/>
      <c r="T28" s="98"/>
      <c r="U28" s="98"/>
      <c r="V28" s="98"/>
      <c r="W28" s="98"/>
    </row>
    <row r="29" spans="1:23">
      <c r="I29" s="214"/>
      <c r="L29" s="98"/>
      <c r="M29" s="98"/>
      <c r="N29" s="98"/>
      <c r="O29" s="98"/>
      <c r="P29" s="98"/>
      <c r="Q29" s="98"/>
      <c r="R29" s="215"/>
      <c r="S29" s="215"/>
      <c r="T29" s="98"/>
      <c r="U29" s="98"/>
      <c r="V29" s="98"/>
      <c r="W29" s="98"/>
    </row>
    <row r="30" spans="1:23">
      <c r="H30" s="152"/>
      <c r="I30" s="219"/>
      <c r="L30" s="98"/>
      <c r="M30" s="98"/>
      <c r="N30" s="98"/>
      <c r="O30" s="98"/>
      <c r="P30" s="98"/>
      <c r="Q30" s="98"/>
      <c r="R30" s="215"/>
      <c r="S30" s="215"/>
      <c r="T30" s="98"/>
      <c r="U30" s="98"/>
      <c r="V30" s="98"/>
      <c r="W30" s="98"/>
    </row>
    <row r="31" spans="1:23">
      <c r="L31" s="98"/>
      <c r="M31" s="98"/>
      <c r="N31" s="98"/>
      <c r="O31" s="98"/>
      <c r="P31" s="98"/>
      <c r="Q31" s="98"/>
      <c r="R31" s="215"/>
      <c r="S31" s="215"/>
      <c r="T31" s="98"/>
      <c r="U31" s="98"/>
      <c r="V31" s="98"/>
      <c r="W31" s="98"/>
    </row>
    <row r="32" spans="1:23">
      <c r="L32" s="98"/>
      <c r="M32" s="98"/>
      <c r="N32" s="98"/>
      <c r="O32" s="98"/>
      <c r="P32" s="98"/>
      <c r="Q32" s="98"/>
      <c r="R32" s="215"/>
      <c r="S32" s="215"/>
      <c r="T32" s="98"/>
      <c r="U32" s="98"/>
      <c r="V32" s="98"/>
      <c r="W32" s="98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B17:D17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/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220" customWidth="1"/>
    <col min="13" max="13" width="8.7109375" style="220" customWidth="1"/>
    <col min="14" max="14" width="7.7109375" style="220" customWidth="1"/>
    <col min="15" max="15" width="9.7109375" style="220" customWidth="1"/>
    <col min="16" max="16" width="8.42578125" style="220" customWidth="1"/>
    <col min="17" max="17" width="9.140625" style="220" customWidth="1"/>
    <col min="18" max="18" width="9.42578125" style="220" customWidth="1"/>
    <col min="19" max="19" width="9.85546875" style="220" customWidth="1"/>
    <col min="20" max="20" width="10.28515625" style="220" customWidth="1"/>
    <col min="21" max="21" width="8" style="220" customWidth="1"/>
    <col min="22" max="22" width="9.140625" style="220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" t="s">
        <v>224</v>
      </c>
    </row>
    <row r="5" spans="1:2" ht="15.75" thickBot="1"/>
    <row r="6" spans="1:2" ht="15.75" thickBot="1">
      <c r="A6" s="100" t="s">
        <v>25</v>
      </c>
      <c r="B6" s="221">
        <v>45047</v>
      </c>
    </row>
    <row r="7" spans="1:2">
      <c r="A7" s="109" t="s">
        <v>59</v>
      </c>
      <c r="B7" s="113">
        <v>801</v>
      </c>
    </row>
    <row r="8" spans="1:2">
      <c r="A8" s="222" t="s">
        <v>57</v>
      </c>
      <c r="B8" s="112">
        <v>460</v>
      </c>
    </row>
    <row r="9" spans="1:2">
      <c r="A9" s="120" t="s">
        <v>175</v>
      </c>
      <c r="B9" s="112">
        <v>333</v>
      </c>
    </row>
    <row r="10" spans="1:2">
      <c r="A10" s="120" t="s">
        <v>101</v>
      </c>
      <c r="B10" s="112">
        <v>298</v>
      </c>
    </row>
    <row r="11" spans="1:2">
      <c r="A11" s="120" t="s">
        <v>44</v>
      </c>
      <c r="B11" s="112">
        <v>252</v>
      </c>
    </row>
    <row r="12" spans="1:2">
      <c r="A12" s="120" t="s">
        <v>158</v>
      </c>
      <c r="B12" s="112">
        <v>196</v>
      </c>
    </row>
    <row r="13" spans="1:2">
      <c r="A13" s="120" t="s">
        <v>145</v>
      </c>
      <c r="B13" s="112">
        <v>170</v>
      </c>
    </row>
    <row r="14" spans="1:2">
      <c r="A14" s="120" t="s">
        <v>205</v>
      </c>
      <c r="B14" s="112">
        <v>166</v>
      </c>
    </row>
    <row r="15" spans="1:2">
      <c r="A15" s="120" t="s">
        <v>192</v>
      </c>
      <c r="B15" s="112">
        <v>158</v>
      </c>
    </row>
    <row r="16" spans="1:2" ht="15.75" thickBot="1">
      <c r="A16" s="139" t="s">
        <v>61</v>
      </c>
      <c r="B16" s="141">
        <v>136</v>
      </c>
    </row>
    <row r="17" spans="1:25" s="117" customFormat="1" ht="15.75" thickBot="1">
      <c r="A17" s="223" t="s">
        <v>5</v>
      </c>
      <c r="B17" s="224">
        <f>SUM(B7:B16)</f>
        <v>2970</v>
      </c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</row>
    <row r="18" spans="1:25" s="117" customFormat="1">
      <c r="A18" s="152"/>
      <c r="B18" s="226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</row>
    <row r="19" spans="1:25">
      <c r="A19" s="157"/>
      <c r="L19"/>
      <c r="M19"/>
      <c r="N19"/>
      <c r="O19"/>
      <c r="P19"/>
      <c r="Q19"/>
      <c r="R19"/>
    </row>
    <row r="20" spans="1:25">
      <c r="A20" s="227"/>
      <c r="B20" s="220"/>
      <c r="C20" s="220"/>
      <c r="D20" s="220"/>
      <c r="E20" s="220"/>
      <c r="F20" s="220"/>
      <c r="G20" s="220"/>
      <c r="H20" s="220"/>
      <c r="I20" s="220"/>
      <c r="J20" s="220"/>
      <c r="K20" s="220"/>
      <c r="L20" s="228"/>
      <c r="M20" s="228"/>
      <c r="N20" s="228"/>
      <c r="O20" s="228"/>
      <c r="P20"/>
      <c r="Q20"/>
      <c r="R20"/>
    </row>
    <row r="21" spans="1:25" ht="15" customHeight="1">
      <c r="A21" s="229"/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U21"/>
      <c r="V21"/>
    </row>
    <row r="22" spans="1:25" s="763" customFormat="1" ht="15" customHeight="1">
      <c r="A22" s="756"/>
    </row>
    <row r="23" spans="1:25" s="763" customFormat="1" ht="70.5" customHeight="1">
      <c r="A23" s="756"/>
    </row>
    <row r="24" spans="1:25" s="763" customFormat="1">
      <c r="B24" s="763" t="str">
        <f>A7</f>
        <v>Cadastro Único (CadÚnico)</v>
      </c>
      <c r="C24" s="763" t="str">
        <f>A8</f>
        <v>Buraco e pavimentação</v>
      </c>
      <c r="D24" s="763" t="str">
        <f>A9</f>
        <v>Qualidade de atendimento</v>
      </c>
      <c r="E24" s="763" t="str">
        <f>A10</f>
        <v>Estabelecimentos comerciais, indústrias e serviços</v>
      </c>
      <c r="F24" s="763" t="str">
        <f>A11</f>
        <v>Árvore</v>
      </c>
      <c r="G24" s="763" t="str">
        <f>A12</f>
        <v>Poluição sonora - PSIU</v>
      </c>
      <c r="H24" s="763" t="str">
        <f>A13</f>
        <v>Ônibus</v>
      </c>
      <c r="I24" s="763" t="str">
        <f>A14</f>
        <v>Veículos abandonados</v>
      </c>
      <c r="J24" s="763" t="str">
        <f>A15</f>
        <v>Sinalização e Circulação de veículos e Pedestres</v>
      </c>
      <c r="K24" s="763" t="str">
        <f>A16</f>
        <v>Calçadas, guias e postes</v>
      </c>
      <c r="L24" s="763" t="s">
        <v>5</v>
      </c>
      <c r="N24" s="768"/>
      <c r="O24" s="768"/>
      <c r="P24" s="768"/>
      <c r="Q24" s="768"/>
      <c r="R24" s="768"/>
      <c r="S24" s="768"/>
      <c r="T24" s="769"/>
      <c r="U24" s="769"/>
      <c r="V24" s="768"/>
      <c r="W24" s="768"/>
      <c r="X24" s="768"/>
      <c r="Y24" s="768"/>
    </row>
    <row r="25" spans="1:25" s="763" customFormat="1">
      <c r="B25" s="763">
        <f>B7</f>
        <v>801</v>
      </c>
      <c r="C25" s="763">
        <f>B8</f>
        <v>460</v>
      </c>
      <c r="D25" s="763">
        <f>B9</f>
        <v>333</v>
      </c>
      <c r="E25" s="763">
        <f>B10</f>
        <v>298</v>
      </c>
      <c r="F25" s="763">
        <f>B11</f>
        <v>252</v>
      </c>
      <c r="G25" s="763">
        <f>B12</f>
        <v>196</v>
      </c>
      <c r="H25" s="763">
        <f>B13</f>
        <v>170</v>
      </c>
      <c r="I25" s="763">
        <f>B14</f>
        <v>166</v>
      </c>
      <c r="J25" s="763">
        <f>B15</f>
        <v>158</v>
      </c>
      <c r="K25" s="763">
        <f>B16</f>
        <v>136</v>
      </c>
      <c r="N25" s="768"/>
      <c r="O25" s="768"/>
      <c r="P25" s="768"/>
      <c r="Q25" s="768"/>
      <c r="R25" s="768"/>
      <c r="S25" s="768"/>
      <c r="T25" s="769"/>
      <c r="U25" s="769"/>
      <c r="V25" s="768"/>
      <c r="W25" s="768"/>
      <c r="X25" s="768"/>
      <c r="Y25" s="768"/>
    </row>
    <row r="26" spans="1:25" s="763" customFormat="1">
      <c r="L26" s="763">
        <f>Assuntos!I187</f>
        <v>5353</v>
      </c>
      <c r="N26" s="768"/>
      <c r="O26" s="768"/>
      <c r="P26" s="768"/>
      <c r="Q26" s="768"/>
      <c r="R26" s="768"/>
      <c r="S26" s="768"/>
      <c r="T26" s="769"/>
      <c r="U26" s="769"/>
      <c r="V26" s="768"/>
      <c r="W26" s="768"/>
      <c r="X26" s="768"/>
      <c r="Y26" s="768"/>
    </row>
    <row r="27" spans="1:25" s="220" customFormat="1">
      <c r="A27" s="228"/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699"/>
      <c r="O27" s="699"/>
      <c r="P27" s="699"/>
      <c r="Q27" s="699"/>
      <c r="R27" s="699"/>
      <c r="S27" s="230"/>
      <c r="T27" s="231"/>
      <c r="U27" s="231"/>
      <c r="V27" s="230"/>
      <c r="W27" s="230"/>
      <c r="X27" s="230"/>
      <c r="Y27" s="230"/>
    </row>
    <row r="28" spans="1:25" s="220" customFormat="1">
      <c r="A28" s="228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699"/>
      <c r="O28" s="699"/>
      <c r="P28" s="699"/>
      <c r="Q28" s="699"/>
      <c r="R28" s="699"/>
      <c r="S28" s="230"/>
      <c r="T28" s="231"/>
      <c r="U28" s="231"/>
      <c r="V28" s="230"/>
      <c r="W28" s="230"/>
      <c r="X28" s="230"/>
      <c r="Y28" s="230"/>
    </row>
    <row r="29" spans="1:25" s="220" customFormat="1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699"/>
      <c r="O29" s="699"/>
      <c r="P29" s="699"/>
      <c r="Q29" s="699"/>
      <c r="R29" s="699"/>
      <c r="S29" s="230"/>
      <c r="T29" s="231"/>
      <c r="U29" s="231"/>
      <c r="V29" s="230"/>
      <c r="W29" s="230"/>
      <c r="X29" s="230"/>
      <c r="Y29" s="230"/>
    </row>
    <row r="30" spans="1:25" s="220" customFormat="1">
      <c r="A30" s="228"/>
      <c r="B30" s="228"/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</row>
    <row r="31" spans="1:25" s="220" customFormat="1">
      <c r="A31" s="228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</row>
    <row r="32" spans="1:25" s="220" customForma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1:22" s="220" customForma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22" s="220" customForma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22" s="220" customForma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22" s="220" customFormat="1">
      <c r="A36" s="228"/>
      <c r="B36" s="228"/>
      <c r="C36" s="228"/>
      <c r="D36" s="228"/>
      <c r="E36" s="228"/>
      <c r="F36" s="228"/>
      <c r="G36" s="228"/>
      <c r="H36" s="228"/>
      <c r="I36" s="228"/>
      <c r="J36" s="228"/>
      <c r="K36" s="228"/>
      <c r="L36"/>
      <c r="M36"/>
      <c r="N36"/>
      <c r="O36"/>
      <c r="P36"/>
    </row>
    <row r="37" spans="1:22" s="220" customFormat="1">
      <c r="A37" s="228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/>
      <c r="M37"/>
      <c r="N37"/>
      <c r="O37"/>
      <c r="P37"/>
    </row>
    <row r="38" spans="1:22" s="220" customFormat="1">
      <c r="A38" s="228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/>
      <c r="M38"/>
      <c r="N38"/>
      <c r="O38"/>
      <c r="P38"/>
    </row>
    <row r="39" spans="1:22" s="220" customForma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22" s="220" customForma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22" s="220" customFormat="1">
      <c r="A41"/>
      <c r="B41"/>
      <c r="C41"/>
      <c r="D41"/>
      <c r="E41"/>
      <c r="F41"/>
      <c r="G41"/>
      <c r="H41"/>
      <c r="I41"/>
      <c r="J41"/>
      <c r="K41"/>
      <c r="L41"/>
    </row>
    <row r="42" spans="1:22" s="220" customFormat="1">
      <c r="A42"/>
      <c r="B42"/>
      <c r="C42"/>
      <c r="D42"/>
      <c r="E42"/>
      <c r="F42"/>
      <c r="G42"/>
      <c r="H42"/>
      <c r="I42"/>
      <c r="J42"/>
      <c r="K42"/>
      <c r="L42"/>
    </row>
    <row r="43" spans="1:22" s="220" customFormat="1">
      <c r="A43"/>
      <c r="B43"/>
      <c r="C43"/>
      <c r="D43"/>
      <c r="E43"/>
      <c r="F43"/>
      <c r="G43"/>
      <c r="H43"/>
      <c r="I43"/>
      <c r="J43"/>
      <c r="K43"/>
      <c r="L43"/>
    </row>
    <row r="44" spans="1:22">
      <c r="L44"/>
      <c r="M44"/>
      <c r="N44"/>
      <c r="O44"/>
      <c r="P44"/>
      <c r="Q44"/>
      <c r="R44"/>
      <c r="S44"/>
      <c r="T44"/>
      <c r="U44"/>
      <c r="V44"/>
    </row>
    <row r="45" spans="1:22">
      <c r="L45"/>
      <c r="M45"/>
      <c r="N45"/>
      <c r="O45"/>
      <c r="P45"/>
      <c r="Q45"/>
      <c r="R45"/>
      <c r="S45"/>
      <c r="T45"/>
      <c r="U45"/>
      <c r="V45"/>
    </row>
    <row r="46" spans="1:22">
      <c r="L46"/>
      <c r="M46"/>
      <c r="N46"/>
      <c r="O46"/>
      <c r="P46"/>
      <c r="Q46"/>
      <c r="R46"/>
      <c r="S46"/>
      <c r="T46"/>
      <c r="U46"/>
      <c r="V46"/>
    </row>
    <row r="47" spans="1:22">
      <c r="L47"/>
      <c r="M47"/>
      <c r="N47"/>
      <c r="O47"/>
      <c r="P47"/>
      <c r="Q47"/>
      <c r="R47"/>
      <c r="S47"/>
      <c r="T47"/>
      <c r="U47"/>
      <c r="V47"/>
    </row>
    <row r="48" spans="1:22">
      <c r="L48"/>
      <c r="M48"/>
      <c r="N48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ignoredErrors>
    <ignoredError sqref="B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ColWidth="5.5703125" defaultRowHeight="14.25"/>
  <cols>
    <col min="1" max="1" width="68.85546875" style="180" customWidth="1"/>
    <col min="2" max="2" width="7.5703125" style="181" bestFit="1" customWidth="1"/>
    <col min="3" max="3" width="7.7109375" style="181" bestFit="1" customWidth="1"/>
    <col min="4" max="4" width="7.140625" style="181" bestFit="1" customWidth="1"/>
    <col min="5" max="5" width="7" style="181" bestFit="1" customWidth="1"/>
    <col min="6" max="6" width="7.5703125" style="181" bestFit="1" customWidth="1"/>
    <col min="7" max="7" width="6.7109375" style="163" bestFit="1" customWidth="1"/>
    <col min="8" max="8" width="7" style="181" bestFit="1" customWidth="1"/>
    <col min="9" max="9" width="7.28515625" style="181" bestFit="1" customWidth="1"/>
    <col min="10" max="10" width="7.140625" style="181" bestFit="1" customWidth="1"/>
    <col min="11" max="11" width="7.5703125" style="181" bestFit="1" customWidth="1"/>
    <col min="12" max="12" width="7.140625" style="182" bestFit="1" customWidth="1"/>
    <col min="13" max="13" width="7.85546875" style="181" customWidth="1"/>
    <col min="14" max="14" width="9.7109375" style="181" customWidth="1"/>
    <col min="15" max="236" width="9.140625" style="13" customWidth="1"/>
    <col min="237" max="237" width="58.28515625" style="13" customWidth="1"/>
    <col min="238" max="238" width="3.7109375" style="13" bestFit="1" customWidth="1"/>
    <col min="239" max="239" width="5.5703125" style="13" bestFit="1" customWidth="1"/>
    <col min="240" max="240" width="5.5703125" style="13" customWidth="1"/>
    <col min="241" max="16384" width="5.5703125" style="13"/>
  </cols>
  <sheetData>
    <row r="1" spans="1:16" customFormat="1" ht="15">
      <c r="A1" s="1" t="s">
        <v>0</v>
      </c>
      <c r="B1" s="232"/>
      <c r="C1" s="232"/>
      <c r="D1" s="232"/>
      <c r="E1" s="232"/>
      <c r="F1" s="232"/>
      <c r="G1" s="160"/>
      <c r="H1" s="232"/>
      <c r="I1" s="232"/>
      <c r="J1" s="232"/>
      <c r="K1" s="232"/>
      <c r="L1" s="181"/>
      <c r="M1" s="182"/>
      <c r="N1" s="182"/>
      <c r="O1" s="13"/>
      <c r="P1" s="13"/>
    </row>
    <row r="2" spans="1:16" customFormat="1" ht="15">
      <c r="A2" s="233" t="s">
        <v>1</v>
      </c>
      <c r="B2" s="6"/>
      <c r="C2" s="6"/>
      <c r="D2" s="6"/>
      <c r="E2" s="6"/>
      <c r="F2" s="6"/>
      <c r="G2" s="97"/>
      <c r="H2" s="6"/>
      <c r="I2" s="6"/>
      <c r="J2" s="6"/>
      <c r="K2" s="6"/>
      <c r="L2" s="181"/>
      <c r="M2" s="182"/>
      <c r="N2" s="182"/>
      <c r="O2" s="13"/>
      <c r="P2" s="13"/>
    </row>
    <row r="3" spans="1:16" customFormat="1" ht="15.75" thickBot="1">
      <c r="A3" s="180"/>
      <c r="B3" s="181"/>
      <c r="C3" s="181"/>
      <c r="D3" s="181"/>
      <c r="E3" s="181"/>
      <c r="F3" s="181"/>
      <c r="G3" s="163"/>
      <c r="H3" s="181"/>
      <c r="I3" s="181"/>
      <c r="J3" s="181"/>
      <c r="K3" s="181"/>
      <c r="L3" s="181"/>
      <c r="M3" s="182"/>
      <c r="N3" s="182"/>
      <c r="O3" s="13"/>
      <c r="P3" s="13"/>
    </row>
    <row r="4" spans="1:16" customFormat="1" ht="15.75" thickBot="1">
      <c r="A4" s="234" t="s">
        <v>214</v>
      </c>
      <c r="B4" s="28">
        <v>45261</v>
      </c>
      <c r="C4" s="25">
        <v>45231</v>
      </c>
      <c r="D4" s="28">
        <v>45200</v>
      </c>
      <c r="E4" s="26">
        <v>45170</v>
      </c>
      <c r="F4" s="65">
        <v>45139</v>
      </c>
      <c r="G4" s="65">
        <v>45108</v>
      </c>
      <c r="H4" s="65">
        <v>45078</v>
      </c>
      <c r="I4" s="235">
        <v>45047</v>
      </c>
      <c r="J4" s="221">
        <v>45017</v>
      </c>
      <c r="K4" s="221">
        <v>44986</v>
      </c>
      <c r="L4" s="221">
        <v>44958</v>
      </c>
      <c r="M4" s="221">
        <v>44927</v>
      </c>
      <c r="N4" s="236" t="s">
        <v>5</v>
      </c>
      <c r="O4" s="237" t="s">
        <v>6</v>
      </c>
      <c r="P4" s="62" t="s">
        <v>26</v>
      </c>
    </row>
    <row r="5" spans="1:16" customFormat="1" ht="15">
      <c r="A5" s="238" t="s">
        <v>225</v>
      </c>
      <c r="B5" s="239"/>
      <c r="C5" s="240"/>
      <c r="D5" s="33"/>
      <c r="E5" s="33"/>
      <c r="F5" s="33"/>
      <c r="G5" s="33"/>
      <c r="H5" s="34"/>
      <c r="I5" s="33">
        <v>66</v>
      </c>
      <c r="J5" s="35">
        <v>57</v>
      </c>
      <c r="K5" s="35">
        <v>140</v>
      </c>
      <c r="L5" s="35">
        <v>99</v>
      </c>
      <c r="M5" s="35">
        <v>68</v>
      </c>
      <c r="N5" s="241">
        <f t="shared" ref="N5:N36" si="0">SUM(B5:M5)</f>
        <v>430</v>
      </c>
      <c r="O5" s="242">
        <f t="shared" ref="O5:O36" si="1">AVERAGE(B5:M5)</f>
        <v>86</v>
      </c>
      <c r="P5" s="243">
        <f t="shared" ref="P5:P36" si="2">(N5/$N$72)*100</f>
        <v>1.7580440737560816</v>
      </c>
    </row>
    <row r="6" spans="1:16" customFormat="1" ht="15">
      <c r="A6" s="244" t="s">
        <v>226</v>
      </c>
      <c r="B6" s="245"/>
      <c r="C6" s="187"/>
      <c r="D6" s="35"/>
      <c r="E6" s="35"/>
      <c r="F6" s="35"/>
      <c r="G6" s="45"/>
      <c r="H6" s="46"/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246">
        <f t="shared" si="0"/>
        <v>0</v>
      </c>
      <c r="O6" s="242">
        <f t="shared" si="1"/>
        <v>0</v>
      </c>
      <c r="P6" s="243">
        <f t="shared" si="2"/>
        <v>0</v>
      </c>
    </row>
    <row r="7" spans="1:16" customFormat="1" ht="15">
      <c r="A7" s="244" t="s">
        <v>227</v>
      </c>
      <c r="B7" s="247"/>
      <c r="C7" s="187"/>
      <c r="D7" s="45"/>
      <c r="E7" s="45"/>
      <c r="F7" s="45"/>
      <c r="G7" s="45"/>
      <c r="H7" s="46"/>
      <c r="I7" s="45">
        <v>279</v>
      </c>
      <c r="J7" s="45">
        <v>231</v>
      </c>
      <c r="K7" s="45">
        <v>299</v>
      </c>
      <c r="L7" s="45">
        <v>330</v>
      </c>
      <c r="M7" s="45">
        <v>327</v>
      </c>
      <c r="N7" s="246">
        <f t="shared" si="0"/>
        <v>1466</v>
      </c>
      <c r="O7" s="242">
        <f t="shared" si="1"/>
        <v>293.2</v>
      </c>
      <c r="P7" s="243">
        <f t="shared" si="2"/>
        <v>5.9937037491311989</v>
      </c>
    </row>
    <row r="8" spans="1:16" customFormat="1" ht="15">
      <c r="A8" s="244" t="s">
        <v>228</v>
      </c>
      <c r="B8" s="247"/>
      <c r="C8" s="187"/>
      <c r="D8" s="45"/>
      <c r="E8" s="45"/>
      <c r="F8" s="45"/>
      <c r="G8" s="45"/>
      <c r="H8" s="46"/>
      <c r="I8" s="45">
        <v>5</v>
      </c>
      <c r="J8" s="45">
        <v>5</v>
      </c>
      <c r="K8" s="45">
        <v>4</v>
      </c>
      <c r="L8" s="45">
        <v>8</v>
      </c>
      <c r="M8" s="45">
        <v>12</v>
      </c>
      <c r="N8" s="246">
        <f t="shared" si="0"/>
        <v>34</v>
      </c>
      <c r="O8" s="242">
        <f t="shared" si="1"/>
        <v>6.8</v>
      </c>
      <c r="P8" s="243">
        <f t="shared" si="2"/>
        <v>0.13900813606443435</v>
      </c>
    </row>
    <row r="9" spans="1:16" customFormat="1" ht="15">
      <c r="A9" s="244" t="s">
        <v>229</v>
      </c>
      <c r="B9" s="247"/>
      <c r="C9" s="187"/>
      <c r="D9" s="45"/>
      <c r="E9" s="45"/>
      <c r="F9" s="45"/>
      <c r="G9" s="45"/>
      <c r="H9" s="46"/>
      <c r="I9" s="45">
        <v>24</v>
      </c>
      <c r="J9" s="45">
        <v>22</v>
      </c>
      <c r="K9" s="45">
        <v>22</v>
      </c>
      <c r="L9" s="45">
        <v>45</v>
      </c>
      <c r="M9" s="45">
        <v>35</v>
      </c>
      <c r="N9" s="246">
        <f t="shared" si="0"/>
        <v>148</v>
      </c>
      <c r="O9" s="242">
        <f t="shared" si="1"/>
        <v>29.6</v>
      </c>
      <c r="P9" s="243">
        <f t="shared" si="2"/>
        <v>0.60509423933930251</v>
      </c>
    </row>
    <row r="10" spans="1:16" customFormat="1" ht="15">
      <c r="A10" s="244" t="s">
        <v>230</v>
      </c>
      <c r="B10" s="247"/>
      <c r="C10" s="187"/>
      <c r="D10" s="45"/>
      <c r="E10" s="45"/>
      <c r="F10" s="45"/>
      <c r="G10" s="45"/>
      <c r="H10" s="46"/>
      <c r="I10" s="45">
        <v>0</v>
      </c>
      <c r="J10" s="45">
        <v>6</v>
      </c>
      <c r="K10" s="45">
        <v>6</v>
      </c>
      <c r="L10" s="45">
        <v>5</v>
      </c>
      <c r="M10" s="45">
        <v>0</v>
      </c>
      <c r="N10" s="246">
        <f t="shared" si="0"/>
        <v>17</v>
      </c>
      <c r="O10" s="242">
        <f t="shared" si="1"/>
        <v>3.4</v>
      </c>
      <c r="P10" s="243">
        <f t="shared" si="2"/>
        <v>6.9504068032217176E-2</v>
      </c>
    </row>
    <row r="11" spans="1:16" customFormat="1" ht="15">
      <c r="A11" s="244" t="s">
        <v>148</v>
      </c>
      <c r="B11" s="247"/>
      <c r="C11" s="187"/>
      <c r="D11" s="45"/>
      <c r="E11" s="45"/>
      <c r="F11" s="45"/>
      <c r="G11" s="45"/>
      <c r="H11" s="46"/>
      <c r="I11" s="45">
        <v>107</v>
      </c>
      <c r="J11" s="45">
        <v>76</v>
      </c>
      <c r="K11" s="45">
        <v>89</v>
      </c>
      <c r="L11" s="45">
        <v>72</v>
      </c>
      <c r="M11" s="45">
        <v>84</v>
      </c>
      <c r="N11" s="246">
        <f t="shared" si="0"/>
        <v>428</v>
      </c>
      <c r="O11" s="242">
        <f t="shared" si="1"/>
        <v>85.6</v>
      </c>
      <c r="P11" s="243">
        <f t="shared" si="2"/>
        <v>1.7498671245758208</v>
      </c>
    </row>
    <row r="12" spans="1:16" customFormat="1" ht="15">
      <c r="A12" s="244" t="s">
        <v>231</v>
      </c>
      <c r="B12" s="247"/>
      <c r="C12" s="187"/>
      <c r="D12" s="45"/>
      <c r="E12" s="45"/>
      <c r="F12" s="45"/>
      <c r="G12" s="45"/>
      <c r="H12" s="45"/>
      <c r="I12" s="45">
        <v>21</v>
      </c>
      <c r="J12" s="45">
        <v>21</v>
      </c>
      <c r="K12" s="45">
        <v>38</v>
      </c>
      <c r="L12" s="45">
        <v>40</v>
      </c>
      <c r="M12" s="45">
        <v>33</v>
      </c>
      <c r="N12" s="246">
        <f t="shared" si="0"/>
        <v>153</v>
      </c>
      <c r="O12" s="242">
        <f t="shared" si="1"/>
        <v>30.6</v>
      </c>
      <c r="P12" s="243">
        <f t="shared" si="2"/>
        <v>0.62553661228995461</v>
      </c>
    </row>
    <row r="13" spans="1:16" customFormat="1" ht="15">
      <c r="A13" s="244" t="s">
        <v>232</v>
      </c>
      <c r="B13" s="247"/>
      <c r="C13" s="187"/>
      <c r="D13" s="45"/>
      <c r="E13" s="45"/>
      <c r="F13" s="45"/>
      <c r="G13" s="45"/>
      <c r="H13" s="45"/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246">
        <f t="shared" si="0"/>
        <v>0</v>
      </c>
      <c r="O13" s="242">
        <f t="shared" si="1"/>
        <v>0</v>
      </c>
      <c r="P13" s="243">
        <f t="shared" si="2"/>
        <v>0</v>
      </c>
    </row>
    <row r="14" spans="1:16" customFormat="1" ht="15">
      <c r="A14" s="244" t="s">
        <v>233</v>
      </c>
      <c r="B14" s="247"/>
      <c r="C14" s="187"/>
      <c r="D14" s="45"/>
      <c r="E14" s="45"/>
      <c r="F14" s="45"/>
      <c r="G14" s="45"/>
      <c r="H14" s="45"/>
      <c r="I14" s="45">
        <v>285</v>
      </c>
      <c r="J14" s="45">
        <v>238</v>
      </c>
      <c r="K14" s="45">
        <v>333</v>
      </c>
      <c r="L14" s="45">
        <v>204</v>
      </c>
      <c r="M14" s="45">
        <v>140</v>
      </c>
      <c r="N14" s="246">
        <f t="shared" si="0"/>
        <v>1200</v>
      </c>
      <c r="O14" s="242">
        <f t="shared" si="1"/>
        <v>240</v>
      </c>
      <c r="P14" s="243">
        <f t="shared" si="2"/>
        <v>4.9061695081565073</v>
      </c>
    </row>
    <row r="15" spans="1:16" customFormat="1" ht="15">
      <c r="A15" s="244" t="s">
        <v>234</v>
      </c>
      <c r="B15" s="247"/>
      <c r="C15" s="187"/>
      <c r="D15" s="45"/>
      <c r="E15" s="45"/>
      <c r="F15" s="45"/>
      <c r="G15" s="45"/>
      <c r="H15" s="46"/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246">
        <f t="shared" si="0"/>
        <v>0</v>
      </c>
      <c r="O15" s="242">
        <f t="shared" si="1"/>
        <v>0</v>
      </c>
      <c r="P15" s="243">
        <f t="shared" si="2"/>
        <v>0</v>
      </c>
    </row>
    <row r="16" spans="1:16" customFormat="1" ht="15">
      <c r="A16" s="244" t="s">
        <v>235</v>
      </c>
      <c r="B16" s="247"/>
      <c r="C16" s="187"/>
      <c r="D16" s="45"/>
      <c r="E16" s="45"/>
      <c r="F16" s="45"/>
      <c r="G16" s="45"/>
      <c r="H16" s="45"/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246">
        <f t="shared" si="0"/>
        <v>0</v>
      </c>
      <c r="O16" s="242">
        <f t="shared" si="1"/>
        <v>0</v>
      </c>
      <c r="P16" s="243">
        <f t="shared" si="2"/>
        <v>0</v>
      </c>
    </row>
    <row r="17" spans="1:16" customFormat="1" ht="15" customHeight="1">
      <c r="A17" s="244" t="s">
        <v>236</v>
      </c>
      <c r="B17" s="247"/>
      <c r="C17" s="187"/>
      <c r="D17" s="45"/>
      <c r="E17" s="45"/>
      <c r="F17" s="45"/>
      <c r="G17" s="45"/>
      <c r="H17" s="45"/>
      <c r="I17" s="45">
        <v>9</v>
      </c>
      <c r="J17" s="45">
        <v>6</v>
      </c>
      <c r="K17" s="45">
        <v>5</v>
      </c>
      <c r="L17" s="45">
        <v>3</v>
      </c>
      <c r="M17" s="45">
        <v>2</v>
      </c>
      <c r="N17" s="246">
        <f t="shared" si="0"/>
        <v>25</v>
      </c>
      <c r="O17" s="242">
        <f t="shared" si="1"/>
        <v>5</v>
      </c>
      <c r="P17" s="243">
        <f t="shared" si="2"/>
        <v>0.10221186475326056</v>
      </c>
    </row>
    <row r="18" spans="1:16" customFormat="1" ht="15">
      <c r="A18" s="244" t="s">
        <v>237</v>
      </c>
      <c r="B18" s="247"/>
      <c r="C18" s="187"/>
      <c r="D18" s="45"/>
      <c r="E18" s="45"/>
      <c r="F18" s="45"/>
      <c r="G18" s="45"/>
      <c r="H18" s="45"/>
      <c r="I18" s="45">
        <v>269</v>
      </c>
      <c r="J18" s="45">
        <v>247</v>
      </c>
      <c r="K18" s="45">
        <v>318</v>
      </c>
      <c r="L18" s="45">
        <v>286</v>
      </c>
      <c r="M18" s="45">
        <v>247</v>
      </c>
      <c r="N18" s="246">
        <f t="shared" si="0"/>
        <v>1367</v>
      </c>
      <c r="O18" s="242">
        <f t="shared" si="1"/>
        <v>273.39999999999998</v>
      </c>
      <c r="P18" s="243">
        <f t="shared" si="2"/>
        <v>5.5889447647082875</v>
      </c>
    </row>
    <row r="19" spans="1:16" customFormat="1" ht="15">
      <c r="A19" s="244" t="s">
        <v>238</v>
      </c>
      <c r="B19" s="247"/>
      <c r="C19" s="187"/>
      <c r="D19" s="45"/>
      <c r="E19" s="45"/>
      <c r="F19" s="45"/>
      <c r="G19" s="45"/>
      <c r="H19" s="45"/>
      <c r="I19" s="45">
        <v>278</v>
      </c>
      <c r="J19" s="45">
        <v>222</v>
      </c>
      <c r="K19" s="45">
        <v>306</v>
      </c>
      <c r="L19" s="45">
        <v>292</v>
      </c>
      <c r="M19" s="45">
        <v>328</v>
      </c>
      <c r="N19" s="246">
        <f t="shared" si="0"/>
        <v>1426</v>
      </c>
      <c r="O19" s="242">
        <f t="shared" si="1"/>
        <v>285.2</v>
      </c>
      <c r="P19" s="243">
        <f t="shared" si="2"/>
        <v>5.8301647655259821</v>
      </c>
    </row>
    <row r="20" spans="1:16" customFormat="1" ht="15">
      <c r="A20" s="244" t="s">
        <v>239</v>
      </c>
      <c r="B20" s="247"/>
      <c r="C20" s="187"/>
      <c r="D20" s="45"/>
      <c r="E20" s="45"/>
      <c r="F20" s="45"/>
      <c r="G20" s="45"/>
      <c r="H20" s="45"/>
      <c r="I20" s="45">
        <v>2</v>
      </c>
      <c r="J20" s="45">
        <v>8</v>
      </c>
      <c r="K20" s="45">
        <v>1</v>
      </c>
      <c r="L20" s="45">
        <v>2</v>
      </c>
      <c r="M20" s="45">
        <v>2</v>
      </c>
      <c r="N20" s="246">
        <f t="shared" si="0"/>
        <v>15</v>
      </c>
      <c r="O20" s="242">
        <f t="shared" si="1"/>
        <v>3</v>
      </c>
      <c r="P20" s="243">
        <f t="shared" si="2"/>
        <v>6.1327118851956332E-2</v>
      </c>
    </row>
    <row r="21" spans="1:16" customFormat="1" ht="15">
      <c r="A21" s="244" t="s">
        <v>240</v>
      </c>
      <c r="B21" s="247"/>
      <c r="C21" s="187"/>
      <c r="D21" s="45"/>
      <c r="E21" s="45"/>
      <c r="F21" s="45"/>
      <c r="G21" s="45"/>
      <c r="H21" s="45"/>
      <c r="I21" s="45">
        <v>427</v>
      </c>
      <c r="J21" s="45">
        <v>332</v>
      </c>
      <c r="K21" s="45">
        <v>373</v>
      </c>
      <c r="L21" s="45">
        <v>318</v>
      </c>
      <c r="M21" s="45">
        <v>343</v>
      </c>
      <c r="N21" s="246">
        <f t="shared" si="0"/>
        <v>1793</v>
      </c>
      <c r="O21" s="242">
        <f t="shared" si="1"/>
        <v>358.6</v>
      </c>
      <c r="P21" s="243">
        <f t="shared" si="2"/>
        <v>7.3306349401038471</v>
      </c>
    </row>
    <row r="22" spans="1:16" customFormat="1" ht="15">
      <c r="A22" s="244" t="s">
        <v>241</v>
      </c>
      <c r="B22" s="247"/>
      <c r="C22" s="187"/>
      <c r="D22" s="45"/>
      <c r="E22" s="45"/>
      <c r="F22" s="45"/>
      <c r="G22" s="45"/>
      <c r="H22" s="45"/>
      <c r="I22" s="45">
        <v>704</v>
      </c>
      <c r="J22" s="45">
        <v>572</v>
      </c>
      <c r="K22" s="45">
        <v>573</v>
      </c>
      <c r="L22" s="45">
        <v>536</v>
      </c>
      <c r="M22" s="45">
        <v>545</v>
      </c>
      <c r="N22" s="246">
        <f t="shared" si="0"/>
        <v>2930</v>
      </c>
      <c r="O22" s="242">
        <f t="shared" si="1"/>
        <v>586</v>
      </c>
      <c r="P22" s="243">
        <f t="shared" si="2"/>
        <v>11.979230549082137</v>
      </c>
    </row>
    <row r="23" spans="1:16" customFormat="1" ht="15">
      <c r="A23" s="244" t="s">
        <v>242</v>
      </c>
      <c r="B23" s="247"/>
      <c r="C23" s="187"/>
      <c r="D23" s="45"/>
      <c r="E23" s="45"/>
      <c r="F23" s="45"/>
      <c r="G23" s="45"/>
      <c r="H23" s="45"/>
      <c r="I23" s="45">
        <v>878</v>
      </c>
      <c r="J23" s="45">
        <v>1034</v>
      </c>
      <c r="K23" s="45">
        <v>886</v>
      </c>
      <c r="L23" s="45">
        <v>527</v>
      </c>
      <c r="M23" s="45">
        <v>564</v>
      </c>
      <c r="N23" s="246">
        <f t="shared" si="0"/>
        <v>3889</v>
      </c>
      <c r="O23" s="242">
        <f t="shared" si="1"/>
        <v>777.8</v>
      </c>
      <c r="P23" s="243">
        <f t="shared" si="2"/>
        <v>15.900077681017214</v>
      </c>
    </row>
    <row r="24" spans="1:16" customFormat="1" ht="15">
      <c r="A24" s="244" t="s">
        <v>243</v>
      </c>
      <c r="B24" s="247"/>
      <c r="C24" s="187"/>
      <c r="D24" s="45"/>
      <c r="E24" s="45"/>
      <c r="F24" s="45"/>
      <c r="G24" s="45"/>
      <c r="H24" s="45"/>
      <c r="I24" s="45">
        <v>10</v>
      </c>
      <c r="J24" s="45">
        <v>12</v>
      </c>
      <c r="K24" s="45">
        <v>8</v>
      </c>
      <c r="L24" s="45">
        <v>11</v>
      </c>
      <c r="M24" s="45">
        <v>11</v>
      </c>
      <c r="N24" s="246">
        <f t="shared" si="0"/>
        <v>52</v>
      </c>
      <c r="O24" s="242">
        <f t="shared" si="1"/>
        <v>10.4</v>
      </c>
      <c r="P24" s="243">
        <f t="shared" si="2"/>
        <v>0.21260067868678198</v>
      </c>
    </row>
    <row r="25" spans="1:16" customFormat="1" ht="15">
      <c r="A25" s="244" t="s">
        <v>244</v>
      </c>
      <c r="B25" s="247"/>
      <c r="C25" s="187"/>
      <c r="D25" s="45"/>
      <c r="E25" s="45"/>
      <c r="F25" s="45"/>
      <c r="G25" s="45"/>
      <c r="H25" s="45"/>
      <c r="I25" s="45">
        <v>12</v>
      </c>
      <c r="J25" s="45">
        <v>16</v>
      </c>
      <c r="K25" s="45">
        <v>17</v>
      </c>
      <c r="L25" s="45">
        <v>17</v>
      </c>
      <c r="M25" s="45">
        <v>12</v>
      </c>
      <c r="N25" s="246">
        <f t="shared" si="0"/>
        <v>74</v>
      </c>
      <c r="O25" s="242">
        <f t="shared" si="1"/>
        <v>14.8</v>
      </c>
      <c r="P25" s="243">
        <f t="shared" si="2"/>
        <v>0.30254711966965125</v>
      </c>
    </row>
    <row r="26" spans="1:16" customFormat="1" ht="15">
      <c r="A26" s="244" t="s">
        <v>245</v>
      </c>
      <c r="B26" s="247"/>
      <c r="C26" s="187"/>
      <c r="D26" s="45"/>
      <c r="E26" s="45"/>
      <c r="F26" s="45"/>
      <c r="G26" s="45"/>
      <c r="H26" s="46"/>
      <c r="I26" s="45">
        <v>29</v>
      </c>
      <c r="J26" s="45">
        <v>21</v>
      </c>
      <c r="K26" s="45">
        <v>12</v>
      </c>
      <c r="L26" s="45">
        <v>7</v>
      </c>
      <c r="M26" s="45">
        <v>9</v>
      </c>
      <c r="N26" s="246">
        <f t="shared" si="0"/>
        <v>78</v>
      </c>
      <c r="O26" s="242">
        <f t="shared" si="1"/>
        <v>15.6</v>
      </c>
      <c r="P26" s="243">
        <f t="shared" si="2"/>
        <v>0.3189010180301729</v>
      </c>
    </row>
    <row r="27" spans="1:16" customFormat="1" ht="15">
      <c r="A27" s="244" t="s">
        <v>246</v>
      </c>
      <c r="B27" s="247"/>
      <c r="C27" s="187"/>
      <c r="D27" s="45"/>
      <c r="E27" s="45"/>
      <c r="F27" s="45"/>
      <c r="G27" s="45"/>
      <c r="H27" s="45"/>
      <c r="I27" s="45">
        <v>206</v>
      </c>
      <c r="J27" s="45">
        <v>183</v>
      </c>
      <c r="K27" s="45">
        <v>326</v>
      </c>
      <c r="L27" s="45">
        <v>377</v>
      </c>
      <c r="M27" s="45">
        <v>131</v>
      </c>
      <c r="N27" s="246">
        <f t="shared" si="0"/>
        <v>1223</v>
      </c>
      <c r="O27" s="242">
        <f t="shared" si="1"/>
        <v>244.6</v>
      </c>
      <c r="P27" s="243">
        <f t="shared" si="2"/>
        <v>5.0002044237295067</v>
      </c>
    </row>
    <row r="28" spans="1:16" customFormat="1" ht="15">
      <c r="A28" s="244" t="s">
        <v>247</v>
      </c>
      <c r="B28" s="247"/>
      <c r="C28" s="187"/>
      <c r="D28" s="45"/>
      <c r="E28" s="45"/>
      <c r="F28" s="45"/>
      <c r="G28" s="45"/>
      <c r="H28" s="45"/>
      <c r="I28" s="45">
        <v>8</v>
      </c>
      <c r="J28" s="45">
        <v>14</v>
      </c>
      <c r="K28" s="45">
        <v>36</v>
      </c>
      <c r="L28" s="45">
        <v>18</v>
      </c>
      <c r="M28" s="45">
        <v>14</v>
      </c>
      <c r="N28" s="246">
        <f t="shared" si="0"/>
        <v>90</v>
      </c>
      <c r="O28" s="242">
        <f t="shared" si="1"/>
        <v>18</v>
      </c>
      <c r="P28" s="243">
        <f t="shared" si="2"/>
        <v>0.367962713111738</v>
      </c>
    </row>
    <row r="29" spans="1:16" customFormat="1" ht="15">
      <c r="A29" s="244" t="s">
        <v>248</v>
      </c>
      <c r="B29" s="247"/>
      <c r="C29" s="187"/>
      <c r="D29" s="45"/>
      <c r="E29" s="45"/>
      <c r="F29" s="45"/>
      <c r="G29" s="45"/>
      <c r="H29" s="45"/>
      <c r="I29" s="45">
        <v>16</v>
      </c>
      <c r="J29" s="45">
        <v>16</v>
      </c>
      <c r="K29" s="45">
        <v>17</v>
      </c>
      <c r="L29" s="45">
        <v>8</v>
      </c>
      <c r="M29" s="45">
        <v>17</v>
      </c>
      <c r="N29" s="246">
        <f t="shared" si="0"/>
        <v>74</v>
      </c>
      <c r="O29" s="242">
        <f t="shared" si="1"/>
        <v>14.8</v>
      </c>
      <c r="P29" s="243">
        <f t="shared" si="2"/>
        <v>0.30254711966965125</v>
      </c>
    </row>
    <row r="30" spans="1:16" customFormat="1" ht="15">
      <c r="A30" s="244" t="s">
        <v>249</v>
      </c>
      <c r="B30" s="247"/>
      <c r="C30" s="187"/>
      <c r="D30" s="45"/>
      <c r="E30" s="45"/>
      <c r="F30" s="45"/>
      <c r="G30" s="45"/>
      <c r="H30" s="45"/>
      <c r="I30" s="45">
        <v>17</v>
      </c>
      <c r="J30" s="45">
        <v>15</v>
      </c>
      <c r="K30" s="45">
        <v>14</v>
      </c>
      <c r="L30" s="45">
        <v>7</v>
      </c>
      <c r="M30" s="45">
        <v>8</v>
      </c>
      <c r="N30" s="246">
        <f t="shared" si="0"/>
        <v>61</v>
      </c>
      <c r="O30" s="242">
        <f t="shared" si="1"/>
        <v>12.2</v>
      </c>
      <c r="P30" s="243">
        <f t="shared" si="2"/>
        <v>0.24939694999795578</v>
      </c>
    </row>
    <row r="31" spans="1:16" customFormat="1" ht="15">
      <c r="A31" s="244" t="s">
        <v>250</v>
      </c>
      <c r="B31" s="247"/>
      <c r="C31" s="187"/>
      <c r="D31" s="45"/>
      <c r="E31" s="45"/>
      <c r="F31" s="45"/>
      <c r="G31" s="45"/>
      <c r="H31" s="46"/>
      <c r="I31" s="45">
        <v>42</v>
      </c>
      <c r="J31" s="45">
        <v>58</v>
      </c>
      <c r="K31" s="45">
        <v>59</v>
      </c>
      <c r="L31" s="45">
        <v>59</v>
      </c>
      <c r="M31" s="45">
        <v>50</v>
      </c>
      <c r="N31" s="246">
        <f t="shared" si="0"/>
        <v>268</v>
      </c>
      <c r="O31" s="242">
        <f t="shared" si="1"/>
        <v>53.6</v>
      </c>
      <c r="P31" s="243">
        <f t="shared" si="2"/>
        <v>1.0957111901549532</v>
      </c>
    </row>
    <row r="32" spans="1:16" customFormat="1" ht="15">
      <c r="A32" s="244" t="s">
        <v>251</v>
      </c>
      <c r="B32" s="247"/>
      <c r="C32" s="187"/>
      <c r="D32" s="45"/>
      <c r="E32" s="45"/>
      <c r="F32" s="45"/>
      <c r="G32" s="45"/>
      <c r="H32" s="45"/>
      <c r="I32" s="45">
        <v>35</v>
      </c>
      <c r="J32" s="45">
        <v>31</v>
      </c>
      <c r="K32" s="45">
        <v>57</v>
      </c>
      <c r="L32" s="45">
        <v>49</v>
      </c>
      <c r="M32" s="45">
        <v>29</v>
      </c>
      <c r="N32" s="246">
        <f t="shared" si="0"/>
        <v>201</v>
      </c>
      <c r="O32" s="242">
        <f t="shared" si="1"/>
        <v>40.200000000000003</v>
      </c>
      <c r="P32" s="243">
        <f t="shared" si="2"/>
        <v>0.82178339261621491</v>
      </c>
    </row>
    <row r="33" spans="1:16" customFormat="1" ht="15" customHeight="1">
      <c r="A33" s="244" t="s">
        <v>252</v>
      </c>
      <c r="B33" s="247"/>
      <c r="C33" s="187"/>
      <c r="D33" s="45"/>
      <c r="E33" s="45"/>
      <c r="F33" s="45"/>
      <c r="G33" s="45"/>
      <c r="H33" s="45"/>
      <c r="I33" s="45">
        <v>0</v>
      </c>
      <c r="J33" s="45">
        <v>0</v>
      </c>
      <c r="K33" s="45">
        <v>1</v>
      </c>
      <c r="L33" s="45">
        <v>0</v>
      </c>
      <c r="M33" s="45">
        <v>0</v>
      </c>
      <c r="N33" s="246">
        <f t="shared" si="0"/>
        <v>1</v>
      </c>
      <c r="O33" s="242">
        <f t="shared" si="1"/>
        <v>0.2</v>
      </c>
      <c r="P33" s="243">
        <f t="shared" si="2"/>
        <v>4.0884745901304228E-3</v>
      </c>
    </row>
    <row r="34" spans="1:16" customFormat="1" ht="15" customHeight="1">
      <c r="A34" s="244" t="s">
        <v>253</v>
      </c>
      <c r="B34" s="247"/>
      <c r="C34" s="187"/>
      <c r="D34" s="45"/>
      <c r="E34" s="45"/>
      <c r="F34" s="45"/>
      <c r="G34" s="45"/>
      <c r="H34" s="45"/>
      <c r="I34" s="45">
        <v>65</v>
      </c>
      <c r="J34" s="45">
        <v>39</v>
      </c>
      <c r="K34" s="45">
        <v>51</v>
      </c>
      <c r="L34" s="45">
        <v>34</v>
      </c>
      <c r="M34" s="45">
        <v>70</v>
      </c>
      <c r="N34" s="246">
        <f t="shared" si="0"/>
        <v>259</v>
      </c>
      <c r="O34" s="242">
        <f t="shared" si="1"/>
        <v>51.8</v>
      </c>
      <c r="P34" s="243">
        <f t="shared" si="2"/>
        <v>1.0589149188437794</v>
      </c>
    </row>
    <row r="35" spans="1:16" customFormat="1" ht="15" customHeight="1">
      <c r="A35" s="244" t="s">
        <v>254</v>
      </c>
      <c r="B35" s="247"/>
      <c r="C35" s="187"/>
      <c r="D35" s="45"/>
      <c r="E35" s="45"/>
      <c r="F35" s="45"/>
      <c r="G35" s="45"/>
      <c r="H35" s="45"/>
      <c r="I35" s="45">
        <v>32</v>
      </c>
      <c r="J35" s="45">
        <v>41</v>
      </c>
      <c r="K35" s="45">
        <v>44</v>
      </c>
      <c r="L35" s="45">
        <v>43</v>
      </c>
      <c r="M35" s="45">
        <v>37</v>
      </c>
      <c r="N35" s="246">
        <f t="shared" si="0"/>
        <v>197</v>
      </c>
      <c r="O35" s="242">
        <f t="shared" si="1"/>
        <v>39.4</v>
      </c>
      <c r="P35" s="243">
        <f t="shared" si="2"/>
        <v>0.80542949425569321</v>
      </c>
    </row>
    <row r="36" spans="1:16" customFormat="1" ht="15" customHeight="1">
      <c r="A36" s="244" t="s">
        <v>255</v>
      </c>
      <c r="B36" s="247"/>
      <c r="C36" s="187"/>
      <c r="D36" s="45"/>
      <c r="E36" s="45"/>
      <c r="F36" s="45"/>
      <c r="G36" s="45"/>
      <c r="H36" s="45"/>
      <c r="I36" s="45">
        <v>0</v>
      </c>
      <c r="J36" s="45">
        <v>0</v>
      </c>
      <c r="K36" s="45">
        <v>1</v>
      </c>
      <c r="L36" s="45">
        <v>10</v>
      </c>
      <c r="M36" s="45">
        <v>2</v>
      </c>
      <c r="N36" s="246">
        <f t="shared" si="0"/>
        <v>13</v>
      </c>
      <c r="O36" s="242">
        <f t="shared" si="1"/>
        <v>2.6</v>
      </c>
      <c r="P36" s="243">
        <f t="shared" si="2"/>
        <v>5.3150169671695495E-2</v>
      </c>
    </row>
    <row r="37" spans="1:16" customFormat="1" ht="15" customHeight="1">
      <c r="A37" s="244" t="s">
        <v>256</v>
      </c>
      <c r="B37" s="247"/>
      <c r="C37" s="187"/>
      <c r="D37" s="45"/>
      <c r="E37" s="45"/>
      <c r="F37" s="45"/>
      <c r="G37" s="45"/>
      <c r="H37" s="45"/>
      <c r="I37" s="45">
        <v>19</v>
      </c>
      <c r="J37" s="45">
        <v>14</v>
      </c>
      <c r="K37" s="45">
        <v>23</v>
      </c>
      <c r="L37" s="45">
        <v>29</v>
      </c>
      <c r="M37" s="45">
        <v>41</v>
      </c>
      <c r="N37" s="246">
        <f t="shared" ref="N37:N68" si="3">SUM(B37:M37)</f>
        <v>126</v>
      </c>
      <c r="O37" s="242">
        <f t="shared" ref="O37:O72" si="4">AVERAGE(B37:M37)</f>
        <v>25.2</v>
      </c>
      <c r="P37" s="243">
        <f t="shared" ref="P37:P71" si="5">(N37/$N$72)*100</f>
        <v>0.51514779835643321</v>
      </c>
    </row>
    <row r="38" spans="1:16" customFormat="1" ht="15" customHeight="1">
      <c r="A38" s="244" t="s">
        <v>257</v>
      </c>
      <c r="B38" s="247"/>
      <c r="C38" s="187"/>
      <c r="D38" s="45"/>
      <c r="E38" s="45"/>
      <c r="F38" s="45"/>
      <c r="G38" s="45"/>
      <c r="H38" s="45"/>
      <c r="I38" s="45">
        <v>83</v>
      </c>
      <c r="J38" s="45">
        <v>71</v>
      </c>
      <c r="K38" s="45">
        <v>72</v>
      </c>
      <c r="L38" s="45">
        <v>36</v>
      </c>
      <c r="M38" s="45">
        <v>30</v>
      </c>
      <c r="N38" s="246">
        <f t="shared" si="3"/>
        <v>292</v>
      </c>
      <c r="O38" s="242">
        <f t="shared" si="4"/>
        <v>58.4</v>
      </c>
      <c r="P38" s="243">
        <f t="shared" si="5"/>
        <v>1.1938345803180834</v>
      </c>
    </row>
    <row r="39" spans="1:16" customFormat="1" ht="15" customHeight="1">
      <c r="A39" s="244" t="s">
        <v>258</v>
      </c>
      <c r="B39" s="247"/>
      <c r="C39" s="187"/>
      <c r="D39" s="45"/>
      <c r="E39" s="45"/>
      <c r="F39" s="45"/>
      <c r="G39" s="45"/>
      <c r="H39" s="45"/>
      <c r="I39" s="45">
        <v>38</v>
      </c>
      <c r="J39" s="45">
        <v>25</v>
      </c>
      <c r="K39" s="45">
        <v>43</v>
      </c>
      <c r="L39" s="45">
        <v>10</v>
      </c>
      <c r="M39" s="45">
        <v>15</v>
      </c>
      <c r="N39" s="246">
        <f t="shared" si="3"/>
        <v>131</v>
      </c>
      <c r="O39" s="242">
        <f t="shared" si="4"/>
        <v>26.2</v>
      </c>
      <c r="P39" s="243">
        <f t="shared" si="5"/>
        <v>0.53559017130708531</v>
      </c>
    </row>
    <row r="40" spans="1:16" customFormat="1" ht="15" customHeight="1">
      <c r="A40" s="244" t="s">
        <v>259</v>
      </c>
      <c r="B40" s="247"/>
      <c r="C40" s="187"/>
      <c r="D40" s="45"/>
      <c r="E40" s="45"/>
      <c r="F40" s="45"/>
      <c r="G40" s="45"/>
      <c r="H40" s="45"/>
      <c r="I40" s="45">
        <v>29</v>
      </c>
      <c r="J40" s="45">
        <v>21</v>
      </c>
      <c r="K40" s="45">
        <v>40</v>
      </c>
      <c r="L40" s="45">
        <v>24</v>
      </c>
      <c r="M40" s="45">
        <v>24</v>
      </c>
      <c r="N40" s="246">
        <f t="shared" si="3"/>
        <v>138</v>
      </c>
      <c r="O40" s="242">
        <f t="shared" si="4"/>
        <v>27.6</v>
      </c>
      <c r="P40" s="243">
        <f t="shared" si="5"/>
        <v>0.5642094934379982</v>
      </c>
    </row>
    <row r="41" spans="1:16" customFormat="1" ht="15" customHeight="1">
      <c r="A41" s="244" t="s">
        <v>260</v>
      </c>
      <c r="B41" s="247"/>
      <c r="C41" s="187"/>
      <c r="D41" s="45"/>
      <c r="E41" s="45"/>
      <c r="F41" s="45"/>
      <c r="G41" s="45"/>
      <c r="H41" s="45"/>
      <c r="I41" s="45">
        <v>80</v>
      </c>
      <c r="J41" s="45">
        <v>52</v>
      </c>
      <c r="K41" s="45">
        <v>66</v>
      </c>
      <c r="L41" s="45">
        <v>57</v>
      </c>
      <c r="M41" s="45">
        <v>52</v>
      </c>
      <c r="N41" s="246">
        <f t="shared" si="3"/>
        <v>307</v>
      </c>
      <c r="O41" s="242">
        <f t="shared" si="4"/>
        <v>61.4</v>
      </c>
      <c r="P41" s="243">
        <f t="shared" si="5"/>
        <v>1.2551616991700396</v>
      </c>
    </row>
    <row r="42" spans="1:16" customFormat="1" ht="15" customHeight="1">
      <c r="A42" s="244" t="s">
        <v>261</v>
      </c>
      <c r="B42" s="247"/>
      <c r="C42" s="187"/>
      <c r="D42" s="45"/>
      <c r="E42" s="45"/>
      <c r="F42" s="45"/>
      <c r="G42" s="45"/>
      <c r="H42" s="45"/>
      <c r="I42" s="45">
        <v>47</v>
      </c>
      <c r="J42" s="45">
        <v>40</v>
      </c>
      <c r="K42" s="45">
        <v>36</v>
      </c>
      <c r="L42" s="45">
        <v>48</v>
      </c>
      <c r="M42" s="45">
        <v>62</v>
      </c>
      <c r="N42" s="246">
        <f t="shared" si="3"/>
        <v>233</v>
      </c>
      <c r="O42" s="242">
        <f t="shared" si="4"/>
        <v>46.6</v>
      </c>
      <c r="P42" s="243">
        <f t="shared" si="5"/>
        <v>0.95261457950038841</v>
      </c>
    </row>
    <row r="43" spans="1:16" customFormat="1" ht="15" customHeight="1">
      <c r="A43" s="244" t="s">
        <v>262</v>
      </c>
      <c r="B43" s="247"/>
      <c r="C43" s="187"/>
      <c r="D43" s="45"/>
      <c r="E43" s="45"/>
      <c r="F43" s="45"/>
      <c r="G43" s="45"/>
      <c r="H43" s="45"/>
      <c r="I43" s="45">
        <v>45</v>
      </c>
      <c r="J43" s="45">
        <v>26</v>
      </c>
      <c r="K43" s="45">
        <v>50</v>
      </c>
      <c r="L43" s="45">
        <v>32</v>
      </c>
      <c r="M43" s="45">
        <v>29</v>
      </c>
      <c r="N43" s="246">
        <f t="shared" si="3"/>
        <v>182</v>
      </c>
      <c r="O43" s="242">
        <f t="shared" si="4"/>
        <v>36.4</v>
      </c>
      <c r="P43" s="243">
        <f t="shared" si="5"/>
        <v>0.74410237540373692</v>
      </c>
    </row>
    <row r="44" spans="1:16" customFormat="1" ht="15" customHeight="1">
      <c r="A44" s="244" t="s">
        <v>263</v>
      </c>
      <c r="B44" s="247"/>
      <c r="C44" s="187"/>
      <c r="D44" s="45"/>
      <c r="E44" s="45"/>
      <c r="F44" s="45"/>
      <c r="G44" s="45"/>
      <c r="H44" s="45"/>
      <c r="I44" s="45">
        <v>37</v>
      </c>
      <c r="J44" s="45">
        <v>40</v>
      </c>
      <c r="K44" s="45">
        <v>40</v>
      </c>
      <c r="L44" s="45">
        <v>43</v>
      </c>
      <c r="M44" s="45">
        <v>25</v>
      </c>
      <c r="N44" s="246">
        <f t="shared" si="3"/>
        <v>185</v>
      </c>
      <c r="O44" s="242">
        <f t="shared" si="4"/>
        <v>37</v>
      </c>
      <c r="P44" s="243">
        <f t="shared" si="5"/>
        <v>0.75636779917412811</v>
      </c>
    </row>
    <row r="45" spans="1:16" customFormat="1" ht="15" customHeight="1">
      <c r="A45" s="244" t="s">
        <v>264</v>
      </c>
      <c r="B45" s="247"/>
      <c r="C45" s="187"/>
      <c r="D45" s="45"/>
      <c r="E45" s="45"/>
      <c r="F45" s="45"/>
      <c r="G45" s="45"/>
      <c r="H45" s="45"/>
      <c r="I45" s="45">
        <v>69</v>
      </c>
      <c r="J45" s="45">
        <v>28</v>
      </c>
      <c r="K45" s="45">
        <v>37</v>
      </c>
      <c r="L45" s="45">
        <v>43</v>
      </c>
      <c r="M45" s="45">
        <v>41</v>
      </c>
      <c r="N45" s="246">
        <f t="shared" si="3"/>
        <v>218</v>
      </c>
      <c r="O45" s="242">
        <f t="shared" si="4"/>
        <v>43.6</v>
      </c>
      <c r="P45" s="243">
        <f t="shared" si="5"/>
        <v>0.89128746064843201</v>
      </c>
    </row>
    <row r="46" spans="1:16" customFormat="1" ht="15" customHeight="1">
      <c r="A46" s="244" t="s">
        <v>265</v>
      </c>
      <c r="B46" s="247"/>
      <c r="C46" s="187"/>
      <c r="D46" s="45"/>
      <c r="E46" s="45"/>
      <c r="F46" s="45"/>
      <c r="G46" s="45"/>
      <c r="H46" s="45"/>
      <c r="I46" s="45">
        <v>11</v>
      </c>
      <c r="J46" s="45">
        <v>17</v>
      </c>
      <c r="K46" s="45">
        <v>7</v>
      </c>
      <c r="L46" s="45">
        <v>6</v>
      </c>
      <c r="M46" s="45">
        <v>6</v>
      </c>
      <c r="N46" s="246">
        <f t="shared" si="3"/>
        <v>47</v>
      </c>
      <c r="O46" s="242">
        <f t="shared" si="4"/>
        <v>9.4</v>
      </c>
      <c r="P46" s="243">
        <f t="shared" si="5"/>
        <v>0.19215830573612985</v>
      </c>
    </row>
    <row r="47" spans="1:16" customFormat="1" ht="15" customHeight="1">
      <c r="A47" s="244" t="s">
        <v>266</v>
      </c>
      <c r="B47" s="247"/>
      <c r="C47" s="187"/>
      <c r="D47" s="45"/>
      <c r="E47" s="45"/>
      <c r="F47" s="45"/>
      <c r="G47" s="45"/>
      <c r="H47" s="45"/>
      <c r="I47" s="45">
        <v>16</v>
      </c>
      <c r="J47" s="45">
        <v>12</v>
      </c>
      <c r="K47" s="45">
        <v>10</v>
      </c>
      <c r="L47" s="45">
        <v>15</v>
      </c>
      <c r="M47" s="45">
        <v>14</v>
      </c>
      <c r="N47" s="246">
        <f t="shared" si="3"/>
        <v>67</v>
      </c>
      <c r="O47" s="242">
        <f t="shared" si="4"/>
        <v>13.4</v>
      </c>
      <c r="P47" s="243">
        <f t="shared" si="5"/>
        <v>0.2739277975387383</v>
      </c>
    </row>
    <row r="48" spans="1:16" customFormat="1" ht="15" customHeight="1">
      <c r="A48" s="244" t="s">
        <v>267</v>
      </c>
      <c r="B48" s="247"/>
      <c r="C48" s="187"/>
      <c r="D48" s="45"/>
      <c r="E48" s="45"/>
      <c r="F48" s="45"/>
      <c r="G48" s="45"/>
      <c r="H48" s="45"/>
      <c r="I48" s="45">
        <v>21</v>
      </c>
      <c r="J48" s="45">
        <v>14</v>
      </c>
      <c r="K48" s="45">
        <v>20</v>
      </c>
      <c r="L48" s="45">
        <v>27</v>
      </c>
      <c r="M48" s="45">
        <v>22</v>
      </c>
      <c r="N48" s="246">
        <f t="shared" si="3"/>
        <v>104</v>
      </c>
      <c r="O48" s="242">
        <f t="shared" si="4"/>
        <v>20.8</v>
      </c>
      <c r="P48" s="243">
        <f t="shared" si="5"/>
        <v>0.42520135737356396</v>
      </c>
    </row>
    <row r="49" spans="1:16" customFormat="1" ht="15" customHeight="1">
      <c r="A49" s="244" t="s">
        <v>268</v>
      </c>
      <c r="B49" s="247"/>
      <c r="C49" s="187"/>
      <c r="D49" s="45"/>
      <c r="E49" s="45"/>
      <c r="F49" s="45"/>
      <c r="G49" s="45"/>
      <c r="H49" s="45"/>
      <c r="I49" s="45">
        <v>11</v>
      </c>
      <c r="J49" s="45">
        <v>11</v>
      </c>
      <c r="K49" s="45">
        <v>10</v>
      </c>
      <c r="L49" s="45">
        <v>13</v>
      </c>
      <c r="M49" s="45">
        <v>10</v>
      </c>
      <c r="N49" s="246">
        <f t="shared" si="3"/>
        <v>55</v>
      </c>
      <c r="O49" s="242">
        <f t="shared" si="4"/>
        <v>11</v>
      </c>
      <c r="P49" s="243">
        <f t="shared" si="5"/>
        <v>0.2248661024571732</v>
      </c>
    </row>
    <row r="50" spans="1:16" customFormat="1" ht="15" customHeight="1">
      <c r="A50" s="244" t="s">
        <v>269</v>
      </c>
      <c r="B50" s="247"/>
      <c r="C50" s="187"/>
      <c r="D50" s="45"/>
      <c r="E50" s="45"/>
      <c r="F50" s="45"/>
      <c r="G50" s="45"/>
      <c r="H50" s="45"/>
      <c r="I50" s="45">
        <v>46</v>
      </c>
      <c r="J50" s="45">
        <v>50</v>
      </c>
      <c r="K50" s="45">
        <v>43</v>
      </c>
      <c r="L50" s="45">
        <v>65</v>
      </c>
      <c r="M50" s="45">
        <v>41</v>
      </c>
      <c r="N50" s="246">
        <f t="shared" si="3"/>
        <v>245</v>
      </c>
      <c r="O50" s="242">
        <f t="shared" si="4"/>
        <v>49</v>
      </c>
      <c r="P50" s="243">
        <f t="shared" si="5"/>
        <v>1.0016762745819534</v>
      </c>
    </row>
    <row r="51" spans="1:16" customFormat="1" ht="15" customHeight="1">
      <c r="A51" s="244" t="s">
        <v>270</v>
      </c>
      <c r="B51" s="247"/>
      <c r="C51" s="187"/>
      <c r="D51" s="45"/>
      <c r="E51" s="45"/>
      <c r="F51" s="45"/>
      <c r="G51" s="45"/>
      <c r="H51" s="45"/>
      <c r="I51" s="45">
        <v>26</v>
      </c>
      <c r="J51" s="45">
        <v>21</v>
      </c>
      <c r="K51" s="45">
        <v>27</v>
      </c>
      <c r="L51" s="45">
        <v>35</v>
      </c>
      <c r="M51" s="45">
        <v>28</v>
      </c>
      <c r="N51" s="246">
        <f t="shared" si="3"/>
        <v>137</v>
      </c>
      <c r="O51" s="242">
        <f t="shared" si="4"/>
        <v>27.4</v>
      </c>
      <c r="P51" s="243">
        <f t="shared" si="5"/>
        <v>0.5601210188478678</v>
      </c>
    </row>
    <row r="52" spans="1:16" customFormat="1" ht="15" customHeight="1">
      <c r="A52" s="244" t="s">
        <v>271</v>
      </c>
      <c r="B52" s="247"/>
      <c r="C52" s="187"/>
      <c r="D52" s="45"/>
      <c r="E52" s="45"/>
      <c r="F52" s="45"/>
      <c r="G52" s="45"/>
      <c r="H52" s="45"/>
      <c r="I52" s="45">
        <v>40</v>
      </c>
      <c r="J52" s="45">
        <v>45</v>
      </c>
      <c r="K52" s="45">
        <v>55</v>
      </c>
      <c r="L52" s="45">
        <v>47</v>
      </c>
      <c r="M52" s="45">
        <v>49</v>
      </c>
      <c r="N52" s="246">
        <f t="shared" si="3"/>
        <v>236</v>
      </c>
      <c r="O52" s="242">
        <f t="shared" si="4"/>
        <v>47.2</v>
      </c>
      <c r="P52" s="243">
        <f t="shared" si="5"/>
        <v>0.96488000327077972</v>
      </c>
    </row>
    <row r="53" spans="1:16" customFormat="1" ht="15" customHeight="1">
      <c r="A53" s="244" t="s">
        <v>272</v>
      </c>
      <c r="B53" s="247"/>
      <c r="C53" s="187"/>
      <c r="D53" s="45"/>
      <c r="E53" s="45"/>
      <c r="F53" s="45"/>
      <c r="G53" s="45"/>
      <c r="H53" s="45"/>
      <c r="I53" s="45">
        <v>29</v>
      </c>
      <c r="J53" s="45">
        <v>24</v>
      </c>
      <c r="K53" s="45">
        <v>28</v>
      </c>
      <c r="L53" s="45">
        <v>18</v>
      </c>
      <c r="M53" s="45">
        <v>20</v>
      </c>
      <c r="N53" s="246">
        <f t="shared" si="3"/>
        <v>119</v>
      </c>
      <c r="O53" s="242">
        <f t="shared" si="4"/>
        <v>23.8</v>
      </c>
      <c r="P53" s="243">
        <f t="shared" si="5"/>
        <v>0.48652847622552026</v>
      </c>
    </row>
    <row r="54" spans="1:16" customFormat="1" ht="15" customHeight="1">
      <c r="A54" s="244" t="s">
        <v>273</v>
      </c>
      <c r="B54" s="247"/>
      <c r="C54" s="187"/>
      <c r="D54" s="45"/>
      <c r="E54" s="45"/>
      <c r="F54" s="45"/>
      <c r="G54" s="45"/>
      <c r="H54" s="45"/>
      <c r="I54" s="45">
        <v>25</v>
      </c>
      <c r="J54" s="45">
        <v>16</v>
      </c>
      <c r="K54" s="45">
        <v>26</v>
      </c>
      <c r="L54" s="45">
        <v>17</v>
      </c>
      <c r="M54" s="45">
        <v>22</v>
      </c>
      <c r="N54" s="246">
        <f t="shared" si="3"/>
        <v>106</v>
      </c>
      <c r="O54" s="242">
        <f t="shared" si="4"/>
        <v>21.2</v>
      </c>
      <c r="P54" s="243">
        <f t="shared" si="5"/>
        <v>0.43337830655382475</v>
      </c>
    </row>
    <row r="55" spans="1:16" customFormat="1" ht="15" customHeight="1">
      <c r="A55" s="244" t="s">
        <v>274</v>
      </c>
      <c r="B55" s="247"/>
      <c r="C55" s="187"/>
      <c r="D55" s="45"/>
      <c r="E55" s="45"/>
      <c r="F55" s="45"/>
      <c r="G55" s="45"/>
      <c r="H55" s="45"/>
      <c r="I55" s="45">
        <v>125</v>
      </c>
      <c r="J55" s="45">
        <v>91</v>
      </c>
      <c r="K55" s="45">
        <v>140</v>
      </c>
      <c r="L55" s="45">
        <v>71</v>
      </c>
      <c r="M55" s="45">
        <v>70</v>
      </c>
      <c r="N55" s="246">
        <f t="shared" si="3"/>
        <v>497</v>
      </c>
      <c r="O55" s="242">
        <f t="shared" si="4"/>
        <v>99.4</v>
      </c>
      <c r="P55" s="243">
        <f t="shared" si="5"/>
        <v>2.0319718712948198</v>
      </c>
    </row>
    <row r="56" spans="1:16" customFormat="1" ht="15" customHeight="1">
      <c r="A56" s="244" t="s">
        <v>275</v>
      </c>
      <c r="B56" s="247"/>
      <c r="C56" s="187"/>
      <c r="D56" s="45"/>
      <c r="E56" s="45"/>
      <c r="F56" s="45"/>
      <c r="G56" s="45"/>
      <c r="H56" s="45"/>
      <c r="I56" s="45">
        <v>34</v>
      </c>
      <c r="J56" s="45">
        <v>14</v>
      </c>
      <c r="K56" s="45">
        <v>33</v>
      </c>
      <c r="L56" s="45">
        <v>23</v>
      </c>
      <c r="M56" s="45">
        <v>22</v>
      </c>
      <c r="N56" s="246">
        <f t="shared" si="3"/>
        <v>126</v>
      </c>
      <c r="O56" s="242">
        <f t="shared" si="4"/>
        <v>25.2</v>
      </c>
      <c r="P56" s="243">
        <f t="shared" si="5"/>
        <v>0.51514779835643321</v>
      </c>
    </row>
    <row r="57" spans="1:16" customFormat="1" ht="15" customHeight="1">
      <c r="A57" s="244" t="s">
        <v>276</v>
      </c>
      <c r="B57" s="247"/>
      <c r="C57" s="187"/>
      <c r="D57" s="45"/>
      <c r="E57" s="45"/>
      <c r="F57" s="45"/>
      <c r="G57" s="45"/>
      <c r="H57" s="45"/>
      <c r="I57" s="45">
        <v>68</v>
      </c>
      <c r="J57" s="45">
        <v>51</v>
      </c>
      <c r="K57" s="45">
        <v>75</v>
      </c>
      <c r="L57" s="45">
        <v>55</v>
      </c>
      <c r="M57" s="45">
        <v>53</v>
      </c>
      <c r="N57" s="246">
        <f t="shared" si="3"/>
        <v>302</v>
      </c>
      <c r="O57" s="242">
        <f t="shared" si="4"/>
        <v>60.4</v>
      </c>
      <c r="P57" s="243">
        <f t="shared" si="5"/>
        <v>1.2347193262193876</v>
      </c>
    </row>
    <row r="58" spans="1:16" customFormat="1" ht="15" customHeight="1">
      <c r="A58" s="244" t="s">
        <v>277</v>
      </c>
      <c r="B58" s="247"/>
      <c r="C58" s="187"/>
      <c r="D58" s="45"/>
      <c r="E58" s="45"/>
      <c r="F58" s="45"/>
      <c r="G58" s="45"/>
      <c r="H58" s="45"/>
      <c r="I58" s="45">
        <v>22</v>
      </c>
      <c r="J58" s="45">
        <v>13</v>
      </c>
      <c r="K58" s="45">
        <v>7</v>
      </c>
      <c r="L58" s="45">
        <v>16</v>
      </c>
      <c r="M58" s="45">
        <v>5</v>
      </c>
      <c r="N58" s="246">
        <f t="shared" si="3"/>
        <v>63</v>
      </c>
      <c r="O58" s="242">
        <f t="shared" si="4"/>
        <v>12.6</v>
      </c>
      <c r="P58" s="243">
        <f t="shared" si="5"/>
        <v>0.2575738991782166</v>
      </c>
    </row>
    <row r="59" spans="1:16" customFormat="1" ht="15" customHeight="1">
      <c r="A59" s="244" t="s">
        <v>278</v>
      </c>
      <c r="B59" s="247"/>
      <c r="C59" s="187"/>
      <c r="D59" s="45"/>
      <c r="E59" s="45"/>
      <c r="F59" s="45"/>
      <c r="G59" s="45"/>
      <c r="H59" s="45"/>
      <c r="I59" s="45">
        <v>58</v>
      </c>
      <c r="J59" s="45">
        <v>59</v>
      </c>
      <c r="K59" s="45">
        <v>70</v>
      </c>
      <c r="L59" s="45">
        <v>52</v>
      </c>
      <c r="M59" s="45">
        <v>71</v>
      </c>
      <c r="N59" s="246">
        <f t="shared" si="3"/>
        <v>310</v>
      </c>
      <c r="O59" s="242">
        <f t="shared" si="4"/>
        <v>62</v>
      </c>
      <c r="P59" s="243">
        <f t="shared" si="5"/>
        <v>1.2674271229404308</v>
      </c>
    </row>
    <row r="60" spans="1:16" customFormat="1" ht="15" customHeight="1">
      <c r="A60" s="244" t="s">
        <v>279</v>
      </c>
      <c r="B60" s="247"/>
      <c r="C60" s="187"/>
      <c r="D60" s="45"/>
      <c r="E60" s="45"/>
      <c r="F60" s="45"/>
      <c r="G60" s="45"/>
      <c r="H60" s="45"/>
      <c r="I60" s="45">
        <v>13</v>
      </c>
      <c r="J60" s="45">
        <v>4</v>
      </c>
      <c r="K60" s="45">
        <v>14</v>
      </c>
      <c r="L60" s="45">
        <v>5</v>
      </c>
      <c r="M60" s="45">
        <v>10</v>
      </c>
      <c r="N60" s="246">
        <f t="shared" si="3"/>
        <v>46</v>
      </c>
      <c r="O60" s="242">
        <f t="shared" si="4"/>
        <v>9.1999999999999993</v>
      </c>
      <c r="P60" s="243">
        <f t="shared" si="5"/>
        <v>0.18806983114599943</v>
      </c>
    </row>
    <row r="61" spans="1:16" customFormat="1" ht="15" customHeight="1">
      <c r="A61" s="244" t="s">
        <v>280</v>
      </c>
      <c r="B61" s="247"/>
      <c r="C61" s="187"/>
      <c r="D61" s="45"/>
      <c r="E61" s="45"/>
      <c r="F61" s="45"/>
      <c r="G61" s="45"/>
      <c r="H61" s="45"/>
      <c r="I61" s="45">
        <v>65</v>
      </c>
      <c r="J61" s="45">
        <v>26</v>
      </c>
      <c r="K61" s="45">
        <v>51</v>
      </c>
      <c r="L61" s="45">
        <v>43</v>
      </c>
      <c r="M61" s="45">
        <v>47</v>
      </c>
      <c r="N61" s="246">
        <f t="shared" si="3"/>
        <v>232</v>
      </c>
      <c r="O61" s="242">
        <f t="shared" si="4"/>
        <v>46.4</v>
      </c>
      <c r="P61" s="243">
        <f t="shared" si="5"/>
        <v>0.94852610491025802</v>
      </c>
    </row>
    <row r="62" spans="1:16" customFormat="1" ht="15" customHeight="1">
      <c r="A62" s="244" t="s">
        <v>281</v>
      </c>
      <c r="B62" s="247"/>
      <c r="C62" s="187"/>
      <c r="D62" s="45"/>
      <c r="E62" s="45"/>
      <c r="F62" s="45"/>
      <c r="G62" s="45"/>
      <c r="H62" s="45"/>
      <c r="I62" s="45">
        <v>57</v>
      </c>
      <c r="J62" s="45">
        <v>25</v>
      </c>
      <c r="K62" s="45">
        <v>54</v>
      </c>
      <c r="L62" s="45">
        <v>52</v>
      </c>
      <c r="M62" s="45">
        <v>38</v>
      </c>
      <c r="N62" s="246">
        <f t="shared" si="3"/>
        <v>226</v>
      </c>
      <c r="O62" s="242">
        <f t="shared" si="4"/>
        <v>45.2</v>
      </c>
      <c r="P62" s="243">
        <f t="shared" si="5"/>
        <v>0.92399525736947541</v>
      </c>
    </row>
    <row r="63" spans="1:16" customFormat="1" ht="15" customHeight="1">
      <c r="A63" s="244" t="s">
        <v>282</v>
      </c>
      <c r="B63" s="247"/>
      <c r="C63" s="187"/>
      <c r="D63" s="45"/>
      <c r="E63" s="45"/>
      <c r="F63" s="45"/>
      <c r="G63" s="45"/>
      <c r="H63" s="45"/>
      <c r="I63" s="45">
        <v>53</v>
      </c>
      <c r="J63" s="45">
        <v>46</v>
      </c>
      <c r="K63" s="45">
        <v>57</v>
      </c>
      <c r="L63" s="45">
        <v>34</v>
      </c>
      <c r="M63" s="45">
        <v>42</v>
      </c>
      <c r="N63" s="246">
        <f t="shared" si="3"/>
        <v>232</v>
      </c>
      <c r="O63" s="242">
        <f t="shared" si="4"/>
        <v>46.4</v>
      </c>
      <c r="P63" s="243">
        <f t="shared" si="5"/>
        <v>0.94852610491025802</v>
      </c>
    </row>
    <row r="64" spans="1:16" customFormat="1" ht="15" customHeight="1">
      <c r="A64" s="244" t="s">
        <v>283</v>
      </c>
      <c r="B64" s="247"/>
      <c r="C64" s="187"/>
      <c r="D64" s="45"/>
      <c r="E64" s="45"/>
      <c r="F64" s="45"/>
      <c r="G64" s="45"/>
      <c r="H64" s="45"/>
      <c r="I64" s="45">
        <v>54</v>
      </c>
      <c r="J64" s="45">
        <v>69</v>
      </c>
      <c r="K64" s="45">
        <v>68</v>
      </c>
      <c r="L64" s="45">
        <v>51</v>
      </c>
      <c r="M64" s="45">
        <v>44</v>
      </c>
      <c r="N64" s="246">
        <f t="shared" si="3"/>
        <v>286</v>
      </c>
      <c r="O64" s="242">
        <f t="shared" si="4"/>
        <v>57.2</v>
      </c>
      <c r="P64" s="243">
        <f t="shared" si="5"/>
        <v>1.1693037327773008</v>
      </c>
    </row>
    <row r="65" spans="1:16" customFormat="1" ht="15" customHeight="1">
      <c r="A65" s="244" t="s">
        <v>284</v>
      </c>
      <c r="B65" s="247"/>
      <c r="C65" s="187"/>
      <c r="D65" s="45"/>
      <c r="E65" s="45"/>
      <c r="F65" s="45"/>
      <c r="G65" s="45"/>
      <c r="H65" s="45"/>
      <c r="I65" s="45">
        <v>33</v>
      </c>
      <c r="J65" s="45">
        <v>17</v>
      </c>
      <c r="K65" s="45">
        <v>27</v>
      </c>
      <c r="L65" s="45">
        <v>34</v>
      </c>
      <c r="M65" s="45">
        <v>32</v>
      </c>
      <c r="N65" s="246">
        <f t="shared" si="3"/>
        <v>143</v>
      </c>
      <c r="O65" s="242">
        <f t="shared" si="4"/>
        <v>28.6</v>
      </c>
      <c r="P65" s="243">
        <f t="shared" si="5"/>
        <v>0.58465186638865041</v>
      </c>
    </row>
    <row r="66" spans="1:16" customFormat="1" ht="15.75" customHeight="1">
      <c r="A66" s="244" t="s">
        <v>285</v>
      </c>
      <c r="B66" s="247"/>
      <c r="C66" s="187"/>
      <c r="D66" s="45"/>
      <c r="E66" s="45"/>
      <c r="F66" s="45"/>
      <c r="G66" s="45"/>
      <c r="H66" s="45"/>
      <c r="I66" s="45">
        <v>23</v>
      </c>
      <c r="J66" s="45">
        <v>17</v>
      </c>
      <c r="K66" s="45">
        <v>17</v>
      </c>
      <c r="L66" s="45">
        <v>20</v>
      </c>
      <c r="M66" s="45">
        <v>10</v>
      </c>
      <c r="N66" s="246">
        <f t="shared" si="3"/>
        <v>87</v>
      </c>
      <c r="O66" s="242">
        <f t="shared" si="4"/>
        <v>17.399999999999999</v>
      </c>
      <c r="P66" s="243">
        <f t="shared" si="5"/>
        <v>0.35569728934134676</v>
      </c>
    </row>
    <row r="67" spans="1:16" customFormat="1" ht="15.75" customHeight="1">
      <c r="A67" s="244" t="s">
        <v>286</v>
      </c>
      <c r="B67" s="247"/>
      <c r="C67" s="187"/>
      <c r="D67" s="45"/>
      <c r="E67" s="45"/>
      <c r="F67" s="45"/>
      <c r="G67" s="45"/>
      <c r="H67" s="45"/>
      <c r="I67" s="45">
        <v>29</v>
      </c>
      <c r="J67" s="45">
        <v>19</v>
      </c>
      <c r="K67" s="45">
        <v>21</v>
      </c>
      <c r="L67" s="45">
        <v>12</v>
      </c>
      <c r="M67" s="45">
        <v>23</v>
      </c>
      <c r="N67" s="246">
        <f t="shared" si="3"/>
        <v>104</v>
      </c>
      <c r="O67" s="242">
        <f t="shared" si="4"/>
        <v>20.8</v>
      </c>
      <c r="P67" s="243">
        <f t="shared" si="5"/>
        <v>0.42520135737356396</v>
      </c>
    </row>
    <row r="68" spans="1:16" customFormat="1" ht="15" customHeight="1">
      <c r="A68" s="244" t="s">
        <v>287</v>
      </c>
      <c r="B68" s="247"/>
      <c r="C68" s="187"/>
      <c r="D68" s="45"/>
      <c r="E68" s="45"/>
      <c r="F68" s="45"/>
      <c r="G68" s="45"/>
      <c r="H68" s="46"/>
      <c r="I68" s="45">
        <v>91</v>
      </c>
      <c r="J68" s="45">
        <v>63</v>
      </c>
      <c r="K68" s="45">
        <v>78</v>
      </c>
      <c r="L68" s="45">
        <v>72</v>
      </c>
      <c r="M68" s="45">
        <v>46</v>
      </c>
      <c r="N68" s="246">
        <f t="shared" si="3"/>
        <v>350</v>
      </c>
      <c r="O68" s="242">
        <f t="shared" si="4"/>
        <v>70</v>
      </c>
      <c r="P68" s="243">
        <f t="shared" si="5"/>
        <v>1.4309661065456478</v>
      </c>
    </row>
    <row r="69" spans="1:16" customFormat="1" ht="15">
      <c r="A69" s="244" t="s">
        <v>288</v>
      </c>
      <c r="B69" s="247"/>
      <c r="C69" s="187"/>
      <c r="D69" s="45"/>
      <c r="E69" s="45"/>
      <c r="F69" s="45"/>
      <c r="G69" s="45"/>
      <c r="H69" s="46"/>
      <c r="I69" s="45">
        <v>33</v>
      </c>
      <c r="J69" s="45">
        <v>27</v>
      </c>
      <c r="K69" s="45">
        <v>27</v>
      </c>
      <c r="L69" s="45">
        <v>42</v>
      </c>
      <c r="M69" s="45">
        <v>28</v>
      </c>
      <c r="N69" s="246">
        <f t="shared" ref="N69:N71" si="6">SUM(B69:M69)</f>
        <v>157</v>
      </c>
      <c r="O69" s="242">
        <f t="shared" si="4"/>
        <v>31.4</v>
      </c>
      <c r="P69" s="243">
        <f t="shared" si="5"/>
        <v>0.64189051065047631</v>
      </c>
    </row>
    <row r="70" spans="1:16" customFormat="1" ht="15">
      <c r="A70" s="244" t="s">
        <v>289</v>
      </c>
      <c r="B70" s="247"/>
      <c r="C70" s="187"/>
      <c r="D70" s="45"/>
      <c r="E70" s="45"/>
      <c r="F70" s="45"/>
      <c r="G70" s="45"/>
      <c r="H70" s="46"/>
      <c r="I70" s="45">
        <v>62</v>
      </c>
      <c r="J70" s="45">
        <v>39</v>
      </c>
      <c r="K70" s="45">
        <v>65</v>
      </c>
      <c r="L70" s="45">
        <v>59</v>
      </c>
      <c r="M70" s="45">
        <v>48</v>
      </c>
      <c r="N70" s="246">
        <f t="shared" si="6"/>
        <v>273</v>
      </c>
      <c r="O70" s="242">
        <f t="shared" si="4"/>
        <v>54.6</v>
      </c>
      <c r="P70" s="243">
        <f t="shared" si="5"/>
        <v>1.1161535631056052</v>
      </c>
    </row>
    <row r="71" spans="1:16" customFormat="1" ht="15.75" thickBot="1">
      <c r="A71" s="248" t="s">
        <v>290</v>
      </c>
      <c r="B71" s="249"/>
      <c r="C71" s="250"/>
      <c r="D71" s="251"/>
      <c r="E71" s="251"/>
      <c r="F71" s="251"/>
      <c r="G71" s="251"/>
      <c r="H71" s="252"/>
      <c r="I71" s="251">
        <v>35</v>
      </c>
      <c r="J71" s="52">
        <v>57</v>
      </c>
      <c r="K71" s="45">
        <v>44</v>
      </c>
      <c r="L71" s="52">
        <v>32</v>
      </c>
      <c r="M71" s="52">
        <v>17</v>
      </c>
      <c r="N71" s="253">
        <f t="shared" si="6"/>
        <v>185</v>
      </c>
      <c r="O71" s="254">
        <f t="shared" si="4"/>
        <v>37</v>
      </c>
      <c r="P71" s="255">
        <f t="shared" si="5"/>
        <v>0.75636779917412811</v>
      </c>
    </row>
    <row r="72" spans="1:16" customFormat="1" ht="15.75" thickBot="1">
      <c r="A72" s="234" t="s">
        <v>5</v>
      </c>
      <c r="B72" s="256"/>
      <c r="C72" s="59"/>
      <c r="D72" s="256"/>
      <c r="E72" s="257"/>
      <c r="F72" s="257"/>
      <c r="G72" s="257"/>
      <c r="H72" s="257"/>
      <c r="I72" s="62">
        <f t="shared" ref="I72:N72" si="7">SUM(I5:I71)</f>
        <v>5353</v>
      </c>
      <c r="J72" s="62">
        <f t="shared" si="7"/>
        <v>4687</v>
      </c>
      <c r="K72" s="62">
        <f t="shared" si="7"/>
        <v>5517</v>
      </c>
      <c r="L72" s="62">
        <f t="shared" si="7"/>
        <v>4645</v>
      </c>
      <c r="M72" s="63">
        <f t="shared" si="7"/>
        <v>4257</v>
      </c>
      <c r="N72" s="258">
        <f t="shared" si="7"/>
        <v>24459</v>
      </c>
      <c r="O72" s="63">
        <f t="shared" si="4"/>
        <v>4891.8</v>
      </c>
      <c r="P72" s="259">
        <f>SUM(P5:P71)</f>
        <v>100</v>
      </c>
    </row>
    <row r="73" spans="1:16" customFormat="1" ht="15">
      <c r="A73" s="180"/>
      <c r="B73" s="181"/>
      <c r="C73" s="181"/>
      <c r="D73" s="181"/>
      <c r="E73" s="181"/>
      <c r="F73" s="181"/>
      <c r="G73" s="163"/>
      <c r="H73" s="181"/>
      <c r="I73" s="181"/>
      <c r="J73" s="181"/>
      <c r="K73" s="181"/>
      <c r="L73" s="181"/>
      <c r="M73" s="182"/>
      <c r="N73" s="182"/>
      <c r="O73" s="13"/>
      <c r="P73" s="13"/>
    </row>
    <row r="74" spans="1:16">
      <c r="A74" s="260" t="s">
        <v>291</v>
      </c>
    </row>
    <row r="75" spans="1:16">
      <c r="A75" s="260" t="s">
        <v>292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ignoredErrors>
    <ignoredError sqref="N72:O72" formula="1"/>
    <ignoredError sqref="I72:M72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Texto</vt:lpstr>
      <vt:lpstr>Protocolos</vt:lpstr>
      <vt:lpstr>Canais_atendimento</vt:lpstr>
      <vt:lpstr>Assuntos</vt:lpstr>
      <vt:lpstr>10_Assuntos_+_demadados_2023</vt:lpstr>
      <vt:lpstr>Assuntos-variação_10_mais_2023</vt:lpstr>
      <vt:lpstr>ASSUNTOS_10+_últimos_3_meses</vt:lpstr>
      <vt:lpstr>10_ASSUNTOS_+_demandados_MAI_23</vt:lpstr>
      <vt:lpstr>UNIDADES</vt:lpstr>
      <vt:lpstr>10_UNIDADES_+_demandadas_2023</vt:lpstr>
      <vt:lpstr>Unidades_-variação_10_mais_2023</vt:lpstr>
      <vt:lpstr>UNIDADES_-_10+_últimos_3_meses</vt:lpstr>
      <vt:lpstr>10_Unidades+_demandados__MAI_23</vt:lpstr>
      <vt:lpstr>Subprefeituras_2023</vt:lpstr>
      <vt:lpstr>10_SUB's_+_demandadas_2023</vt:lpstr>
      <vt:lpstr>Subs_-Variação_10_mais_2023</vt:lpstr>
      <vt:lpstr>Ranking_subprefeituras_MAI_23</vt:lpstr>
      <vt:lpstr>Denúncia_Protocolos_2023</vt:lpstr>
      <vt:lpstr>e-SIC_2023</vt:lpstr>
      <vt:lpstr>Pandemia</vt:lpstr>
      <vt:lpstr>Alteração_de_Processo</vt:lpstr>
      <vt:lpstr>Alteração_de_Processo_Dados</vt:lpstr>
      <vt:lpstr>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Marcio Ramires</cp:lastModifiedBy>
  <cp:revision/>
  <dcterms:created xsi:type="dcterms:W3CDTF">2018-08-01T11:52:47Z</dcterms:created>
  <dcterms:modified xsi:type="dcterms:W3CDTF">2023-08-27T21:07:34Z</dcterms:modified>
  <cp:category/>
  <cp:contentStatus/>
</cp:coreProperties>
</file>