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drawings/drawing9.xml" ContentType="application/vnd.openxmlformats-officedocument.drawingml.chartshapes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3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3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d:\Users\d838568\Downloads\"/>
    </mc:Choice>
  </mc:AlternateContent>
  <bookViews>
    <workbookView xWindow="0" yWindow="0" windowWidth="28800" windowHeight="11280" tabRatio="961" activeTab="2"/>
  </bookViews>
  <sheets>
    <sheet name="Texto" sheetId="34" r:id="rId1"/>
    <sheet name="Protocolos" sheetId="2" r:id="rId2"/>
    <sheet name="Elogios_Sugestões" sheetId="31" r:id="rId3"/>
    <sheet name="Canais_atendimento" sheetId="3" r:id="rId4"/>
    <sheet name="Assuntos" sheetId="26" r:id="rId5"/>
    <sheet name="Buraco-Pavimentação_Jun_2024" sheetId="24" r:id="rId6"/>
    <sheet name="10+_Assuntos_2024" sheetId="5" r:id="rId7"/>
    <sheet name="Assuntos-variação_10_mais_2024" sheetId="6" r:id="rId8"/>
    <sheet name="ASSUNTOS_10+_últimos_3_meses" sheetId="7" r:id="rId9"/>
    <sheet name="10_ASSUNTOS+_Assuntos_JUN_24" sheetId="8" r:id="rId10"/>
    <sheet name="UNIDADES" sheetId="9" r:id="rId11"/>
    <sheet name="10+_UNIDADES_2024" sheetId="10" r:id="rId12"/>
    <sheet name="Unidades_-variação_10_mais_2024" sheetId="11" r:id="rId13"/>
    <sheet name="UNIDADES_-_10+_últimos_3_meses" sheetId="12" r:id="rId14"/>
    <sheet name="10+_Unidades__JUN_24" sheetId="13" r:id="rId15"/>
    <sheet name="Subprefeituras_2024" sheetId="14" r:id="rId16"/>
    <sheet name="10+_SUB's_2024" sheetId="15" r:id="rId17"/>
    <sheet name="Subs_-Variação_10_mais_2024" sheetId="16" r:id="rId18"/>
    <sheet name="10+_Subprefeituras__JUN_24" sheetId="30" r:id="rId19"/>
    <sheet name="Georref_3+_Subs_2024" sheetId="17" r:id="rId20"/>
    <sheet name="Denúncia_Unidades_Mensal_2024" sheetId="23" r:id="rId21"/>
    <sheet name="Denúncia_Unidades_Total_2024" sheetId="27" r:id="rId22"/>
    <sheet name="Denúncia_Órgãos_Deferidas" sheetId="28" r:id="rId23"/>
    <sheet name="Denúncia_Órgãos_Indeferidas" sheetId="29" r:id="rId24"/>
    <sheet name="Denúncia_Protocolos_2024" sheetId="18" r:id="rId25"/>
    <sheet name="e-SIC_2024" sheetId="19" r:id="rId26"/>
    <sheet name="Alteração_de_Processo" sheetId="21" r:id="rId27"/>
    <sheet name="Alteração_de_Processo_Dados" sheetId="22" r:id="rId28"/>
    <sheet name="P" sheetId="20" state="hidden" r:id="rId29"/>
  </sheets>
  <definedNames>
    <definedName name="_xlchart.0" hidden="1">Alteração_de_Processo_Dados!$A$17:$A$23</definedName>
    <definedName name="_xlchart.1" hidden="1">Alteração_de_Processo_Dados!$B$17:$B$23</definedName>
  </definedNames>
  <calcPr calcId="162913"/>
</workbook>
</file>

<file path=xl/calcChain.xml><?xml version="1.0" encoding="utf-8"?>
<calcChain xmlns="http://schemas.openxmlformats.org/spreadsheetml/2006/main">
  <c r="C17" i="7" l="1"/>
  <c r="D17" i="7"/>
  <c r="B17" i="7"/>
  <c r="P7" i="18" l="1"/>
  <c r="P6" i="18"/>
  <c r="P8" i="15" l="1"/>
  <c r="P9" i="15"/>
  <c r="P10" i="15"/>
  <c r="P11" i="15"/>
  <c r="P12" i="15"/>
  <c r="P13" i="15"/>
  <c r="P14" i="15"/>
  <c r="P15" i="15"/>
  <c r="P16" i="15"/>
  <c r="P17" i="15"/>
  <c r="P7" i="15"/>
  <c r="P1" i="15"/>
  <c r="P8" i="10"/>
  <c r="P9" i="10"/>
  <c r="P10" i="10"/>
  <c r="P11" i="10"/>
  <c r="P12" i="10"/>
  <c r="P13" i="10"/>
  <c r="P14" i="10"/>
  <c r="P15" i="10"/>
  <c r="P16" i="10"/>
  <c r="P17" i="10"/>
  <c r="P7" i="10"/>
  <c r="F7" i="7"/>
  <c r="P7" i="5"/>
  <c r="O7" i="5"/>
  <c r="N7" i="5"/>
  <c r="P8" i="5"/>
  <c r="P9" i="5"/>
  <c r="P10" i="5"/>
  <c r="P11" i="5"/>
  <c r="P12" i="5"/>
  <c r="P13" i="5"/>
  <c r="P14" i="5"/>
  <c r="P15" i="5"/>
  <c r="P16" i="5"/>
  <c r="P17" i="5"/>
  <c r="Q6" i="3"/>
  <c r="Q7" i="3"/>
  <c r="Q8" i="3"/>
  <c r="Q9" i="3"/>
  <c r="Q10" i="3"/>
  <c r="Q11" i="3"/>
  <c r="Q12" i="3"/>
  <c r="Q5" i="3"/>
  <c r="B9" i="24" l="1"/>
  <c r="H100" i="19" l="1"/>
  <c r="C11" i="19" l="1"/>
  <c r="H65" i="18" l="1"/>
  <c r="H56" i="18"/>
  <c r="H41" i="18"/>
  <c r="F24" i="18"/>
  <c r="B24" i="18"/>
  <c r="H15" i="18"/>
  <c r="H10" i="18"/>
  <c r="H9" i="18"/>
  <c r="G73" i="29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27" i="29"/>
  <c r="H28" i="29"/>
  <c r="H29" i="29"/>
  <c r="H30" i="29"/>
  <c r="H31" i="29"/>
  <c r="H32" i="29"/>
  <c r="H33" i="29"/>
  <c r="H34" i="29"/>
  <c r="H35" i="29"/>
  <c r="H36" i="29"/>
  <c r="H37" i="29"/>
  <c r="H38" i="29"/>
  <c r="H39" i="29"/>
  <c r="H40" i="29"/>
  <c r="H41" i="29"/>
  <c r="H42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H61" i="29"/>
  <c r="H62" i="29"/>
  <c r="H63" i="29"/>
  <c r="H64" i="29"/>
  <c r="H65" i="29"/>
  <c r="H66" i="29"/>
  <c r="H67" i="29"/>
  <c r="H68" i="29"/>
  <c r="H69" i="29"/>
  <c r="H70" i="29"/>
  <c r="H71" i="29"/>
  <c r="H72" i="29"/>
  <c r="H4" i="29"/>
  <c r="H5" i="28"/>
  <c r="H6" i="28"/>
  <c r="H7" i="28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H64" i="28"/>
  <c r="H65" i="28"/>
  <c r="H66" i="28"/>
  <c r="H67" i="28"/>
  <c r="H68" i="28"/>
  <c r="H69" i="28"/>
  <c r="H70" i="28"/>
  <c r="H71" i="28"/>
  <c r="H72" i="28"/>
  <c r="H4" i="28"/>
  <c r="G73" i="28"/>
  <c r="H7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4" i="27"/>
  <c r="G74" i="27"/>
  <c r="B23" i="22" l="1"/>
  <c r="H17" i="15" l="1"/>
  <c r="H37" i="14"/>
  <c r="L25" i="13"/>
  <c r="P4" i="10"/>
  <c r="H17" i="10"/>
  <c r="H71" i="9"/>
  <c r="L26" i="8"/>
  <c r="B17" i="8"/>
  <c r="P1" i="5"/>
  <c r="H17" i="5"/>
  <c r="H245" i="26"/>
  <c r="N142" i="26"/>
  <c r="O142" i="26"/>
  <c r="N133" i="26"/>
  <c r="O133" i="26"/>
  <c r="N93" i="26"/>
  <c r="O93" i="26"/>
  <c r="N86" i="26"/>
  <c r="O86" i="26"/>
  <c r="Q19" i="2"/>
  <c r="C10" i="2"/>
  <c r="B10" i="2"/>
  <c r="I100" i="19" l="1"/>
  <c r="B19" i="19" l="1"/>
  <c r="B18" i="19"/>
  <c r="C10" i="19"/>
  <c r="C73" i="29" l="1"/>
  <c r="D73" i="29"/>
  <c r="E73" i="29"/>
  <c r="F73" i="29"/>
  <c r="H73" i="29"/>
  <c r="B73" i="29"/>
  <c r="C73" i="28"/>
  <c r="D73" i="28"/>
  <c r="E73" i="28"/>
  <c r="F73" i="28"/>
  <c r="H73" i="28"/>
  <c r="B73" i="28"/>
  <c r="H63" i="18"/>
  <c r="H55" i="18"/>
  <c r="H40" i="18"/>
  <c r="F32" i="18" l="1"/>
  <c r="F31" i="18"/>
  <c r="F23" i="18"/>
  <c r="B23" i="18"/>
  <c r="P9" i="18"/>
  <c r="O6" i="18"/>
  <c r="N6" i="18"/>
  <c r="I15" i="18"/>
  <c r="J15" i="18"/>
  <c r="I10" i="18"/>
  <c r="I9" i="18"/>
  <c r="B74" i="27"/>
  <c r="C74" i="27"/>
  <c r="D74" i="27"/>
  <c r="E74" i="27"/>
  <c r="F74" i="27"/>
  <c r="J74" i="27"/>
  <c r="I74" i="27"/>
  <c r="B14" i="22" l="1"/>
  <c r="I17" i="15"/>
  <c r="I37" i="14"/>
  <c r="B17" i="13"/>
  <c r="O7" i="10"/>
  <c r="I17" i="10"/>
  <c r="I71" i="9" l="1"/>
  <c r="I17" i="5"/>
  <c r="I245" i="26"/>
  <c r="C9" i="2" l="1"/>
  <c r="B9" i="2"/>
  <c r="N223" i="26" l="1"/>
  <c r="O223" i="26"/>
  <c r="N213" i="26"/>
  <c r="O213" i="26"/>
  <c r="N92" i="26"/>
  <c r="O92" i="26"/>
  <c r="B17" i="30" l="1"/>
  <c r="C7" i="2" l="1"/>
  <c r="C8" i="2"/>
  <c r="C6" i="2"/>
  <c r="B8" i="2"/>
  <c r="N115" i="19" l="1"/>
  <c r="O22" i="19"/>
  <c r="N22" i="19"/>
  <c r="J100" i="19"/>
  <c r="C9" i="19" l="1"/>
  <c r="J10" i="18"/>
  <c r="H54" i="18"/>
  <c r="H39" i="18"/>
  <c r="F22" i="18"/>
  <c r="F21" i="18"/>
  <c r="B22" i="18"/>
  <c r="J9" i="18"/>
  <c r="N208" i="26" l="1"/>
  <c r="O208" i="26"/>
  <c r="N120" i="26"/>
  <c r="O120" i="26"/>
  <c r="N88" i="26"/>
  <c r="O88" i="26"/>
  <c r="N87" i="26"/>
  <c r="O87" i="26"/>
  <c r="N36" i="26"/>
  <c r="O36" i="26"/>
  <c r="B18" i="2"/>
  <c r="J17" i="15" l="1"/>
  <c r="J37" i="14"/>
  <c r="J17" i="10" l="1"/>
  <c r="J71" i="9"/>
  <c r="J17" i="5"/>
  <c r="J245" i="26"/>
  <c r="B12" i="3"/>
  <c r="C12" i="3"/>
  <c r="D12" i="3"/>
  <c r="E12" i="3"/>
  <c r="F12" i="3"/>
  <c r="G12" i="3"/>
  <c r="H12" i="3"/>
  <c r="I12" i="3"/>
  <c r="J12" i="3"/>
  <c r="K100" i="19" l="1"/>
  <c r="C8" i="19" l="1"/>
  <c r="H53" i="18" l="1"/>
  <c r="G48" i="18"/>
  <c r="H48" i="18"/>
  <c r="H38" i="18"/>
  <c r="K10" i="18"/>
  <c r="K15" i="18" s="1"/>
  <c r="K9" i="18"/>
  <c r="B21" i="18" s="1"/>
  <c r="B31" i="18" s="1"/>
  <c r="K17" i="15" l="1"/>
  <c r="K37" i="14"/>
  <c r="K17" i="10"/>
  <c r="K71" i="9" l="1"/>
  <c r="K17" i="5"/>
  <c r="N5" i="26" l="1"/>
  <c r="O5" i="26"/>
  <c r="N6" i="26"/>
  <c r="O6" i="26"/>
  <c r="N7" i="26"/>
  <c r="O7" i="26"/>
  <c r="N8" i="26"/>
  <c r="O8" i="26"/>
  <c r="N9" i="26"/>
  <c r="O9" i="26"/>
  <c r="N10" i="26"/>
  <c r="O10" i="26"/>
  <c r="N11" i="26"/>
  <c r="O11" i="26"/>
  <c r="N12" i="26"/>
  <c r="O12" i="26"/>
  <c r="N13" i="26"/>
  <c r="O13" i="26"/>
  <c r="N14" i="26"/>
  <c r="O14" i="26"/>
  <c r="N15" i="26"/>
  <c r="O15" i="26"/>
  <c r="N16" i="26"/>
  <c r="O16" i="26"/>
  <c r="N17" i="26"/>
  <c r="O17" i="26"/>
  <c r="N18" i="26"/>
  <c r="O18" i="26"/>
  <c r="N19" i="26"/>
  <c r="O19" i="26"/>
  <c r="N20" i="26"/>
  <c r="O20" i="26"/>
  <c r="N21" i="26"/>
  <c r="O21" i="26"/>
  <c r="N22" i="26"/>
  <c r="O22" i="26"/>
  <c r="N23" i="26"/>
  <c r="O23" i="26"/>
  <c r="N24" i="26"/>
  <c r="O24" i="26"/>
  <c r="N25" i="26"/>
  <c r="O25" i="26"/>
  <c r="N26" i="26"/>
  <c r="O26" i="26"/>
  <c r="N27" i="26"/>
  <c r="O27" i="26"/>
  <c r="N28" i="26"/>
  <c r="O28" i="26"/>
  <c r="N29" i="26"/>
  <c r="O29" i="26"/>
  <c r="N30" i="26"/>
  <c r="O30" i="26"/>
  <c r="N31" i="26"/>
  <c r="O31" i="26"/>
  <c r="N32" i="26"/>
  <c r="O32" i="26"/>
  <c r="N33" i="26"/>
  <c r="O33" i="26"/>
  <c r="N34" i="26"/>
  <c r="O34" i="26"/>
  <c r="N35" i="26"/>
  <c r="O35" i="26"/>
  <c r="N37" i="26"/>
  <c r="O37" i="26"/>
  <c r="N38" i="26"/>
  <c r="O38" i="26"/>
  <c r="N39" i="26"/>
  <c r="O39" i="26"/>
  <c r="N40" i="26"/>
  <c r="O40" i="26"/>
  <c r="N41" i="26"/>
  <c r="O41" i="26"/>
  <c r="N42" i="26"/>
  <c r="O42" i="26"/>
  <c r="N43" i="26"/>
  <c r="O43" i="26"/>
  <c r="N44" i="26"/>
  <c r="O44" i="26"/>
  <c r="N45" i="26"/>
  <c r="O45" i="26"/>
  <c r="N46" i="26"/>
  <c r="O46" i="26"/>
  <c r="N47" i="26"/>
  <c r="O47" i="26"/>
  <c r="N48" i="26"/>
  <c r="O48" i="26"/>
  <c r="N49" i="26"/>
  <c r="O49" i="26"/>
  <c r="N50" i="26"/>
  <c r="O50" i="26"/>
  <c r="N51" i="26"/>
  <c r="O51" i="26"/>
  <c r="N52" i="26"/>
  <c r="O52" i="26"/>
  <c r="N53" i="26"/>
  <c r="O53" i="26"/>
  <c r="N54" i="26"/>
  <c r="O54" i="26"/>
  <c r="N55" i="26"/>
  <c r="O55" i="26"/>
  <c r="N56" i="26"/>
  <c r="O56" i="26"/>
  <c r="N57" i="26"/>
  <c r="O57" i="26"/>
  <c r="N58" i="26"/>
  <c r="O58" i="26"/>
  <c r="N59" i="26"/>
  <c r="O59" i="26"/>
  <c r="N60" i="26"/>
  <c r="O60" i="26"/>
  <c r="N61" i="26"/>
  <c r="O61" i="26"/>
  <c r="N62" i="26"/>
  <c r="O62" i="26"/>
  <c r="N63" i="26"/>
  <c r="O63" i="26"/>
  <c r="N64" i="26"/>
  <c r="O64" i="26"/>
  <c r="N65" i="26"/>
  <c r="O65" i="26"/>
  <c r="N66" i="26"/>
  <c r="O66" i="26"/>
  <c r="N67" i="26"/>
  <c r="O67" i="26"/>
  <c r="N68" i="26"/>
  <c r="O68" i="26"/>
  <c r="N69" i="26"/>
  <c r="O69" i="26"/>
  <c r="N70" i="26"/>
  <c r="O70" i="26"/>
  <c r="N71" i="26"/>
  <c r="O71" i="26"/>
  <c r="N72" i="26"/>
  <c r="O72" i="26"/>
  <c r="N73" i="26"/>
  <c r="O73" i="26"/>
  <c r="N74" i="26"/>
  <c r="O74" i="26"/>
  <c r="N75" i="26"/>
  <c r="O75" i="26"/>
  <c r="N76" i="26"/>
  <c r="O76" i="26"/>
  <c r="N77" i="26"/>
  <c r="O77" i="26"/>
  <c r="N78" i="26"/>
  <c r="O78" i="26"/>
  <c r="N79" i="26"/>
  <c r="O79" i="26"/>
  <c r="N80" i="26"/>
  <c r="O80" i="26"/>
  <c r="N81" i="26"/>
  <c r="O81" i="26"/>
  <c r="N82" i="26"/>
  <c r="O82" i="26"/>
  <c r="N83" i="26"/>
  <c r="O83" i="26"/>
  <c r="N84" i="26"/>
  <c r="O84" i="26"/>
  <c r="N85" i="26"/>
  <c r="O85" i="26"/>
  <c r="N89" i="26"/>
  <c r="O89" i="26"/>
  <c r="N90" i="26"/>
  <c r="O90" i="26"/>
  <c r="N91" i="26"/>
  <c r="O91" i="26"/>
  <c r="N94" i="26"/>
  <c r="O94" i="26"/>
  <c r="N95" i="26"/>
  <c r="O95" i="26"/>
  <c r="N96" i="26"/>
  <c r="O96" i="26"/>
  <c r="N97" i="26"/>
  <c r="O97" i="26"/>
  <c r="N98" i="26"/>
  <c r="O98" i="26"/>
  <c r="N99" i="26"/>
  <c r="O99" i="26"/>
  <c r="N100" i="26"/>
  <c r="O100" i="26"/>
  <c r="N101" i="26"/>
  <c r="O101" i="26"/>
  <c r="N102" i="26"/>
  <c r="O102" i="26"/>
  <c r="N103" i="26"/>
  <c r="O103" i="26"/>
  <c r="N104" i="26"/>
  <c r="O104" i="26"/>
  <c r="N105" i="26"/>
  <c r="O105" i="26"/>
  <c r="N106" i="26"/>
  <c r="O106" i="26"/>
  <c r="N107" i="26"/>
  <c r="O107" i="26"/>
  <c r="N108" i="26"/>
  <c r="O108" i="26"/>
  <c r="N109" i="26"/>
  <c r="O109" i="26"/>
  <c r="N110" i="26"/>
  <c r="O110" i="26"/>
  <c r="N111" i="26"/>
  <c r="O111" i="26"/>
  <c r="N112" i="26"/>
  <c r="O112" i="26"/>
  <c r="N113" i="26"/>
  <c r="O113" i="26"/>
  <c r="N114" i="26"/>
  <c r="O114" i="26"/>
  <c r="N115" i="26"/>
  <c r="O115" i="26"/>
  <c r="N116" i="26"/>
  <c r="O116" i="26"/>
  <c r="N117" i="26"/>
  <c r="O117" i="26"/>
  <c r="N118" i="26"/>
  <c r="O118" i="26"/>
  <c r="N119" i="26"/>
  <c r="O119" i="26"/>
  <c r="N121" i="26"/>
  <c r="O121" i="26"/>
  <c r="N122" i="26"/>
  <c r="O122" i="26"/>
  <c r="N123" i="26"/>
  <c r="O123" i="26"/>
  <c r="N124" i="26"/>
  <c r="O124" i="26"/>
  <c r="N125" i="26"/>
  <c r="O125" i="26"/>
  <c r="N126" i="26"/>
  <c r="O126" i="26"/>
  <c r="N127" i="26"/>
  <c r="O127" i="26"/>
  <c r="N128" i="26"/>
  <c r="O128" i="26"/>
  <c r="N129" i="26"/>
  <c r="O129" i="26"/>
  <c r="N130" i="26"/>
  <c r="O130" i="26"/>
  <c r="N131" i="26"/>
  <c r="O131" i="26"/>
  <c r="N132" i="26"/>
  <c r="O132" i="26"/>
  <c r="N134" i="26"/>
  <c r="O134" i="26"/>
  <c r="N135" i="26"/>
  <c r="O135" i="26"/>
  <c r="N136" i="26"/>
  <c r="O136" i="26"/>
  <c r="N137" i="26"/>
  <c r="O137" i="26"/>
  <c r="N138" i="26"/>
  <c r="O138" i="26"/>
  <c r="N139" i="26"/>
  <c r="O139" i="26"/>
  <c r="N140" i="26"/>
  <c r="O140" i="26"/>
  <c r="N141" i="26"/>
  <c r="O141" i="26"/>
  <c r="N143" i="26"/>
  <c r="O143" i="26"/>
  <c r="N144" i="26"/>
  <c r="O144" i="26"/>
  <c r="N145" i="26"/>
  <c r="O145" i="26"/>
  <c r="N146" i="26"/>
  <c r="O146" i="26"/>
  <c r="N147" i="26"/>
  <c r="O147" i="26"/>
  <c r="N148" i="26"/>
  <c r="O148" i="26"/>
  <c r="N149" i="26"/>
  <c r="O149" i="26"/>
  <c r="N150" i="26"/>
  <c r="O150" i="26"/>
  <c r="N151" i="26"/>
  <c r="O151" i="26"/>
  <c r="N152" i="26"/>
  <c r="O152" i="26"/>
  <c r="N153" i="26"/>
  <c r="O153" i="26"/>
  <c r="N154" i="26"/>
  <c r="O154" i="26"/>
  <c r="N155" i="26"/>
  <c r="O155" i="26"/>
  <c r="N156" i="26"/>
  <c r="O156" i="26"/>
  <c r="N157" i="26"/>
  <c r="O157" i="26"/>
  <c r="N158" i="26"/>
  <c r="O158" i="26"/>
  <c r="N159" i="26"/>
  <c r="O159" i="26"/>
  <c r="N160" i="26"/>
  <c r="O160" i="26"/>
  <c r="N161" i="26"/>
  <c r="O161" i="26"/>
  <c r="N162" i="26"/>
  <c r="O162" i="26"/>
  <c r="N163" i="26"/>
  <c r="O163" i="26"/>
  <c r="N164" i="26"/>
  <c r="O164" i="26"/>
  <c r="N165" i="26"/>
  <c r="O165" i="26"/>
  <c r="N166" i="26"/>
  <c r="O166" i="26"/>
  <c r="N167" i="26"/>
  <c r="O167" i="26"/>
  <c r="N168" i="26"/>
  <c r="O168" i="26"/>
  <c r="N169" i="26"/>
  <c r="O169" i="26"/>
  <c r="N170" i="26"/>
  <c r="O170" i="26"/>
  <c r="N171" i="26"/>
  <c r="O171" i="26"/>
  <c r="N172" i="26"/>
  <c r="O172" i="26"/>
  <c r="N173" i="26"/>
  <c r="O173" i="26"/>
  <c r="N174" i="26"/>
  <c r="O174" i="26"/>
  <c r="N175" i="26"/>
  <c r="O175" i="26"/>
  <c r="N176" i="26"/>
  <c r="O176" i="26"/>
  <c r="N177" i="26"/>
  <c r="O177" i="26"/>
  <c r="N178" i="26"/>
  <c r="O178" i="26"/>
  <c r="N179" i="26"/>
  <c r="O179" i="26"/>
  <c r="N180" i="26"/>
  <c r="O180" i="26"/>
  <c r="N181" i="26"/>
  <c r="O181" i="26"/>
  <c r="N182" i="26"/>
  <c r="O182" i="26"/>
  <c r="N183" i="26"/>
  <c r="O183" i="26"/>
  <c r="N184" i="26"/>
  <c r="O184" i="26"/>
  <c r="N185" i="26"/>
  <c r="O185" i="26"/>
  <c r="N186" i="26"/>
  <c r="O186" i="26"/>
  <c r="N187" i="26"/>
  <c r="O187" i="26"/>
  <c r="N188" i="26"/>
  <c r="O188" i="26"/>
  <c r="N189" i="26"/>
  <c r="O189" i="26"/>
  <c r="N190" i="26"/>
  <c r="O190" i="26"/>
  <c r="N191" i="26"/>
  <c r="O191" i="26"/>
  <c r="N192" i="26"/>
  <c r="O192" i="26"/>
  <c r="N193" i="26"/>
  <c r="O193" i="26"/>
  <c r="N194" i="26"/>
  <c r="O194" i="26"/>
  <c r="N195" i="26"/>
  <c r="O195" i="26"/>
  <c r="N196" i="26"/>
  <c r="O196" i="26"/>
  <c r="N197" i="26"/>
  <c r="O197" i="26"/>
  <c r="N198" i="26"/>
  <c r="O198" i="26"/>
  <c r="N199" i="26"/>
  <c r="O199" i="26"/>
  <c r="N200" i="26"/>
  <c r="O200" i="26"/>
  <c r="N201" i="26"/>
  <c r="O201" i="26"/>
  <c r="N202" i="26"/>
  <c r="O202" i="26"/>
  <c r="N203" i="26"/>
  <c r="O203" i="26"/>
  <c r="N204" i="26"/>
  <c r="O204" i="26"/>
  <c r="N205" i="26"/>
  <c r="O205" i="26"/>
  <c r="N206" i="26"/>
  <c r="O206" i="26"/>
  <c r="N207" i="26"/>
  <c r="O207" i="26"/>
  <c r="N209" i="26"/>
  <c r="O209" i="26"/>
  <c r="N210" i="26"/>
  <c r="O210" i="26"/>
  <c r="N211" i="26"/>
  <c r="O211" i="26"/>
  <c r="N212" i="26"/>
  <c r="O212" i="26"/>
  <c r="N214" i="26"/>
  <c r="O214" i="26"/>
  <c r="N215" i="26"/>
  <c r="O215" i="26"/>
  <c r="N216" i="26"/>
  <c r="O216" i="26"/>
  <c r="N217" i="26"/>
  <c r="O217" i="26"/>
  <c r="N218" i="26"/>
  <c r="O218" i="26"/>
  <c r="N219" i="26"/>
  <c r="O219" i="26"/>
  <c r="N220" i="26"/>
  <c r="O220" i="26"/>
  <c r="N221" i="26"/>
  <c r="O221" i="26"/>
  <c r="N222" i="26"/>
  <c r="O222" i="26"/>
  <c r="N224" i="26"/>
  <c r="O224" i="26"/>
  <c r="N225" i="26"/>
  <c r="O225" i="26"/>
  <c r="N226" i="26"/>
  <c r="O226" i="26"/>
  <c r="N227" i="26"/>
  <c r="O227" i="26"/>
  <c r="N228" i="26"/>
  <c r="O228" i="26"/>
  <c r="N229" i="26"/>
  <c r="O229" i="26"/>
  <c r="N230" i="26"/>
  <c r="O230" i="26"/>
  <c r="N231" i="26"/>
  <c r="O231" i="26"/>
  <c r="N232" i="26"/>
  <c r="O232" i="26"/>
  <c r="N233" i="26"/>
  <c r="O233" i="26"/>
  <c r="N234" i="26"/>
  <c r="O234" i="26"/>
  <c r="N235" i="26"/>
  <c r="O235" i="26"/>
  <c r="N236" i="26"/>
  <c r="O236" i="26"/>
  <c r="N237" i="26"/>
  <c r="O237" i="26"/>
  <c r="N238" i="26"/>
  <c r="O238" i="26"/>
  <c r="N239" i="26"/>
  <c r="O239" i="26"/>
  <c r="N240" i="26"/>
  <c r="O240" i="26"/>
  <c r="N241" i="26"/>
  <c r="O241" i="26"/>
  <c r="N242" i="26"/>
  <c r="O242" i="26"/>
  <c r="N243" i="26"/>
  <c r="O243" i="26"/>
  <c r="N244" i="26"/>
  <c r="O244" i="26"/>
  <c r="K245" i="26"/>
  <c r="L245" i="26"/>
  <c r="M245" i="26"/>
  <c r="O245" i="26" l="1"/>
  <c r="N245" i="26"/>
  <c r="P142" i="26" s="1"/>
  <c r="P93" i="26" l="1"/>
  <c r="P133" i="26"/>
  <c r="P223" i="26"/>
  <c r="P86" i="26"/>
  <c r="P92" i="26"/>
  <c r="P213" i="26"/>
  <c r="P24" i="26"/>
  <c r="P208" i="26"/>
  <c r="P88" i="26"/>
  <c r="P120" i="26"/>
  <c r="P123" i="26"/>
  <c r="P47" i="26"/>
  <c r="P87" i="26"/>
  <c r="P60" i="26"/>
  <c r="P148" i="26"/>
  <c r="P11" i="26"/>
  <c r="P76" i="26"/>
  <c r="P196" i="26"/>
  <c r="P37" i="26"/>
  <c r="P145" i="26"/>
  <c r="P214" i="26"/>
  <c r="P177" i="26"/>
  <c r="P27" i="26"/>
  <c r="P97" i="26"/>
  <c r="P69" i="26"/>
  <c r="P44" i="26"/>
  <c r="P130" i="26"/>
  <c r="P102" i="26"/>
  <c r="P236" i="26"/>
  <c r="P229" i="26"/>
  <c r="P36" i="26"/>
  <c r="P63" i="26"/>
  <c r="P164" i="26"/>
  <c r="P231" i="26"/>
  <c r="P201" i="26"/>
  <c r="P173" i="26"/>
  <c r="P57" i="26"/>
  <c r="P14" i="26"/>
  <c r="P79" i="26"/>
  <c r="P113" i="26"/>
  <c r="P180" i="26"/>
  <c r="P20" i="26"/>
  <c r="P244" i="26"/>
  <c r="P210" i="26"/>
  <c r="P98" i="26"/>
  <c r="P30" i="26"/>
  <c r="P100" i="26"/>
  <c r="P134" i="26"/>
  <c r="P167" i="26"/>
  <c r="P199" i="26"/>
  <c r="P234" i="26"/>
  <c r="P220" i="26"/>
  <c r="P70" i="26"/>
  <c r="P146" i="26"/>
  <c r="P15" i="26"/>
  <c r="P48" i="26"/>
  <c r="P80" i="26"/>
  <c r="P101" i="26"/>
  <c r="P117" i="26"/>
  <c r="P135" i="26"/>
  <c r="P152" i="26"/>
  <c r="P168" i="26"/>
  <c r="P184" i="26"/>
  <c r="P200" i="26"/>
  <c r="P218" i="26"/>
  <c r="P235" i="26"/>
  <c r="P61" i="26"/>
  <c r="P106" i="26"/>
  <c r="P127" i="26"/>
  <c r="P205" i="26"/>
  <c r="P245" i="26"/>
  <c r="P45" i="26"/>
  <c r="P136" i="26"/>
  <c r="P181" i="26"/>
  <c r="P224" i="26"/>
  <c r="P240" i="26"/>
  <c r="P32" i="26"/>
  <c r="P73" i="26"/>
  <c r="P118" i="26"/>
  <c r="P157" i="26"/>
  <c r="P193" i="26"/>
  <c r="P18" i="26"/>
  <c r="P34" i="26"/>
  <c r="P51" i="26"/>
  <c r="P67" i="26"/>
  <c r="P83" i="26"/>
  <c r="P104" i="26"/>
  <c r="P121" i="26"/>
  <c r="P138" i="26"/>
  <c r="P155" i="26"/>
  <c r="P171" i="26"/>
  <c r="P187" i="26"/>
  <c r="P203" i="26"/>
  <c r="P221" i="26"/>
  <c r="P238" i="26"/>
  <c r="P141" i="26"/>
  <c r="P186" i="26"/>
  <c r="P225" i="26"/>
  <c r="P17" i="26"/>
  <c r="P50" i="26"/>
  <c r="P82" i="26"/>
  <c r="P119" i="26"/>
  <c r="P166" i="26"/>
  <c r="P237" i="26"/>
  <c r="P5" i="26"/>
  <c r="P206" i="26"/>
  <c r="P31" i="26"/>
  <c r="P64" i="26"/>
  <c r="P19" i="26"/>
  <c r="P35" i="26"/>
  <c r="P52" i="26"/>
  <c r="P68" i="26"/>
  <c r="P84" i="26"/>
  <c r="P105" i="26"/>
  <c r="P122" i="26"/>
  <c r="P139" i="26"/>
  <c r="P156" i="26"/>
  <c r="P172" i="26"/>
  <c r="P188" i="26"/>
  <c r="P204" i="26"/>
  <c r="P222" i="26"/>
  <c r="P239" i="26"/>
  <c r="P81" i="26"/>
  <c r="P110" i="26"/>
  <c r="P153" i="26"/>
  <c r="P215" i="26"/>
  <c r="P16" i="26"/>
  <c r="P49" i="26"/>
  <c r="P149" i="26"/>
  <c r="P189" i="26"/>
  <c r="P228" i="26"/>
  <c r="P8" i="26"/>
  <c r="P41" i="26"/>
  <c r="P77" i="26"/>
  <c r="P131" i="26"/>
  <c r="P165" i="26"/>
  <c r="P7" i="26"/>
  <c r="P22" i="26"/>
  <c r="P39" i="26"/>
  <c r="P55" i="26"/>
  <c r="P71" i="26"/>
  <c r="P90" i="26"/>
  <c r="P108" i="26"/>
  <c r="P125" i="26"/>
  <c r="P143" i="26"/>
  <c r="P159" i="26"/>
  <c r="P175" i="26"/>
  <c r="P191" i="26"/>
  <c r="P207" i="26"/>
  <c r="P226" i="26"/>
  <c r="P242" i="26"/>
  <c r="P154" i="26"/>
  <c r="P194" i="26"/>
  <c r="P21" i="26"/>
  <c r="P54" i="26"/>
  <c r="P89" i="26"/>
  <c r="P124" i="26"/>
  <c r="P174" i="26"/>
  <c r="P241" i="26"/>
  <c r="P116" i="26"/>
  <c r="P151" i="26"/>
  <c r="P183" i="26"/>
  <c r="P217" i="26"/>
  <c r="P178" i="26"/>
  <c r="P38" i="26"/>
  <c r="P107" i="26"/>
  <c r="P23" i="26"/>
  <c r="P40" i="26"/>
  <c r="P56" i="26"/>
  <c r="P72" i="26"/>
  <c r="P91" i="26"/>
  <c r="P109" i="26"/>
  <c r="P126" i="26"/>
  <c r="P144" i="26"/>
  <c r="P160" i="26"/>
  <c r="P176" i="26"/>
  <c r="P192" i="26"/>
  <c r="P209" i="26"/>
  <c r="P227" i="26"/>
  <c r="P243" i="26"/>
  <c r="P85" i="26"/>
  <c r="P114" i="26"/>
  <c r="P185" i="26"/>
  <c r="P219" i="26"/>
  <c r="P28" i="26"/>
  <c r="P65" i="26"/>
  <c r="P161" i="26"/>
  <c r="P197" i="26"/>
  <c r="P232" i="26"/>
  <c r="P12" i="26"/>
  <c r="P53" i="26"/>
  <c r="P94" i="26"/>
  <c r="P140" i="26"/>
  <c r="P169" i="26"/>
  <c r="P10" i="26"/>
  <c r="P26" i="26"/>
  <c r="P43" i="26"/>
  <c r="P59" i="26"/>
  <c r="P75" i="26"/>
  <c r="P96" i="26"/>
  <c r="P112" i="26"/>
  <c r="P129" i="26"/>
  <c r="P147" i="26"/>
  <c r="P163" i="26"/>
  <c r="P179" i="26"/>
  <c r="P195" i="26"/>
  <c r="P212" i="26"/>
  <c r="P230" i="26"/>
  <c r="P6" i="26"/>
  <c r="P162" i="26"/>
  <c r="P211" i="26"/>
  <c r="P33" i="26"/>
  <c r="P66" i="26"/>
  <c r="P103" i="26"/>
  <c r="P137" i="26"/>
  <c r="P198" i="26"/>
  <c r="P170" i="26"/>
  <c r="P202" i="26"/>
  <c r="P233" i="26"/>
  <c r="P9" i="26"/>
  <c r="P25" i="26"/>
  <c r="P42" i="26"/>
  <c r="P58" i="26"/>
  <c r="P74" i="26"/>
  <c r="P95" i="26"/>
  <c r="P111" i="26"/>
  <c r="P128" i="26"/>
  <c r="P150" i="26"/>
  <c r="P182" i="26"/>
  <c r="P216" i="26"/>
  <c r="P13" i="26"/>
  <c r="P29" i="26"/>
  <c r="P46" i="26"/>
  <c r="P62" i="26"/>
  <c r="P78" i="26"/>
  <c r="P99" i="26"/>
  <c r="P115" i="26"/>
  <c r="P132" i="26"/>
  <c r="P158" i="26"/>
  <c r="P190" i="26"/>
  <c r="M12" i="3"/>
  <c r="L12" i="3"/>
  <c r="K12" i="3"/>
  <c r="O11" i="3"/>
  <c r="N11" i="3"/>
  <c r="B7" i="2" l="1"/>
  <c r="L100" i="19" l="1"/>
  <c r="C7" i="19" l="1"/>
  <c r="H52" i="18" l="1"/>
  <c r="H37" i="18"/>
  <c r="G20" i="18" l="1"/>
  <c r="F20" i="18"/>
  <c r="C20" i="18"/>
  <c r="B20" i="18"/>
  <c r="L15" i="18" l="1"/>
  <c r="L10" i="18"/>
  <c r="L9" i="18"/>
  <c r="L17" i="15"/>
  <c r="L37" i="14"/>
  <c r="L17" i="10"/>
  <c r="L71" i="9"/>
  <c r="L17" i="5" l="1"/>
  <c r="B17" i="2"/>
  <c r="B6" i="2"/>
  <c r="M15" i="18" l="1"/>
  <c r="N33" i="14" l="1"/>
  <c r="N29" i="14"/>
  <c r="N25" i="14"/>
  <c r="N21" i="14"/>
  <c r="N17" i="14"/>
  <c r="N13" i="14"/>
  <c r="N9" i="14"/>
  <c r="N5" i="14"/>
  <c r="N6" i="14"/>
  <c r="N7" i="14"/>
  <c r="N8" i="14"/>
  <c r="N10" i="14"/>
  <c r="N11" i="14"/>
  <c r="N12" i="14"/>
  <c r="N14" i="14"/>
  <c r="N15" i="14"/>
  <c r="N16" i="14"/>
  <c r="N18" i="14"/>
  <c r="N19" i="14"/>
  <c r="N20" i="14"/>
  <c r="N22" i="14"/>
  <c r="N23" i="14"/>
  <c r="N24" i="14"/>
  <c r="N26" i="14"/>
  <c r="N27" i="14"/>
  <c r="N28" i="14"/>
  <c r="N30" i="14"/>
  <c r="N31" i="14"/>
  <c r="N32" i="14"/>
  <c r="N34" i="14"/>
  <c r="N35" i="14"/>
  <c r="N36" i="14"/>
  <c r="C4" i="22" l="1"/>
  <c r="C5" i="22"/>
  <c r="C6" i="22"/>
  <c r="C7" i="22"/>
  <c r="C8" i="22"/>
  <c r="C9" i="22"/>
  <c r="C10" i="22"/>
  <c r="C11" i="22"/>
  <c r="C12" i="22"/>
  <c r="C13" i="22"/>
  <c r="C3" i="22"/>
  <c r="C2" i="22"/>
  <c r="Z47" i="19" l="1"/>
  <c r="AA47" i="19"/>
  <c r="AB47" i="19"/>
  <c r="AC47" i="19"/>
  <c r="AD47" i="19"/>
  <c r="Z39" i="19"/>
  <c r="AA39" i="19"/>
  <c r="AB39" i="19"/>
  <c r="AC39" i="19"/>
  <c r="Z33" i="19"/>
  <c r="AA33" i="19"/>
  <c r="AC33" i="19"/>
  <c r="AC27" i="19"/>
  <c r="Z27" i="19"/>
  <c r="AA27" i="19"/>
  <c r="W27" i="19"/>
  <c r="C6" i="19"/>
  <c r="D19" i="23" l="1"/>
  <c r="C77" i="23"/>
  <c r="N7" i="15" l="1"/>
  <c r="N8" i="15"/>
  <c r="N9" i="15"/>
  <c r="N10" i="15"/>
  <c r="N11" i="15"/>
  <c r="N12" i="15"/>
  <c r="N13" i="15"/>
  <c r="N14" i="15"/>
  <c r="N15" i="15"/>
  <c r="N16" i="15"/>
  <c r="C5" i="2" l="1"/>
  <c r="B5" i="2" l="1"/>
  <c r="F54" i="16" l="1"/>
  <c r="B54" i="16"/>
  <c r="N38" i="16"/>
  <c r="J38" i="16"/>
  <c r="F38" i="16"/>
  <c r="B38" i="16"/>
  <c r="N22" i="16"/>
  <c r="J22" i="16"/>
  <c r="F22" i="16"/>
  <c r="B22" i="16"/>
  <c r="F7" i="12"/>
  <c r="E7" i="12"/>
  <c r="F54" i="11"/>
  <c r="B54" i="11"/>
  <c r="N38" i="11"/>
  <c r="J38" i="11"/>
  <c r="F38" i="11"/>
  <c r="B38" i="11"/>
  <c r="N22" i="11"/>
  <c r="J22" i="11"/>
  <c r="F22" i="11"/>
  <c r="B22" i="11"/>
  <c r="F54" i="6" l="1"/>
  <c r="B54" i="6"/>
  <c r="N38" i="6"/>
  <c r="J38" i="6"/>
  <c r="F38" i="6"/>
  <c r="B38" i="6"/>
  <c r="N22" i="6"/>
  <c r="J22" i="6"/>
  <c r="F22" i="6"/>
  <c r="B22" i="6"/>
  <c r="E24" i="2" l="1"/>
  <c r="U47" i="19" l="1"/>
  <c r="G30" i="18" l="1"/>
  <c r="F53" i="16"/>
  <c r="G54" i="16" s="1"/>
  <c r="B53" i="16"/>
  <c r="C54" i="16" s="1"/>
  <c r="N37" i="16"/>
  <c r="O38" i="16" s="1"/>
  <c r="J37" i="16"/>
  <c r="K38" i="16" s="1"/>
  <c r="F37" i="16"/>
  <c r="G38" i="16" s="1"/>
  <c r="B37" i="16"/>
  <c r="C38" i="16" s="1"/>
  <c r="N21" i="16"/>
  <c r="O22" i="16" s="1"/>
  <c r="J21" i="16"/>
  <c r="K22" i="16" s="1"/>
  <c r="F21" i="16"/>
  <c r="G22" i="16" s="1"/>
  <c r="B21" i="16"/>
  <c r="C22" i="16" s="1"/>
  <c r="F53" i="11"/>
  <c r="G54" i="11" s="1"/>
  <c r="B53" i="11"/>
  <c r="C54" i="11" s="1"/>
  <c r="N37" i="11"/>
  <c r="O38" i="11" s="1"/>
  <c r="J37" i="11"/>
  <c r="K38" i="11" s="1"/>
  <c r="F37" i="11"/>
  <c r="G38" i="11" s="1"/>
  <c r="B37" i="11"/>
  <c r="C38" i="11" s="1"/>
  <c r="N21" i="11"/>
  <c r="O22" i="11" s="1"/>
  <c r="J21" i="11"/>
  <c r="K22" i="11" s="1"/>
  <c r="F21" i="11"/>
  <c r="G22" i="11" s="1"/>
  <c r="B21" i="11"/>
  <c r="C22" i="11" s="1"/>
  <c r="F53" i="6"/>
  <c r="B53" i="6"/>
  <c r="N37" i="6"/>
  <c r="O38" i="6" s="1"/>
  <c r="J37" i="6"/>
  <c r="K38" i="6" s="1"/>
  <c r="F37" i="6"/>
  <c r="G38" i="6" s="1"/>
  <c r="B37" i="6"/>
  <c r="C38" i="6" s="1"/>
  <c r="N21" i="6"/>
  <c r="O22" i="6" s="1"/>
  <c r="J21" i="6"/>
  <c r="K22" i="6" s="1"/>
  <c r="F21" i="6"/>
  <c r="G22" i="6" s="1"/>
  <c r="B21" i="6"/>
  <c r="C22" i="6" s="1"/>
  <c r="F24" i="2"/>
  <c r="C54" i="6" l="1"/>
  <c r="G54" i="6"/>
  <c r="G29" i="18" l="1"/>
  <c r="F52" i="16"/>
  <c r="G53" i="16" s="1"/>
  <c r="B52" i="16"/>
  <c r="C53" i="16" s="1"/>
  <c r="N36" i="16"/>
  <c r="O37" i="16" s="1"/>
  <c r="J36" i="16"/>
  <c r="K37" i="16" s="1"/>
  <c r="F36" i="16"/>
  <c r="G37" i="16" s="1"/>
  <c r="B36" i="16"/>
  <c r="C37" i="16" s="1"/>
  <c r="N20" i="16"/>
  <c r="O21" i="16" s="1"/>
  <c r="J20" i="16"/>
  <c r="K21" i="16" s="1"/>
  <c r="F20" i="16"/>
  <c r="G21" i="16" s="1"/>
  <c r="B20" i="16"/>
  <c r="C21" i="16" s="1"/>
  <c r="F52" i="11" l="1"/>
  <c r="G53" i="11" s="1"/>
  <c r="B52" i="11"/>
  <c r="C53" i="11" s="1"/>
  <c r="N36" i="11"/>
  <c r="O37" i="11" s="1"/>
  <c r="J36" i="11"/>
  <c r="K37" i="11" s="1"/>
  <c r="F36" i="11"/>
  <c r="G37" i="11" s="1"/>
  <c r="B36" i="11"/>
  <c r="C37" i="11" s="1"/>
  <c r="N20" i="11"/>
  <c r="O21" i="11" s="1"/>
  <c r="N19" i="11"/>
  <c r="J20" i="11"/>
  <c r="K21" i="11" s="1"/>
  <c r="F20" i="11"/>
  <c r="G21" i="11" s="1"/>
  <c r="B20" i="11"/>
  <c r="C21" i="11" s="1"/>
  <c r="F52" i="6"/>
  <c r="G53" i="6" s="1"/>
  <c r="B52" i="6"/>
  <c r="C53" i="6" s="1"/>
  <c r="N36" i="6"/>
  <c r="O37" i="6" s="1"/>
  <c r="J36" i="6"/>
  <c r="K37" i="6" s="1"/>
  <c r="F36" i="6"/>
  <c r="G37" i="6" s="1"/>
  <c r="B36" i="6"/>
  <c r="C37" i="6" s="1"/>
  <c r="N20" i="6"/>
  <c r="O21" i="6" s="1"/>
  <c r="J20" i="6"/>
  <c r="K21" i="6" s="1"/>
  <c r="F20" i="6"/>
  <c r="G21" i="6" s="1"/>
  <c r="B20" i="6"/>
  <c r="C21" i="6" s="1"/>
  <c r="G24" i="2"/>
  <c r="O20" i="11" l="1"/>
  <c r="O8" i="10"/>
  <c r="N8" i="10"/>
  <c r="G27" i="18" l="1"/>
  <c r="G28" i="18"/>
  <c r="F51" i="16"/>
  <c r="G52" i="16" s="1"/>
  <c r="B51" i="16"/>
  <c r="C52" i="16" s="1"/>
  <c r="N35" i="16"/>
  <c r="O36" i="16" s="1"/>
  <c r="J35" i="16"/>
  <c r="K36" i="16" s="1"/>
  <c r="F35" i="16"/>
  <c r="G36" i="16" s="1"/>
  <c r="B35" i="16"/>
  <c r="C36" i="16" s="1"/>
  <c r="N19" i="16"/>
  <c r="O20" i="16" s="1"/>
  <c r="J19" i="16"/>
  <c r="K20" i="16" s="1"/>
  <c r="F19" i="16"/>
  <c r="G20" i="16" s="1"/>
  <c r="B19" i="16"/>
  <c r="C20" i="16" s="1"/>
  <c r="F51" i="11"/>
  <c r="G52" i="11" s="1"/>
  <c r="B51" i="11"/>
  <c r="C52" i="11" s="1"/>
  <c r="N35" i="11"/>
  <c r="O36" i="11" s="1"/>
  <c r="J35" i="11"/>
  <c r="K36" i="11" s="1"/>
  <c r="F35" i="11"/>
  <c r="G36" i="11" s="1"/>
  <c r="B35" i="11"/>
  <c r="C36" i="11" s="1"/>
  <c r="J19" i="11"/>
  <c r="K20" i="11" s="1"/>
  <c r="F19" i="11"/>
  <c r="G20" i="11" s="1"/>
  <c r="B19" i="11"/>
  <c r="C20" i="11" s="1"/>
  <c r="E16" i="7"/>
  <c r="E15" i="7"/>
  <c r="E14" i="7"/>
  <c r="E13" i="7"/>
  <c r="E12" i="7"/>
  <c r="E10" i="7"/>
  <c r="E11" i="7"/>
  <c r="E7" i="7"/>
  <c r="E8" i="7"/>
  <c r="E9" i="7"/>
  <c r="F51" i="6"/>
  <c r="G52" i="6" s="1"/>
  <c r="B51" i="6"/>
  <c r="C52" i="6" s="1"/>
  <c r="N35" i="6"/>
  <c r="O36" i="6" s="1"/>
  <c r="J35" i="6"/>
  <c r="K36" i="6" s="1"/>
  <c r="F35" i="6"/>
  <c r="G36" i="6" s="1"/>
  <c r="B35" i="6"/>
  <c r="C36" i="6" s="1"/>
  <c r="N19" i="6"/>
  <c r="O20" i="6" s="1"/>
  <c r="J19" i="6"/>
  <c r="K20" i="6" s="1"/>
  <c r="F19" i="6"/>
  <c r="G20" i="6" s="1"/>
  <c r="B19" i="6"/>
  <c r="C20" i="6" s="1"/>
  <c r="H24" i="2"/>
  <c r="C74" i="23" l="1"/>
  <c r="B77" i="23" s="1"/>
  <c r="B74" i="23"/>
  <c r="A77" i="23" s="1"/>
  <c r="D77" i="23" l="1"/>
  <c r="F50" i="16"/>
  <c r="G51" i="16" s="1"/>
  <c r="B50" i="16"/>
  <c r="C51" i="16" s="1"/>
  <c r="N34" i="16"/>
  <c r="O35" i="16" s="1"/>
  <c r="J34" i="16"/>
  <c r="K35" i="16" s="1"/>
  <c r="F34" i="16"/>
  <c r="G35" i="16" s="1"/>
  <c r="B34" i="16"/>
  <c r="C35" i="16" s="1"/>
  <c r="N18" i="16"/>
  <c r="O19" i="16" s="1"/>
  <c r="J18" i="16"/>
  <c r="K19" i="16" s="1"/>
  <c r="F18" i="16"/>
  <c r="G19" i="16" s="1"/>
  <c r="B18" i="16"/>
  <c r="C19" i="16" s="1"/>
  <c r="F50" i="11"/>
  <c r="G51" i="11" s="1"/>
  <c r="B50" i="11"/>
  <c r="C51" i="11" s="1"/>
  <c r="N34" i="11"/>
  <c r="O35" i="11" s="1"/>
  <c r="J34" i="11"/>
  <c r="K35" i="11" s="1"/>
  <c r="F34" i="11"/>
  <c r="G35" i="11" s="1"/>
  <c r="B34" i="11"/>
  <c r="C35" i="11" s="1"/>
  <c r="N18" i="11"/>
  <c r="O19" i="11" s="1"/>
  <c r="J18" i="11"/>
  <c r="K19" i="11" s="1"/>
  <c r="F18" i="11"/>
  <c r="G19" i="11" s="1"/>
  <c r="F50" i="6"/>
  <c r="G51" i="6" s="1"/>
  <c r="B50" i="6"/>
  <c r="C51" i="6" s="1"/>
  <c r="N34" i="6"/>
  <c r="O35" i="6" s="1"/>
  <c r="J34" i="6"/>
  <c r="K35" i="6" s="1"/>
  <c r="F34" i="6"/>
  <c r="G35" i="6" s="1"/>
  <c r="B34" i="6"/>
  <c r="C35" i="6" s="1"/>
  <c r="N18" i="6"/>
  <c r="O19" i="6" s="1"/>
  <c r="J18" i="6"/>
  <c r="K19" i="6" s="1"/>
  <c r="F18" i="6"/>
  <c r="G19" i="6" s="1"/>
  <c r="B18" i="6"/>
  <c r="C19" i="6" s="1"/>
  <c r="I24" i="2"/>
  <c r="B18" i="11" l="1"/>
  <c r="C19" i="11" s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D74" i="23" l="1"/>
  <c r="G26" i="18"/>
  <c r="F49" i="16" l="1"/>
  <c r="G50" i="16" s="1"/>
  <c r="B49" i="16"/>
  <c r="C50" i="16" s="1"/>
  <c r="N33" i="16"/>
  <c r="O34" i="16" s="1"/>
  <c r="J33" i="16"/>
  <c r="K34" i="16" s="1"/>
  <c r="F33" i="16"/>
  <c r="G34" i="16" s="1"/>
  <c r="B33" i="16"/>
  <c r="C34" i="16" s="1"/>
  <c r="N17" i="16"/>
  <c r="O18" i="16" s="1"/>
  <c r="J17" i="16"/>
  <c r="K18" i="16" s="1"/>
  <c r="F17" i="16"/>
  <c r="G18" i="16" s="1"/>
  <c r="B17" i="16"/>
  <c r="C18" i="16" s="1"/>
  <c r="F49" i="11"/>
  <c r="G50" i="11" s="1"/>
  <c r="B49" i="11"/>
  <c r="C50" i="11" s="1"/>
  <c r="N33" i="11"/>
  <c r="O34" i="11" s="1"/>
  <c r="J33" i="11"/>
  <c r="K34" i="11" s="1"/>
  <c r="F33" i="11"/>
  <c r="G34" i="11" s="1"/>
  <c r="B33" i="11"/>
  <c r="C34" i="11" s="1"/>
  <c r="N17" i="11"/>
  <c r="O18" i="11" s="1"/>
  <c r="J17" i="11"/>
  <c r="K18" i="11" s="1"/>
  <c r="F17" i="11"/>
  <c r="G18" i="11" s="1"/>
  <c r="B17" i="11"/>
  <c r="C18" i="11" s="1"/>
  <c r="F49" i="6"/>
  <c r="G50" i="6" s="1"/>
  <c r="B49" i="6"/>
  <c r="C50" i="6" s="1"/>
  <c r="N33" i="6"/>
  <c r="O34" i="6" s="1"/>
  <c r="J33" i="6"/>
  <c r="K34" i="6" s="1"/>
  <c r="F33" i="6"/>
  <c r="G34" i="6" s="1"/>
  <c r="B33" i="6"/>
  <c r="C34" i="6" s="1"/>
  <c r="N17" i="6"/>
  <c r="O18" i="6" s="1"/>
  <c r="J17" i="6"/>
  <c r="K18" i="6" s="1"/>
  <c r="F17" i="6"/>
  <c r="G18" i="6" s="1"/>
  <c r="B17" i="6"/>
  <c r="C18" i="6" s="1"/>
  <c r="J24" i="2"/>
  <c r="F17" i="7" l="1"/>
  <c r="G25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B16" i="6"/>
  <c r="C17" i="6" s="1"/>
  <c r="K24" i="2" l="1"/>
  <c r="F47" i="11" l="1"/>
  <c r="G48" i="11" s="1"/>
  <c r="F46" i="11"/>
  <c r="B47" i="11"/>
  <c r="B46" i="11"/>
  <c r="C47" i="11" l="1"/>
  <c r="C48" i="11"/>
  <c r="G47" i="11"/>
  <c r="O109" i="19"/>
  <c r="O112" i="19" l="1"/>
  <c r="O108" i="19"/>
  <c r="O105" i="19"/>
  <c r="O111" i="19"/>
  <c r="O107" i="19"/>
  <c r="O110" i="19"/>
  <c r="O106" i="19"/>
  <c r="O114" i="19"/>
  <c r="O113" i="19"/>
  <c r="G24" i="18"/>
  <c r="F47" i="16" l="1"/>
  <c r="B47" i="16"/>
  <c r="C48" i="16" s="1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B14" i="11"/>
  <c r="B25" i="8"/>
  <c r="C47" i="16" l="1"/>
  <c r="G15" i="11"/>
  <c r="K31" i="16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B15" i="6"/>
  <c r="C16" i="6" l="1"/>
  <c r="L24" i="2"/>
  <c r="F45" i="16" l="1"/>
  <c r="B45" i="16"/>
  <c r="C46" i="16" s="1"/>
  <c r="F44" i="16"/>
  <c r="B44" i="16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O27" i="16" s="1"/>
  <c r="J27" i="16"/>
  <c r="F27" i="16"/>
  <c r="G27" i="16" s="1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O11" i="16" s="1"/>
  <c r="J11" i="16"/>
  <c r="K11" i="16" s="1"/>
  <c r="F11" i="16"/>
  <c r="G11" i="16" s="1"/>
  <c r="B11" i="16"/>
  <c r="C11" i="16" s="1"/>
  <c r="M9" i="16"/>
  <c r="I9" i="16"/>
  <c r="E9" i="16"/>
  <c r="A9" i="16"/>
  <c r="F45" i="11"/>
  <c r="G46" i="11" s="1"/>
  <c r="B45" i="11"/>
  <c r="F44" i="11"/>
  <c r="B44" i="11"/>
  <c r="F43" i="11"/>
  <c r="G43" i="11" s="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O27" i="11" s="1"/>
  <c r="J27" i="11"/>
  <c r="K27" i="11" s="1"/>
  <c r="F27" i="11"/>
  <c r="G27" i="11" s="1"/>
  <c r="B27" i="11"/>
  <c r="C27" i="11" s="1"/>
  <c r="M25" i="11"/>
  <c r="I25" i="11"/>
  <c r="E25" i="11"/>
  <c r="A25" i="11"/>
  <c r="N13" i="11"/>
  <c r="O14" i="11" s="1"/>
  <c r="J13" i="11"/>
  <c r="K14" i="11" s="1"/>
  <c r="F13" i="11"/>
  <c r="G14" i="11" s="1"/>
  <c r="N12" i="11"/>
  <c r="J12" i="11"/>
  <c r="F12" i="11"/>
  <c r="B12" i="11"/>
  <c r="N11" i="11"/>
  <c r="O11" i="11" s="1"/>
  <c r="J11" i="11"/>
  <c r="K11" i="11" s="1"/>
  <c r="F11" i="11"/>
  <c r="G11" i="11" s="1"/>
  <c r="M9" i="11"/>
  <c r="I9" i="11"/>
  <c r="E9" i="11"/>
  <c r="A9" i="11"/>
  <c r="F45" i="6"/>
  <c r="G46" i="6" s="1"/>
  <c r="B45" i="6"/>
  <c r="F44" i="6"/>
  <c r="B44" i="6"/>
  <c r="F43" i="6"/>
  <c r="G43" i="6" s="1"/>
  <c r="B43" i="6"/>
  <c r="C43" i="6" s="1"/>
  <c r="E41" i="6"/>
  <c r="A41" i="6"/>
  <c r="N29" i="6"/>
  <c r="J29" i="6"/>
  <c r="K30" i="6" s="1"/>
  <c r="F29" i="6"/>
  <c r="G30" i="6" s="1"/>
  <c r="B29" i="6"/>
  <c r="C30" i="6" s="1"/>
  <c r="N28" i="6"/>
  <c r="J28" i="6"/>
  <c r="F28" i="6"/>
  <c r="B28" i="6"/>
  <c r="N27" i="6"/>
  <c r="O27" i="6" s="1"/>
  <c r="J27" i="6"/>
  <c r="K27" i="6" s="1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J11" i="6"/>
  <c r="K11" i="6" s="1"/>
  <c r="F11" i="6"/>
  <c r="G11" i="6" s="1"/>
  <c r="M9" i="6"/>
  <c r="I9" i="6"/>
  <c r="E9" i="6"/>
  <c r="A9" i="6"/>
  <c r="B13" i="20"/>
  <c r="M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X47" i="19"/>
  <c r="W47" i="19"/>
  <c r="V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V27" i="19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G63" i="18"/>
  <c r="F63" i="18"/>
  <c r="E63" i="18"/>
  <c r="D63" i="18"/>
  <c r="C63" i="18"/>
  <c r="B63" i="18"/>
  <c r="H51" i="18"/>
  <c r="F48" i="18"/>
  <c r="E48" i="18"/>
  <c r="D48" i="18"/>
  <c r="C48" i="18"/>
  <c r="B48" i="18"/>
  <c r="H36" i="18"/>
  <c r="C30" i="18"/>
  <c r="C28" i="18"/>
  <c r="C27" i="18"/>
  <c r="F19" i="18"/>
  <c r="O13" i="18"/>
  <c r="N13" i="18"/>
  <c r="M10" i="18"/>
  <c r="M9" i="18"/>
  <c r="O9" i="18"/>
  <c r="C22" i="18"/>
  <c r="O8" i="18"/>
  <c r="N8" i="18"/>
  <c r="O7" i="18"/>
  <c r="N7" i="18"/>
  <c r="M17" i="15"/>
  <c r="O16" i="15"/>
  <c r="O15" i="15"/>
  <c r="O14" i="15"/>
  <c r="O13" i="15"/>
  <c r="O12" i="15"/>
  <c r="O11" i="15"/>
  <c r="O10" i="15"/>
  <c r="O9" i="15"/>
  <c r="O8" i="15"/>
  <c r="O7" i="15"/>
  <c r="M37" i="14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C46" i="11"/>
  <c r="M17" i="10"/>
  <c r="B13" i="11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N7" i="10"/>
  <c r="M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F16" i="7"/>
  <c r="F15" i="7"/>
  <c r="F14" i="7"/>
  <c r="F13" i="7"/>
  <c r="F12" i="7"/>
  <c r="F10" i="7"/>
  <c r="F11" i="7"/>
  <c r="F8" i="7"/>
  <c r="F9" i="7"/>
  <c r="G28" i="6"/>
  <c r="M17" i="5"/>
  <c r="B11" i="6" s="1"/>
  <c r="C11" i="6" s="1"/>
  <c r="B13" i="6"/>
  <c r="B14" i="6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12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3" i="2"/>
  <c r="Q23" i="2"/>
  <c r="S22" i="2"/>
  <c r="Q22" i="2"/>
  <c r="S21" i="2"/>
  <c r="Q21" i="2"/>
  <c r="S20" i="2"/>
  <c r="Q20" i="2"/>
  <c r="S19" i="2"/>
  <c r="N12" i="3" l="1"/>
  <c r="P12" i="3" s="1"/>
  <c r="K28" i="16"/>
  <c r="K27" i="16"/>
  <c r="B11" i="11"/>
  <c r="C11" i="11" s="1"/>
  <c r="P18" i="10"/>
  <c r="O12" i="6"/>
  <c r="O11" i="6"/>
  <c r="P18" i="15"/>
  <c r="O10" i="18"/>
  <c r="B19" i="18"/>
  <c r="B32" i="18" s="1"/>
  <c r="G22" i="18"/>
  <c r="G23" i="18"/>
  <c r="C26" i="18"/>
  <c r="C25" i="18"/>
  <c r="C23" i="18"/>
  <c r="C24" i="18"/>
  <c r="C29" i="18"/>
  <c r="O37" i="14"/>
  <c r="O71" i="9"/>
  <c r="G12" i="6"/>
  <c r="O29" i="6"/>
  <c r="G13" i="6"/>
  <c r="S24" i="2"/>
  <c r="C45" i="16"/>
  <c r="G28" i="16"/>
  <c r="G44" i="16"/>
  <c r="C45" i="11"/>
  <c r="AF27" i="19"/>
  <c r="O12" i="11"/>
  <c r="O29" i="11"/>
  <c r="G45" i="11"/>
  <c r="G12" i="11"/>
  <c r="G14" i="6"/>
  <c r="AF39" i="19"/>
  <c r="C28" i="16"/>
  <c r="G29" i="6"/>
  <c r="G44" i="6"/>
  <c r="C29" i="6"/>
  <c r="C44" i="6"/>
  <c r="C28" i="6"/>
  <c r="C12" i="6"/>
  <c r="C14" i="6"/>
  <c r="C13" i="6"/>
  <c r="K12" i="6"/>
  <c r="G12" i="16"/>
  <c r="G13" i="16"/>
  <c r="N17" i="15"/>
  <c r="O17" i="10"/>
  <c r="K12" i="11"/>
  <c r="K28" i="11"/>
  <c r="K29" i="11"/>
  <c r="O13" i="11"/>
  <c r="O28" i="11"/>
  <c r="G65" i="18"/>
  <c r="C65" i="18"/>
  <c r="B65" i="18"/>
  <c r="F65" i="18"/>
  <c r="N9" i="18"/>
  <c r="C13" i="16"/>
  <c r="C14" i="16"/>
  <c r="G14" i="16"/>
  <c r="O28" i="16"/>
  <c r="K29" i="16"/>
  <c r="K12" i="16"/>
  <c r="C29" i="16"/>
  <c r="C30" i="16"/>
  <c r="C44" i="16"/>
  <c r="O12" i="16"/>
  <c r="O13" i="16"/>
  <c r="G29" i="16"/>
  <c r="G30" i="16"/>
  <c r="G45" i="16"/>
  <c r="F17" i="12"/>
  <c r="K13" i="11"/>
  <c r="K30" i="11"/>
  <c r="G28" i="11"/>
  <c r="O13" i="6"/>
  <c r="AG47" i="19"/>
  <c r="AG39" i="19"/>
  <c r="AG33" i="19"/>
  <c r="AG27" i="19"/>
  <c r="D65" i="18"/>
  <c r="N10" i="18"/>
  <c r="N15" i="18" s="1"/>
  <c r="O14" i="16"/>
  <c r="O29" i="16"/>
  <c r="G46" i="16"/>
  <c r="K14" i="16"/>
  <c r="E17" i="12"/>
  <c r="K28" i="6"/>
  <c r="N17" i="5"/>
  <c r="O28" i="6"/>
  <c r="O30" i="6"/>
  <c r="O17" i="5"/>
  <c r="Q24" i="2"/>
  <c r="K13" i="6"/>
  <c r="N71" i="9"/>
  <c r="N37" i="14"/>
  <c r="P5" i="14" s="1"/>
  <c r="N17" i="10"/>
  <c r="K13" i="16"/>
  <c r="G21" i="18"/>
  <c r="C46" i="6"/>
  <c r="C45" i="6"/>
  <c r="C28" i="11"/>
  <c r="C29" i="11"/>
  <c r="E65" i="18"/>
  <c r="AF47" i="19"/>
  <c r="C14" i="11"/>
  <c r="C13" i="11"/>
  <c r="K29" i="6"/>
  <c r="AF33" i="19"/>
  <c r="O17" i="15"/>
  <c r="G45" i="6"/>
  <c r="G13" i="11"/>
  <c r="G29" i="11"/>
  <c r="O15" i="18"/>
  <c r="C44" i="11"/>
  <c r="E17" i="7"/>
  <c r="G44" i="11"/>
  <c r="G19" i="18"/>
  <c r="N100" i="19"/>
  <c r="P22" i="19" s="1"/>
  <c r="R21" i="2" l="1"/>
  <c r="R19" i="2"/>
  <c r="C12" i="11"/>
  <c r="Q8" i="18"/>
  <c r="Q13" i="18"/>
  <c r="Q6" i="18"/>
  <c r="P9" i="3"/>
  <c r="P11" i="3"/>
  <c r="P18" i="5"/>
  <c r="C19" i="18"/>
  <c r="P68" i="9"/>
  <c r="P80" i="19"/>
  <c r="P25" i="19"/>
  <c r="P5" i="9"/>
  <c r="Q7" i="18"/>
  <c r="P8" i="3"/>
  <c r="P6" i="3"/>
  <c r="P5" i="3"/>
  <c r="P10" i="3"/>
  <c r="P7" i="3"/>
  <c r="P60" i="19"/>
  <c r="P53" i="19"/>
  <c r="P81" i="19"/>
  <c r="P35" i="19"/>
  <c r="P37" i="19"/>
  <c r="P64" i="19"/>
  <c r="P23" i="19"/>
  <c r="P69" i="19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4" i="9"/>
  <c r="P40" i="9"/>
  <c r="P28" i="9"/>
  <c r="P36" i="9"/>
  <c r="P48" i="9"/>
  <c r="P17" i="9"/>
  <c r="P51" i="9"/>
  <c r="P43" i="9"/>
  <c r="P13" i="9"/>
  <c r="P56" i="9"/>
  <c r="P20" i="9"/>
  <c r="P37" i="9"/>
  <c r="P52" i="9"/>
  <c r="P64" i="9"/>
  <c r="R23" i="2"/>
  <c r="R22" i="2"/>
  <c r="P46" i="19"/>
  <c r="P56" i="19"/>
  <c r="P77" i="19"/>
  <c r="P63" i="9"/>
  <c r="P55" i="9"/>
  <c r="P47" i="9"/>
  <c r="P39" i="9"/>
  <c r="P32" i="9"/>
  <c r="P24" i="9"/>
  <c r="P16" i="9"/>
  <c r="P8" i="9"/>
  <c r="P65" i="9"/>
  <c r="P57" i="9"/>
  <c r="P49" i="9"/>
  <c r="P41" i="9"/>
  <c r="P34" i="9"/>
  <c r="P26" i="9"/>
  <c r="P18" i="9"/>
  <c r="P10" i="9"/>
  <c r="P38" i="9"/>
  <c r="P22" i="9"/>
  <c r="P70" i="9"/>
  <c r="P62" i="9"/>
  <c r="P54" i="9"/>
  <c r="P46" i="9"/>
  <c r="P31" i="9"/>
  <c r="P23" i="9"/>
  <c r="P15" i="9"/>
  <c r="P7" i="9"/>
  <c r="P69" i="9"/>
  <c r="P61" i="9"/>
  <c r="P53" i="9"/>
  <c r="P30" i="9"/>
  <c r="P14" i="9"/>
  <c r="P45" i="9"/>
  <c r="P6" i="9"/>
  <c r="P66" i="9"/>
  <c r="P11" i="9"/>
  <c r="P58" i="9"/>
  <c r="P50" i="9"/>
  <c r="P42" i="9"/>
  <c r="P35" i="9"/>
  <c r="P27" i="9"/>
  <c r="P19" i="9"/>
  <c r="P41" i="19"/>
  <c r="P52" i="19"/>
  <c r="P48" i="19"/>
  <c r="P9" i="9"/>
  <c r="P39" i="19"/>
  <c r="P68" i="19"/>
  <c r="P97" i="19"/>
  <c r="P36" i="19"/>
  <c r="P57" i="19"/>
  <c r="P24" i="19"/>
  <c r="P33" i="19"/>
  <c r="P93" i="19"/>
  <c r="P33" i="9"/>
  <c r="C21" i="18"/>
  <c r="P25" i="9"/>
  <c r="P92" i="19"/>
  <c r="P60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29" i="19"/>
  <c r="P67" i="9"/>
  <c r="P29" i="9"/>
  <c r="P89" i="19"/>
  <c r="P21" i="9"/>
  <c r="P42" i="19"/>
  <c r="P88" i="19"/>
  <c r="P76" i="19"/>
  <c r="P12" i="9"/>
  <c r="P59" i="9"/>
  <c r="P31" i="19"/>
  <c r="P85" i="19"/>
  <c r="P30" i="19"/>
  <c r="P84" i="19"/>
  <c r="P65" i="19"/>
  <c r="P26" i="19"/>
  <c r="P72" i="19"/>
  <c r="P73" i="19"/>
  <c r="P61" i="19"/>
  <c r="Q10" i="18" l="1"/>
  <c r="Q15" i="18" s="1"/>
  <c r="P37" i="14"/>
  <c r="R24" i="2"/>
  <c r="P71" i="9"/>
  <c r="P100" i="19"/>
</calcChain>
</file>

<file path=xl/sharedStrings.xml><?xml version="1.0" encoding="utf-8"?>
<sst xmlns="http://schemas.openxmlformats.org/spreadsheetml/2006/main" count="1269" uniqueCount="530">
  <si>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</si>
  <si>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</si>
  <si>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</si>
  <si>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</si>
  <si>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</si>
  <si>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</si>
  <si>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</si>
  <si>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</si>
  <si>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</si>
  <si>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</si>
  <si>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</si>
  <si>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</si>
  <si>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</si>
  <si>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</si>
  <si>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</si>
  <si>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</si>
  <si>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</si>
  <si>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</si>
  <si>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</si>
  <si>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</si>
  <si>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</si>
  <si>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</si>
  <si>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</si>
  <si>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</si>
  <si>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</si>
  <si>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</si>
  <si>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</si>
  <si>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</si>
  <si>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</si>
  <si>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</si>
  <si>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</si>
  <si>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</si>
  <si>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</si>
  <si>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</si>
  <si>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</si>
  <si>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</si>
  <si>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</si>
  <si>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</si>
  <si>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</si>
  <si>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</si>
  <si>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</si>
  <si>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</si>
  <si>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</si>
  <si>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</si>
  <si>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</si>
  <si>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</si>
  <si>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</si>
  <si>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</si>
  <si>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</si>
  <si>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</si>
  <si>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</si>
  <si>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</si>
  <si>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</si>
  <si>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</si>
  <si>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</si>
  <si>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</si>
  <si>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</si>
  <si>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</si>
  <si>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</si>
  <si>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</si>
  <si>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</si>
  <si>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</si>
  <si>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</si>
  <si>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</si>
  <si>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</si>
  <si>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</si>
  <si>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</si>
  <si>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</si>
  <si>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</si>
  <si>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</si>
  <si>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</si>
  <si>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</si>
  <si>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</si>
  <si>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</si>
  <si>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</si>
  <si>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</si>
  <si>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</si>
  <si>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</si>
  <si>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</si>
  <si>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</si>
  <si>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</si>
  <si>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</si>
  <si>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</si>
  <si>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</si>
  <si>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</si>
  <si>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</si>
  <si>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</si>
  <si>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</si>
  <si>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</si>
  <si>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</si>
  <si>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</si>
  <si>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</si>
  <si>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</si>
  <si>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</si>
  <si>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</si>
  <si>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</si>
  <si>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</si>
  <si>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</si>
  <si>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</si>
  <si>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</si>
  <si>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</si>
  <si>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</si>
  <si>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</si>
  <si>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</si>
  <si>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</si>
  <si>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</si>
  <si>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</si>
  <si>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</si>
  <si>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</si>
  <si>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</si>
  <si>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</si>
  <si>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</si>
  <si>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</si>
  <si>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</si>
  <si>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</si>
  <si>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</si>
  <si>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</si>
  <si>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</si>
  <si>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</si>
  <si>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</si>
  <si>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</si>
  <si>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</si>
  <si>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</si>
  <si>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</si>
  <si>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</si>
  <si>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</si>
  <si>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</si>
  <si>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</si>
  <si>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</si>
  <si>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</si>
  <si>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</si>
  <si>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</si>
  <si>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</si>
  <si>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</si>
  <si>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</si>
  <si>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</si>
  <si>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</si>
  <si>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</si>
  <si>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</si>
  <si>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</si>
  <si>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</si>
  <si>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</si>
  <si>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</si>
  <si>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</si>
  <si>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</si>
  <si>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</si>
  <si>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</si>
  <si>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</si>
  <si>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</si>
  <si>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</si>
  <si>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</si>
  <si>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</si>
  <si>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</si>
  <si>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</si>
  <si>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</si>
  <si>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</si>
  <si>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</si>
  <si>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</si>
  <si>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</si>
  <si>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</si>
  <si>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</si>
  <si>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</si>
  <si>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</si>
  <si>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</si>
  <si>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</si>
  <si>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</si>
  <si>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</si>
  <si>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</si>
  <si>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</si>
  <si>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</si>
  <si>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</si>
  <si>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</si>
  <si>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</si>
  <si>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</si>
  <si>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</si>
  <si>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</si>
  <si>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</si>
  <si>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</si>
  <si>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</si>
  <si>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</si>
  <si>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</si>
  <si>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</si>
  <si>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</si>
  <si>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</si>
  <si>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</si>
  <si>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</si>
  <si>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</si>
  <si>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</si>
  <si>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</si>
  <si>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</si>
  <si>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</si>
  <si>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</si>
  <si>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</si>
  <si>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</si>
  <si>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</si>
  <si>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</si>
  <si>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</si>
  <si>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</si>
  <si>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</si>
  <si>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</si>
  <si>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</si>
  <si>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</si>
  <si>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</si>
  <si>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</si>
  <si>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</si>
  <si>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</si>
  <si>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</si>
  <si>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</si>
  <si>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</si>
  <si>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</si>
  <si>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</si>
  <si>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</si>
  <si>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</si>
  <si>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</si>
  <si>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</si>
  <si>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</si>
  <si>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</si>
  <si>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</si>
  <si>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</si>
  <si>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</si>
  <si>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</si>
  <si>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</si>
  <si>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</si>
  <si>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</si>
  <si>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</si>
  <si>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</si>
  <si>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</si>
  <si>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</si>
  <si>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</si>
  <si>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</si>
  <si>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</si>
  <si>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</si>
  <si>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</si>
  <si>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</si>
  <si>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</si>
  <si>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</si>
  <si>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</si>
  <si>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</si>
  <si>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</si>
  <si>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</si>
  <si>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</si>
  <si>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</si>
  <si>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</si>
  <si>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</si>
  <si>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</si>
  <si>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</si>
  <si>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</si>
  <si>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</si>
  <si>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</si>
  <si>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</si>
  <si>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</si>
  <si>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</si>
  <si>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</si>
  <si>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</si>
  <si>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</si>
  <si>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</si>
  <si>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</si>
  <si>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</si>
  <si>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</si>
  <si>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</si>
  <si>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</si>
  <si>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</si>
  <si>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</si>
  <si>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</si>
  <si>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</si>
  <si>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</si>
  <si>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</si>
  <si>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</si>
  <si>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</si>
  <si>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</si>
  <si>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</si>
  <si>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</si>
  <si>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</si>
  <si>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</si>
  <si>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</si>
  <si>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</si>
  <si>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</si>
  <si>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</si>
  <si>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</si>
  <si>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</si>
  <si>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</si>
  <si>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</si>
  <si>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</si>
  <si>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</si>
  <si>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</si>
  <si>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</si>
  <si>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</si>
  <si>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</si>
  <si>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</si>
  <si>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</si>
  <si>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</si>
  <si>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</si>
  <si>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</si>
  <si>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</si>
  <si>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</si>
  <si>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</si>
  <si>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</si>
  <si>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</si>
  <si>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</si>
  <si>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</si>
  <si>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</si>
  <si>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</si>
  <si>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</si>
  <si>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</si>
  <si>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</si>
  <si>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</si>
  <si>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</si>
  <si>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</si>
  <si>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</si>
  <si>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</si>
  <si>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</si>
  <si>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 xml:space="preserve">Total </t>
  </si>
  <si>
    <t>Média anual</t>
  </si>
  <si>
    <t>Denúncias</t>
  </si>
  <si>
    <t>Deferidas</t>
  </si>
  <si>
    <t>Indeferidas</t>
  </si>
  <si>
    <t>Canceladas</t>
  </si>
  <si>
    <t>Total de denúncias *(exceto canceladas)</t>
  </si>
  <si>
    <t>Total denúncias</t>
  </si>
  <si>
    <t>Reclassificadas</t>
  </si>
  <si>
    <t>Denúncias* (exceto canceladas)</t>
  </si>
  <si>
    <t>Assédio moral</t>
  </si>
  <si>
    <t>Assédio sexual</t>
  </si>
  <si>
    <t>Desvio de verbas, materiais e bens públicos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</si>
  <si>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</si>
  <si>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</si>
  <si>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</si>
  <si>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</si>
  <si>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</si>
  <si>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</si>
  <si>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</si>
  <si>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</si>
  <si>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</si>
  <si>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</si>
  <si>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</si>
  <si>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</si>
  <si>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</si>
  <si>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</si>
  <si>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</si>
  <si>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</si>
  <si>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</si>
  <si>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</si>
  <si>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</si>
  <si>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</si>
  <si>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</si>
  <si>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</si>
  <si>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</si>
  <si>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</si>
  <si>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</si>
  <si>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</si>
  <si>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</si>
  <si>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</si>
  <si>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</si>
  <si>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</si>
  <si>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</si>
  <si>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</si>
  <si>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</si>
  <si>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</si>
  <si>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</si>
  <si>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</si>
  <si>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</si>
  <si>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</si>
  <si>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</si>
  <si>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</si>
  <si>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</si>
  <si>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</si>
  <si>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</si>
  <si>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</si>
  <si>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</si>
  <si>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</si>
  <si>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</si>
  <si>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</si>
  <si>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</si>
  <si>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</si>
  <si>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</si>
  <si>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</si>
  <si>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</si>
  <si>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</si>
  <si>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</si>
  <si>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</si>
  <si>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</si>
  <si>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</si>
  <si>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</si>
  <si>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</si>
  <si>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</si>
  <si>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</si>
  <si>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</si>
  <si>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</si>
  <si>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</si>
  <si>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</si>
  <si>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</si>
  <si>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</si>
  <si>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</si>
  <si>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</si>
  <si>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</si>
  <si>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</si>
  <si>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</si>
  <si>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</si>
  <si>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</si>
  <si>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</si>
  <si>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</si>
  <si>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</si>
  <si>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</si>
  <si>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</si>
  <si>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</si>
  <si>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</si>
  <si>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</si>
  <si>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</si>
  <si>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</si>
  <si>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</si>
  <si>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FINALIZADA</t>
  </si>
  <si>
    <t>CANCELADA</t>
  </si>
  <si>
    <t>PORTAL</t>
  </si>
  <si>
    <t>DEFERIDAS</t>
  </si>
  <si>
    <t>INDEFERIDAS</t>
  </si>
  <si>
    <t>AHMSP Autarquia Hospitalar Municipal</t>
  </si>
  <si>
    <t>Secretaria Executiva de Comunicação</t>
  </si>
  <si>
    <t>Acesso à informação</t>
  </si>
  <si>
    <t>Descomplica SP - Capela do Socorro</t>
  </si>
  <si>
    <t>Faixas exclusivas e corredores de ônibus</t>
  </si>
  <si>
    <t>Saúde mental</t>
  </si>
  <si>
    <t>EM ANDAMENTO</t>
  </si>
  <si>
    <t>Áreas de pedestre (calçadões)</t>
  </si>
  <si>
    <t>Atendimento especializado para defesa de direitos</t>
  </si>
  <si>
    <t>Certidões de trânsito</t>
  </si>
  <si>
    <t>Descomplica SP - São Mateus</t>
  </si>
  <si>
    <t>ISS – Construção Civil</t>
  </si>
  <si>
    <t>Manutenção da sinalização de trânsito</t>
  </si>
  <si>
    <t>Pessoa desaparecida</t>
  </si>
  <si>
    <t>Vigilância Sanitária</t>
  </si>
  <si>
    <t>Vista de Processos - Secretaria Municipal da Fazenda</t>
  </si>
  <si>
    <t>Ecoponto</t>
  </si>
  <si>
    <t>Parcelamento de tributos</t>
  </si>
  <si>
    <t>Regimes Especiais de Tributação</t>
  </si>
  <si>
    <t>PROCON Cidade de São Paulo</t>
  </si>
  <si>
    <t>Exames em atenção especializada ambulatorial / básica em saúde</t>
  </si>
  <si>
    <t>Ônibus e Ponto de ônibus</t>
  </si>
  <si>
    <t>CANCELADAS</t>
  </si>
  <si>
    <t>SMUL</t>
  </si>
  <si>
    <t>** A partir de março_22 AMLURB desmembrada em SPRegula e SELimp</t>
  </si>
  <si>
    <t>ASSUNTO -  Buraco e Pavimentação (Guia Portal 156)*</t>
  </si>
  <si>
    <t xml:space="preserve">TOTAL </t>
  </si>
  <si>
    <t>Buraco e Pavimentação</t>
  </si>
  <si>
    <t>****** O assunto "Transtorno do espectro do autismo (TEA)" passou a compor os assuntos com  a atualização da carta de serviços do Portal 156</t>
  </si>
  <si>
    <t>Transtorno do espectro do autismo (TEA)******</t>
  </si>
  <si>
    <r>
      <rPr>
        <b/>
        <sz val="11"/>
        <color rgb="FF000000"/>
        <rFont val="Calibri"/>
        <family val="2"/>
      </rPr>
      <t>Tapa buraco - Secretaria Municipal das Subprefeituras</t>
    </r>
    <r>
      <rPr>
        <sz val="11"/>
        <color rgb="FF000000"/>
        <rFont val="Calibri"/>
        <family val="2"/>
      </rPr>
      <t>: https://sp156.prefeitura.sp.gov.br/portal/servicos/informacao?servico=952</t>
    </r>
  </si>
  <si>
    <r>
      <rPr>
        <b/>
        <sz val="11"/>
        <color rgb="FF000000"/>
        <rFont val="Calibri"/>
        <family val="2"/>
      </rPr>
      <t>Solicitar vistoria e reparo em pontes e viadutos - Secretaria Municipal de Infraestrutura Urbana e Obras</t>
    </r>
    <r>
      <rPr>
        <sz val="11"/>
        <color rgb="FF000000"/>
        <rFont val="Calibri"/>
        <family val="2"/>
      </rPr>
      <t>: https://sp156.prefeitura.sp.gov.br/portal/servicos/informacao?servico=3381</t>
    </r>
  </si>
  <si>
    <t>São Paulo Transportes - SPTrans</t>
  </si>
  <si>
    <t>Subprefeituras</t>
  </si>
  <si>
    <r>
      <rPr>
        <b/>
        <sz val="11"/>
        <color rgb="FF000000"/>
        <rFont val="Calibri"/>
        <family val="2"/>
      </rPr>
      <t>Tapa Buraco em faixa exlusiva de ônibus - São Paulo Transportes:</t>
    </r>
    <r>
      <rPr>
        <sz val="11"/>
        <color rgb="FF000000"/>
        <rFont val="Calibri"/>
        <family val="2"/>
      </rPr>
      <t xml:space="preserve"> https://sp156.prefeitura.sp.gov.br/portal/servicos/informacao?servico=3170</t>
    </r>
  </si>
  <si>
    <t>Álcool e outras drogas</t>
  </si>
  <si>
    <t>Consulta em atenção básica</t>
  </si>
  <si>
    <t>Pessoa com Deficiência</t>
  </si>
  <si>
    <t>Autorização para eventos e locais de reunião</t>
  </si>
  <si>
    <t>Bolsas e Programas de Qualificação</t>
  </si>
  <si>
    <t>CEUS</t>
  </si>
  <si>
    <t>Fab Lab</t>
  </si>
  <si>
    <t>Gratuidades</t>
  </si>
  <si>
    <t>Licenciamento Industrial</t>
  </si>
  <si>
    <t>Ouvidoria SUS</t>
  </si>
  <si>
    <t>Qualificação profissional</t>
  </si>
  <si>
    <t>Rua de Lazer</t>
  </si>
  <si>
    <t>Saúde da pessoa com deficiência</t>
  </si>
  <si>
    <t>Denúncia Fiscal</t>
  </si>
  <si>
    <t>Descomplica SP - Butantã</t>
  </si>
  <si>
    <t>Descomplica SP - Campo Limpo</t>
  </si>
  <si>
    <t>Educação ambiental</t>
  </si>
  <si>
    <t>Saúde da pessoa idosa</t>
  </si>
  <si>
    <t>Turismo</t>
  </si>
  <si>
    <t>Denunciar conduta inadequada de Agente Público</t>
  </si>
  <si>
    <t>Ilegalidade na gestão pública municipal</t>
  </si>
  <si>
    <t>Benefícios Eventuais</t>
  </si>
  <si>
    <t>Cadastro de Prestadores de Outros Municípios</t>
  </si>
  <si>
    <t>Descomplica SP - Penha</t>
  </si>
  <si>
    <t>Descomplica SP - Santana/Tucuruvi</t>
  </si>
  <si>
    <t>Fomento à criação artística</t>
  </si>
  <si>
    <t>Indenizações e contestações de multas</t>
  </si>
  <si>
    <t>Inspeção Veicular</t>
  </si>
  <si>
    <t>Questões raciais, étnicas e religiosas</t>
  </si>
  <si>
    <t>Saúde da população LGBT</t>
  </si>
  <si>
    <t>ASSUNTO (Guia Portal 156)</t>
  </si>
  <si>
    <t>Subprefeituras PMSP</t>
  </si>
  <si>
    <t>Subprefeituras - 10 mais demandados de 2024 (Média)</t>
  </si>
  <si>
    <t>% Total 2024</t>
  </si>
  <si>
    <t>Secretaria Executiva de Mudanças Climáticas***</t>
  </si>
  <si>
    <t>SMT - Secretaria Municipal de Mobilidade e Trânsito</t>
  </si>
  <si>
    <t>Formação artística e cultural</t>
  </si>
  <si>
    <t>Fevereiro</t>
  </si>
  <si>
    <t>,</t>
  </si>
  <si>
    <t>SEGES</t>
  </si>
  <si>
    <t>SMADS</t>
  </si>
  <si>
    <t>Assuntos - 10 mais solicitados de 2024 (Média)</t>
  </si>
  <si>
    <t>Assuntos - variação dos 10 mais solicitados de 2024 (MÉDIA)</t>
  </si>
  <si>
    <t>Assuntos - 10 mais solicitados dos 3 últimos meses (Média)</t>
  </si>
  <si>
    <t>Unidades - 10 mais solicitadas de 2024 (Média)</t>
  </si>
  <si>
    <t>Unidades - variação dos 10 mais solicitados de 2024 (MÉDIA)</t>
  </si>
  <si>
    <t>Unidades - 10 mais solicitadas dos 3 últimos meses (Média)</t>
  </si>
  <si>
    <t>Subprefeituras - variação dos 10 mais solicitadas de 2024 (MÉDIA)</t>
  </si>
  <si>
    <t>Tabagismo</t>
  </si>
  <si>
    <t>Mulher</t>
  </si>
  <si>
    <t>CIL- Central de Intermediação em Libras</t>
  </si>
  <si>
    <t>Março</t>
  </si>
  <si>
    <t>Zap Denúncia*</t>
  </si>
  <si>
    <t>Zap Denúncia* disponível desde 27/03/2024, o novo canal permite o registro de denúncias à Ouvidoria Geral do Município por meio de chatbot.</t>
  </si>
  <si>
    <t>Biblioteca Mário de Andrade</t>
  </si>
  <si>
    <t>Descomplica SP - Jaçanã/Tremembé</t>
  </si>
  <si>
    <t>Descomplica SP - Lapa</t>
  </si>
  <si>
    <t>Fretamento</t>
  </si>
  <si>
    <t>Requalifica Centro</t>
  </si>
  <si>
    <t>Abril</t>
  </si>
  <si>
    <t xml:space="preserve">Unidades PMSP </t>
  </si>
  <si>
    <t>Descomplica SP - São Miguel</t>
  </si>
  <si>
    <t>Saúde da criança</t>
  </si>
  <si>
    <t>Servidores da SME</t>
  </si>
  <si>
    <t>Maio</t>
  </si>
  <si>
    <t>SMT</t>
  </si>
  <si>
    <t>Descomplica SP - Jabaquara</t>
  </si>
  <si>
    <t>Descomplica SP - Sé</t>
  </si>
  <si>
    <t>Instalações físicas e equipamentos acessíveis</t>
  </si>
  <si>
    <t>LGBTI</t>
  </si>
  <si>
    <t>% Canais de entrada JUN/24</t>
  </si>
  <si>
    <t>% em relação ao todo de JUN/24 (excetuando-se denúncias)</t>
  </si>
  <si>
    <t>Junho</t>
  </si>
  <si>
    <t>10 Subprefeituras mais demandadas de JUNHO/24</t>
  </si>
  <si>
    <t>Georreferenciamento das 3 Subprefeituras mais solicitadas em JUN/24 e os assuntos mais demandados em cada uma das subprefeituras</t>
  </si>
  <si>
    <t>% Total JUN/24 dentro do STATUS</t>
  </si>
  <si>
    <t>Unidades PMSP - JUNHO 2024</t>
  </si>
  <si>
    <t>10 unidades mais demandadas de junho/24</t>
  </si>
  <si>
    <t xml:space="preserve"> </t>
  </si>
  <si>
    <t>10 assuntos mais solicitados de Junho/2024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</si>
</sst>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9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sz val="8"/>
      <color theme="0"/>
      <name val="Arial"/>
      <family val="2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  <font>
      <b/>
      <sz val="11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0" tint="-4.9989318521683403E-2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47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806000"/>
      </left>
      <right/>
      <top style="medium">
        <color rgb="FF806000"/>
      </top>
      <bottom/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/>
      <diagonal/>
    </border>
    <border>
      <left/>
      <right style="thin">
        <color rgb="FF806000"/>
      </right>
      <top style="medium">
        <color rgb="FF806000"/>
      </top>
      <bottom/>
      <diagonal/>
    </border>
    <border>
      <left style="thin">
        <color rgb="FF806000"/>
      </left>
      <right style="thin">
        <color rgb="FF806000"/>
      </right>
      <top style="medium">
        <color rgb="FF806000"/>
      </top>
      <bottom/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medium">
        <color indexed="64"/>
      </bottom>
      <diagonal/>
    </border>
    <border>
      <left style="thin">
        <color rgb="FF806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806000"/>
      </right>
      <top style="medium">
        <color indexed="64"/>
      </top>
      <bottom style="thin">
        <color rgb="FF806000"/>
      </bottom>
      <diagonal/>
    </border>
    <border>
      <left style="medium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 style="thin">
        <color rgb="FF806000"/>
      </bottom>
      <diagonal/>
    </border>
    <border>
      <left/>
      <right style="thin">
        <color rgb="FF806000"/>
      </right>
      <top style="medium">
        <color indexed="64"/>
      </top>
      <bottom style="thin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indexed="64"/>
      </top>
      <bottom/>
      <diagonal/>
    </border>
    <border>
      <left style="thin">
        <color rgb="FF806000"/>
      </left>
      <right/>
      <top style="medium">
        <color indexed="64"/>
      </top>
      <bottom style="thin">
        <color rgb="FF806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806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/>
      <bottom style="medium">
        <color indexed="64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thin">
        <color rgb="FF806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806000"/>
      </right>
      <top style="thin">
        <color rgb="FF806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Border="0" applyProtection="0"/>
    <xf numFmtId="0" fontId="6" fillId="0" borderId="0" applyNumberFormat="0" applyBorder="0" applyProtection="0"/>
    <xf numFmtId="0" fontId="3" fillId="0" borderId="0" applyNumberFormat="0" applyFont="0" applyBorder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44">
    <xf numFmtId="0" fontId="0" fillId="0" borderId="0" xfId="0"/>
    <xf numFmtId="0" fontId="8" fillId="0" borderId="0" xfId="0" applyFont="1"/>
    <xf numFmtId="1" fontId="0" fillId="0" borderId="0" xfId="0" applyNumberFormat="1"/>
    <xf numFmtId="165" fontId="0" fillId="0" borderId="0" xfId="0" applyNumberFormat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5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165" fontId="9" fillId="0" borderId="0" xfId="0" applyNumberFormat="1" applyFont="1" applyAlignment="1">
      <alignment horizontal="center"/>
    </xf>
    <xf numFmtId="3" fontId="9" fillId="0" borderId="7" xfId="0" applyNumberFormat="1" applyFont="1" applyBorder="1" applyAlignment="1">
      <alignment horizontal="center"/>
    </xf>
    <xf numFmtId="2" fontId="0" fillId="0" borderId="0" xfId="0" applyNumberFormat="1"/>
    <xf numFmtId="0" fontId="10" fillId="0" borderId="10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3" fontId="9" fillId="0" borderId="12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 wrapText="1"/>
    </xf>
    <xf numFmtId="17" fontId="8" fillId="5" borderId="3" xfId="0" applyNumberFormat="1" applyFont="1" applyFill="1" applyBorder="1" applyAlignment="1">
      <alignment horizontal="center" vertical="center"/>
    </xf>
    <xf numFmtId="17" fontId="8" fillId="5" borderId="2" xfId="0" applyNumberFormat="1" applyFont="1" applyFill="1" applyBorder="1" applyAlignment="1">
      <alignment horizontal="center" vertical="center"/>
    </xf>
    <xf numFmtId="17" fontId="8" fillId="5" borderId="13" xfId="0" applyNumberFormat="1" applyFont="1" applyFill="1" applyBorder="1" applyAlignment="1">
      <alignment horizontal="center" vertical="center"/>
    </xf>
    <xf numFmtId="17" fontId="8" fillId="5" borderId="14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8" fillId="0" borderId="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" fontId="8" fillId="0" borderId="28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3" fontId="0" fillId="0" borderId="0" xfId="0" applyNumberFormat="1"/>
    <xf numFmtId="0" fontId="15" fillId="0" borderId="0" xfId="0" applyFont="1"/>
    <xf numFmtId="164" fontId="0" fillId="0" borderId="0" xfId="0" applyNumberFormat="1"/>
    <xf numFmtId="0" fontId="16" fillId="0" borderId="0" xfId="0" applyFont="1"/>
    <xf numFmtId="3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7" fontId="8" fillId="6" borderId="30" xfId="0" applyNumberFormat="1" applyFont="1" applyFill="1" applyBorder="1" applyAlignment="1">
      <alignment horizontal="center" vertical="center"/>
    </xf>
    <xf numFmtId="17" fontId="8" fillId="6" borderId="3" xfId="0" applyNumberFormat="1" applyFont="1" applyFill="1" applyBorder="1" applyAlignment="1">
      <alignment horizontal="center" vertical="center"/>
    </xf>
    <xf numFmtId="17" fontId="8" fillId="6" borderId="11" xfId="0" applyNumberFormat="1" applyFont="1" applyFill="1" applyBorder="1" applyAlignment="1">
      <alignment horizontal="center" vertical="center"/>
    </xf>
    <xf numFmtId="17" fontId="8" fillId="6" borderId="29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0" fontId="0" fillId="0" borderId="0" xfId="4" applyFont="1"/>
    <xf numFmtId="0" fontId="10" fillId="6" borderId="40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8" applyFont="1"/>
    <xf numFmtId="0" fontId="8" fillId="0" borderId="0" xfId="8" applyFont="1" applyAlignment="1">
      <alignment horizontal="center" vertical="center"/>
    </xf>
    <xf numFmtId="1" fontId="9" fillId="0" borderId="0" xfId="0" applyNumberFormat="1" applyFont="1"/>
    <xf numFmtId="0" fontId="17" fillId="0" borderId="0" xfId="0" applyFont="1"/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/>
    </xf>
    <xf numFmtId="0" fontId="8" fillId="0" borderId="41" xfId="0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35" xfId="0" applyFont="1" applyBorder="1"/>
    <xf numFmtId="1" fontId="9" fillId="0" borderId="20" xfId="0" applyNumberFormat="1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0" xfId="0" applyFont="1" applyAlignment="1">
      <alignment vertical="center"/>
    </xf>
    <xf numFmtId="0" fontId="8" fillId="4" borderId="10" xfId="0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right"/>
    </xf>
    <xf numFmtId="1" fontId="10" fillId="5" borderId="29" xfId="0" applyNumberFormat="1" applyFont="1" applyFill="1" applyBorder="1" applyAlignment="1">
      <alignment horizontal="center"/>
    </xf>
    <xf numFmtId="17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8" fillId="0" borderId="0" xfId="0" applyFont="1"/>
    <xf numFmtId="17" fontId="8" fillId="5" borderId="3" xfId="0" applyNumberFormat="1" applyFont="1" applyFill="1" applyBorder="1" applyAlignment="1">
      <alignment horizontal="center"/>
    </xf>
    <xf numFmtId="0" fontId="18" fillId="0" borderId="0" xfId="4" applyFont="1"/>
    <xf numFmtId="0" fontId="10" fillId="0" borderId="0" xfId="0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0" fontId="8" fillId="0" borderId="0" xfId="8" applyFont="1" applyAlignment="1">
      <alignment horizontal="center"/>
    </xf>
    <xf numFmtId="0" fontId="8" fillId="0" borderId="0" xfId="0" applyFont="1" applyAlignment="1">
      <alignment horizontal="left"/>
    </xf>
    <xf numFmtId="0" fontId="8" fillId="5" borderId="3" xfId="0" applyFont="1" applyFill="1" applyBorder="1" applyAlignment="1">
      <alignment horizontal="left"/>
    </xf>
    <xf numFmtId="17" fontId="8" fillId="5" borderId="14" xfId="0" applyNumberFormat="1" applyFont="1" applyFill="1" applyBorder="1" applyAlignment="1">
      <alignment horizontal="center"/>
    </xf>
    <xf numFmtId="17" fontId="8" fillId="5" borderId="31" xfId="0" applyNumberFormat="1" applyFont="1" applyFill="1" applyBorder="1" applyAlignment="1">
      <alignment horizontal="center"/>
    </xf>
    <xf numFmtId="17" fontId="8" fillId="5" borderId="30" xfId="0" applyNumberFormat="1" applyFont="1" applyFill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48" xfId="0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8" fillId="0" borderId="22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9" fillId="0" borderId="20" xfId="0" applyFont="1" applyBorder="1" applyAlignment="1">
      <alignment horizontal="left"/>
    </xf>
    <xf numFmtId="0" fontId="9" fillId="0" borderId="42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1" fontId="8" fillId="5" borderId="50" xfId="0" applyNumberFormat="1" applyFont="1" applyFill="1" applyBorder="1" applyAlignment="1">
      <alignment horizontal="center"/>
    </xf>
    <xf numFmtId="2" fontId="8" fillId="5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17" fontId="8" fillId="5" borderId="30" xfId="0" applyNumberFormat="1" applyFont="1" applyFill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1" fontId="8" fillId="5" borderId="11" xfId="0" applyNumberFormat="1" applyFont="1" applyFill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1" fontId="8" fillId="0" borderId="41" xfId="0" applyNumberFormat="1" applyFont="1" applyBorder="1" applyAlignment="1">
      <alignment horizontal="center"/>
    </xf>
    <xf numFmtId="1" fontId="8" fillId="0" borderId="53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8" fillId="0" borderId="0" xfId="8" applyFont="1" applyAlignment="1">
      <alignment horizontal="left"/>
    </xf>
    <xf numFmtId="0" fontId="0" fillId="0" borderId="0" xfId="0" applyAlignment="1">
      <alignment horizontal="left"/>
    </xf>
    <xf numFmtId="17" fontId="12" fillId="5" borderId="3" xfId="0" applyNumberFormat="1" applyFont="1" applyFill="1" applyBorder="1" applyAlignment="1">
      <alignment horizontal="center" vertical="center"/>
    </xf>
    <xf numFmtId="17" fontId="12" fillId="5" borderId="11" xfId="0" applyNumberFormat="1" applyFont="1" applyFill="1" applyBorder="1" applyAlignment="1">
      <alignment horizontal="center" vertical="center"/>
    </xf>
    <xf numFmtId="17" fontId="12" fillId="5" borderId="30" xfId="0" applyNumberFormat="1" applyFont="1" applyFill="1" applyBorder="1" applyAlignment="1">
      <alignment horizontal="center" vertical="center"/>
    </xf>
    <xf numFmtId="165" fontId="12" fillId="5" borderId="31" xfId="0" applyNumberFormat="1" applyFont="1" applyFill="1" applyBorder="1" applyAlignment="1">
      <alignment horizontal="center" wrapText="1"/>
    </xf>
    <xf numFmtId="0" fontId="9" fillId="0" borderId="54" xfId="0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8" fillId="5" borderId="29" xfId="0" applyFont="1" applyFill="1" applyBorder="1" applyAlignment="1">
      <alignment horizontal="left"/>
    </xf>
    <xf numFmtId="1" fontId="8" fillId="5" borderId="11" xfId="0" applyNumberFormat="1" applyFont="1" applyFill="1" applyBorder="1" applyAlignment="1">
      <alignment horizontal="center" vertical="center"/>
    </xf>
    <xf numFmtId="1" fontId="8" fillId="5" borderId="30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1" fontId="18" fillId="0" borderId="0" xfId="0" applyNumberFormat="1" applyFont="1"/>
    <xf numFmtId="0" fontId="24" fillId="0" borderId="0" xfId="0" applyFont="1"/>
    <xf numFmtId="3" fontId="9" fillId="0" borderId="32" xfId="0" applyNumberFormat="1" applyFont="1" applyBorder="1" applyAlignment="1">
      <alignment horizontal="center"/>
    </xf>
    <xf numFmtId="1" fontId="9" fillId="0" borderId="3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25" fillId="0" borderId="60" xfId="0" applyFont="1" applyBorder="1" applyAlignment="1">
      <alignment horizontal="center" vertical="center" wrapText="1"/>
    </xf>
    <xf numFmtId="17" fontId="12" fillId="6" borderId="2" xfId="0" applyNumberFormat="1" applyFont="1" applyFill="1" applyBorder="1" applyAlignment="1">
      <alignment horizontal="center" vertical="center" wrapText="1"/>
    </xf>
    <xf numFmtId="17" fontId="12" fillId="6" borderId="13" xfId="0" applyNumberFormat="1" applyFont="1" applyFill="1" applyBorder="1" applyAlignment="1">
      <alignment horizontal="center" vertical="center" wrapText="1"/>
    </xf>
    <xf numFmtId="17" fontId="12" fillId="6" borderId="31" xfId="0" applyNumberFormat="1" applyFont="1" applyFill="1" applyBorder="1" applyAlignment="1">
      <alignment horizontal="center" vertical="center" wrapText="1"/>
    </xf>
    <xf numFmtId="17" fontId="12" fillId="5" borderId="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2" fillId="5" borderId="2" xfId="0" applyNumberFormat="1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/>
    </xf>
    <xf numFmtId="0" fontId="27" fillId="7" borderId="61" xfId="0" applyFont="1" applyFill="1" applyBorder="1"/>
    <xf numFmtId="0" fontId="27" fillId="7" borderId="58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33" xfId="0" applyFont="1" applyBorder="1"/>
    <xf numFmtId="0" fontId="27" fillId="0" borderId="18" xfId="0" applyFont="1" applyBorder="1"/>
    <xf numFmtId="0" fontId="27" fillId="0" borderId="21" xfId="0" applyFont="1" applyBorder="1"/>
    <xf numFmtId="0" fontId="25" fillId="0" borderId="32" xfId="0" applyFont="1" applyBorder="1"/>
    <xf numFmtId="1" fontId="25" fillId="0" borderId="4" xfId="0" applyNumberFormat="1" applyFont="1" applyBorder="1"/>
    <xf numFmtId="2" fontId="25" fillId="0" borderId="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35" xfId="0" applyFont="1" applyBorder="1"/>
    <xf numFmtId="0" fontId="27" fillId="0" borderId="20" xfId="0" applyFont="1" applyBorder="1"/>
    <xf numFmtId="0" fontId="27" fillId="0" borderId="24" xfId="0" applyFont="1" applyBorder="1"/>
    <xf numFmtId="0" fontId="25" fillId="0" borderId="34" xfId="0" applyFont="1" applyBorder="1"/>
    <xf numFmtId="1" fontId="25" fillId="0" borderId="6" xfId="0" applyNumberFormat="1" applyFont="1" applyBorder="1"/>
    <xf numFmtId="2" fontId="25" fillId="0" borderId="62" xfId="0" applyNumberFormat="1" applyFont="1" applyBorder="1"/>
    <xf numFmtId="0" fontId="27" fillId="0" borderId="63" xfId="0" applyFont="1" applyBorder="1" applyAlignment="1">
      <alignment horizontal="left"/>
    </xf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5" fillId="0" borderId="36" xfId="0" applyFont="1" applyBorder="1"/>
    <xf numFmtId="1" fontId="25" fillId="0" borderId="8" xfId="0" applyNumberFormat="1" applyFont="1" applyBorder="1"/>
    <xf numFmtId="2" fontId="25" fillId="7" borderId="15" xfId="0" applyNumberFormat="1" applyFont="1" applyFill="1" applyBorder="1"/>
    <xf numFmtId="0" fontId="28" fillId="5" borderId="3" xfId="0" applyFont="1" applyFill="1" applyBorder="1" applyAlignment="1">
      <alignment horizontal="left" wrapText="1"/>
    </xf>
    <xf numFmtId="0" fontId="27" fillId="5" borderId="64" xfId="0" applyFont="1" applyFill="1" applyBorder="1"/>
    <xf numFmtId="0" fontId="27" fillId="5" borderId="65" xfId="0" applyFont="1" applyFill="1" applyBorder="1"/>
    <xf numFmtId="0" fontId="27" fillId="5" borderId="40" xfId="0" applyFont="1" applyFill="1" applyBorder="1"/>
    <xf numFmtId="1" fontId="25" fillId="8" borderId="3" xfId="0" applyNumberFormat="1" applyFont="1" applyFill="1" applyBorder="1"/>
    <xf numFmtId="2" fontId="25" fillId="5" borderId="62" xfId="0" applyNumberFormat="1" applyFont="1" applyFill="1" applyBorder="1"/>
    <xf numFmtId="2" fontId="25" fillId="7" borderId="62" xfId="0" applyNumberFormat="1" applyFont="1" applyFill="1" applyBorder="1"/>
    <xf numFmtId="0" fontId="25" fillId="9" borderId="3" xfId="0" applyFont="1" applyFill="1" applyBorder="1" applyAlignment="1">
      <alignment horizontal="left"/>
    </xf>
    <xf numFmtId="0" fontId="25" fillId="9" borderId="65" xfId="0" applyFont="1" applyFill="1" applyBorder="1"/>
    <xf numFmtId="0" fontId="25" fillId="0" borderId="10" xfId="0" applyFont="1" applyBorder="1"/>
    <xf numFmtId="1" fontId="25" fillId="0" borderId="0" xfId="0" applyNumberFormat="1" applyFont="1"/>
    <xf numFmtId="2" fontId="25" fillId="7" borderId="3" xfId="0" applyNumberFormat="1" applyFont="1" applyFill="1" applyBorder="1"/>
    <xf numFmtId="0" fontId="27" fillId="7" borderId="63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1" xfId="0" applyFont="1" applyFill="1" applyBorder="1"/>
    <xf numFmtId="1" fontId="27" fillId="7" borderId="54" xfId="0" applyNumberFormat="1" applyFont="1" applyFill="1" applyBorder="1"/>
    <xf numFmtId="2" fontId="27" fillId="7" borderId="41" xfId="0" applyNumberFormat="1" applyFont="1" applyFill="1" applyBorder="1"/>
    <xf numFmtId="2" fontId="27" fillId="7" borderId="53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2" fontId="27" fillId="7" borderId="7" xfId="0" applyNumberFormat="1" applyFont="1" applyFill="1" applyBorder="1"/>
    <xf numFmtId="0" fontId="27" fillId="0" borderId="63" xfId="0" applyFont="1" applyBorder="1"/>
    <xf numFmtId="0" fontId="27" fillId="0" borderId="55" xfId="0" applyFont="1" applyBorder="1"/>
    <xf numFmtId="0" fontId="27" fillId="0" borderId="56" xfId="0" applyFont="1" applyBorder="1"/>
    <xf numFmtId="0" fontId="27" fillId="0" borderId="57" xfId="0" applyFont="1" applyBorder="1"/>
    <xf numFmtId="0" fontId="25" fillId="0" borderId="62" xfId="0" applyFont="1" applyBorder="1"/>
    <xf numFmtId="1" fontId="25" fillId="0" borderId="25" xfId="0" applyNumberFormat="1" applyFont="1" applyBorder="1"/>
    <xf numFmtId="2" fontId="25" fillId="7" borderId="28" xfId="0" applyNumberFormat="1" applyFont="1" applyFill="1" applyBorder="1"/>
    <xf numFmtId="0" fontId="25" fillId="7" borderId="41" xfId="0" applyFont="1" applyFill="1" applyBorder="1"/>
    <xf numFmtId="1" fontId="25" fillId="7" borderId="0" xfId="0" applyNumberFormat="1" applyFont="1" applyFill="1"/>
    <xf numFmtId="2" fontId="25" fillId="7" borderId="46" xfId="0" applyNumberFormat="1" applyFont="1" applyFill="1" applyBorder="1"/>
    <xf numFmtId="2" fontId="25" fillId="7" borderId="53" xfId="0" applyNumberFormat="1" applyFont="1" applyFill="1" applyBorder="1"/>
    <xf numFmtId="0" fontId="25" fillId="0" borderId="8" xfId="0" applyFont="1" applyBorder="1"/>
    <xf numFmtId="1" fontId="25" fillId="0" borderId="3" xfId="0" applyNumberFormat="1" applyFont="1" applyBorder="1"/>
    <xf numFmtId="2" fontId="25" fillId="0" borderId="9" xfId="0" applyNumberFormat="1" applyFont="1" applyBorder="1"/>
    <xf numFmtId="0" fontId="27" fillId="0" borderId="0" xfId="0" applyFont="1"/>
    <xf numFmtId="0" fontId="12" fillId="4" borderId="3" xfId="0" applyFont="1" applyFill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3" fontId="10" fillId="0" borderId="3" xfId="0" applyNumberFormat="1" applyFont="1" applyBorder="1"/>
    <xf numFmtId="2" fontId="6" fillId="0" borderId="0" xfId="0" applyNumberFormat="1" applyFont="1" applyAlignment="1">
      <alignment horizontal="center"/>
    </xf>
    <xf numFmtId="0" fontId="27" fillId="0" borderId="0" xfId="0" applyFont="1" applyAlignment="1">
      <alignment wrapText="1"/>
    </xf>
    <xf numFmtId="0" fontId="25" fillId="0" borderId="55" xfId="0" applyFont="1" applyBorder="1" applyAlignment="1">
      <alignment horizontal="left" wrapText="1"/>
    </xf>
    <xf numFmtId="0" fontId="25" fillId="0" borderId="56" xfId="0" applyFont="1" applyBorder="1" applyAlignment="1">
      <alignment horizontal="left" wrapText="1"/>
    </xf>
    <xf numFmtId="0" fontId="25" fillId="0" borderId="66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9" fillId="9" borderId="2" xfId="0" applyFont="1" applyFill="1" applyBorder="1" applyAlignment="1">
      <alignment horizontal="center" wrapText="1"/>
    </xf>
    <xf numFmtId="0" fontId="27" fillId="7" borderId="67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horizontal="left" wrapText="1"/>
    </xf>
    <xf numFmtId="0" fontId="27" fillId="7" borderId="68" xfId="0" applyFont="1" applyFill="1" applyBorder="1" applyAlignment="1">
      <alignment wrapText="1"/>
    </xf>
    <xf numFmtId="17" fontId="25" fillId="9" borderId="4" xfId="0" applyNumberFormat="1" applyFont="1" applyFill="1" applyBorder="1" applyAlignment="1">
      <alignment horizontal="center" wrapText="1"/>
    </xf>
    <xf numFmtId="0" fontId="27" fillId="0" borderId="48" xfId="0" applyFont="1" applyBorder="1" applyAlignment="1">
      <alignment horizontal="center" wrapText="1"/>
    </xf>
    <xf numFmtId="0" fontId="27" fillId="0" borderId="1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4" xfId="0" applyFont="1" applyBorder="1" applyAlignment="1">
      <alignment wrapText="1"/>
    </xf>
    <xf numFmtId="17" fontId="25" fillId="9" borderId="6" xfId="0" applyNumberFormat="1" applyFont="1" applyFill="1" applyBorder="1" applyAlignment="1">
      <alignment horizontal="center" wrapText="1"/>
    </xf>
    <xf numFmtId="0" fontId="27" fillId="0" borderId="44" xfId="0" applyFont="1" applyBorder="1" applyAlignment="1">
      <alignment horizontal="center" wrapText="1"/>
    </xf>
    <xf numFmtId="0" fontId="27" fillId="0" borderId="20" xfId="0" applyFont="1" applyBorder="1" applyAlignment="1">
      <alignment horizontal="center" wrapText="1"/>
    </xf>
    <xf numFmtId="0" fontId="27" fillId="0" borderId="24" xfId="0" applyFont="1" applyBorder="1" applyAlignment="1">
      <alignment horizontal="center" wrapText="1"/>
    </xf>
    <xf numFmtId="0" fontId="27" fillId="0" borderId="6" xfId="0" applyFont="1" applyBorder="1" applyAlignment="1">
      <alignment wrapText="1"/>
    </xf>
    <xf numFmtId="17" fontId="25" fillId="9" borderId="8" xfId="0" applyNumberFormat="1" applyFont="1" applyFill="1" applyBorder="1" applyAlignment="1">
      <alignment horizontal="center" wrapText="1"/>
    </xf>
    <xf numFmtId="0" fontId="27" fillId="0" borderId="49" xfId="0" applyFont="1" applyBorder="1" applyAlignment="1">
      <alignment horizontal="center" wrapText="1"/>
    </xf>
    <xf numFmtId="0" fontId="27" fillId="0" borderId="38" xfId="0" applyFont="1" applyBorder="1" applyAlignment="1">
      <alignment horizontal="center" wrapText="1"/>
    </xf>
    <xf numFmtId="0" fontId="27" fillId="0" borderId="39" xfId="0" applyFont="1" applyBorder="1" applyAlignment="1">
      <alignment horizontal="center" wrapText="1"/>
    </xf>
    <xf numFmtId="0" fontId="27" fillId="0" borderId="8" xfId="0" applyFont="1" applyBorder="1" applyAlignment="1">
      <alignment wrapText="1"/>
    </xf>
    <xf numFmtId="0" fontId="25" fillId="5" borderId="55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7" xfId="0" applyFont="1" applyFill="1" applyBorder="1"/>
    <xf numFmtId="0" fontId="27" fillId="7" borderId="26" xfId="0" applyFont="1" applyFill="1" applyBorder="1"/>
    <xf numFmtId="0" fontId="27" fillId="0" borderId="48" xfId="0" applyFont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7" fillId="0" borderId="4" xfId="0" applyFont="1" applyBorder="1"/>
    <xf numFmtId="0" fontId="27" fillId="0" borderId="44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6" xfId="0" applyFont="1" applyBorder="1"/>
    <xf numFmtId="0" fontId="27" fillId="0" borderId="49" xfId="0" applyFont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8" xfId="0" applyFont="1" applyBorder="1"/>
    <xf numFmtId="0" fontId="25" fillId="5" borderId="10" xfId="0" applyFont="1" applyFill="1" applyBorder="1" applyAlignment="1">
      <alignment horizontal="right" vertical="center" wrapText="1"/>
    </xf>
    <xf numFmtId="0" fontId="25" fillId="5" borderId="69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68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5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3" fontId="9" fillId="0" borderId="1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0" borderId="59" xfId="0" applyNumberFormat="1" applyFont="1" applyBorder="1" applyAlignment="1">
      <alignment horizontal="center"/>
    </xf>
    <xf numFmtId="3" fontId="10" fillId="0" borderId="3" xfId="0" applyNumberFormat="1" applyFont="1" applyBorder="1" applyAlignment="1">
      <alignment horizontal="center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wrapText="1"/>
    </xf>
    <xf numFmtId="0" fontId="28" fillId="0" borderId="4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54" xfId="0" applyNumberFormat="1" applyFont="1" applyBorder="1" applyAlignment="1">
      <alignment horizontal="center" vertical="center"/>
    </xf>
    <xf numFmtId="165" fontId="28" fillId="0" borderId="41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70" xfId="0" applyFont="1" applyFill="1" applyBorder="1" applyAlignment="1">
      <alignment horizontal="center" vertical="center" wrapText="1"/>
    </xf>
    <xf numFmtId="17" fontId="32" fillId="0" borderId="68" xfId="0" applyNumberFormat="1" applyFont="1" applyBorder="1" applyAlignment="1">
      <alignment horizontal="center" vertical="center" wrapText="1"/>
    </xf>
    <xf numFmtId="17" fontId="10" fillId="0" borderId="51" xfId="0" applyNumberFormat="1" applyFont="1" applyBorder="1" applyAlignment="1">
      <alignment horizontal="center" vertical="center" wrapText="1"/>
    </xf>
    <xf numFmtId="0" fontId="28" fillId="0" borderId="6" xfId="10" applyFont="1" applyBorder="1" applyAlignment="1" applyProtection="1">
      <alignment horizontal="center" wrapText="1"/>
    </xf>
    <xf numFmtId="0" fontId="28" fillId="0" borderId="20" xfId="0" applyFont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71" xfId="0" applyFill="1" applyBorder="1"/>
    <xf numFmtId="0" fontId="28" fillId="0" borderId="4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71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2" xfId="0" applyFont="1" applyFill="1" applyBorder="1" applyAlignment="1">
      <alignment horizontal="center" vertical="center" wrapText="1"/>
    </xf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4" xfId="0" applyFill="1" applyBorder="1"/>
    <xf numFmtId="0" fontId="33" fillId="0" borderId="0" xfId="0" applyFont="1" applyAlignment="1">
      <alignment horizontal="center" vertical="center"/>
    </xf>
    <xf numFmtId="0" fontId="32" fillId="13" borderId="76" xfId="0" applyFont="1" applyFill="1" applyBorder="1" applyAlignment="1">
      <alignment horizontal="justify" vertical="center" wrapText="1"/>
    </xf>
    <xf numFmtId="0" fontId="32" fillId="13" borderId="77" xfId="0" applyFont="1" applyFill="1" applyBorder="1" applyAlignment="1">
      <alignment horizontal="center" vertical="center" wrapText="1"/>
    </xf>
    <xf numFmtId="0" fontId="32" fillId="13" borderId="78" xfId="0" applyFont="1" applyFill="1" applyBorder="1" applyAlignment="1">
      <alignment horizontal="center" vertical="center" wrapText="1"/>
    </xf>
    <xf numFmtId="0" fontId="34" fillId="13" borderId="79" xfId="0" applyFont="1" applyFill="1" applyBorder="1" applyAlignment="1">
      <alignment horizontal="right" vertical="center" wrapText="1"/>
    </xf>
    <xf numFmtId="0" fontId="34" fillId="13" borderId="80" xfId="0" applyFont="1" applyFill="1" applyBorder="1" applyAlignment="1">
      <alignment horizontal="center" vertical="center" wrapText="1"/>
    </xf>
    <xf numFmtId="0" fontId="34" fillId="13" borderId="81" xfId="0" applyFont="1" applyFill="1" applyBorder="1" applyAlignment="1">
      <alignment horizontal="center" vertical="center" wrapText="1"/>
    </xf>
    <xf numFmtId="0" fontId="34" fillId="13" borderId="82" xfId="0" applyFont="1" applyFill="1" applyBorder="1" applyAlignment="1">
      <alignment horizontal="center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right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34" fillId="13" borderId="87" xfId="0" applyFont="1" applyFill="1" applyBorder="1" applyAlignment="1">
      <alignment horizontal="center" vertical="center" wrapText="1"/>
    </xf>
    <xf numFmtId="0" fontId="34" fillId="13" borderId="88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7" borderId="70" xfId="0" applyFill="1" applyBorder="1"/>
    <xf numFmtId="0" fontId="0" fillId="7" borderId="68" xfId="0" applyFill="1" applyBorder="1"/>
    <xf numFmtId="0" fontId="0" fillId="7" borderId="51" xfId="0" applyFill="1" applyBorder="1"/>
    <xf numFmtId="0" fontId="28" fillId="0" borderId="6" xfId="10" applyFont="1" applyBorder="1" applyAlignment="1" applyProtection="1">
      <alignment horizontal="center" vertical="center" wrapText="1"/>
    </xf>
    <xf numFmtId="0" fontId="32" fillId="18" borderId="91" xfId="0" applyFont="1" applyFill="1" applyBorder="1" applyAlignment="1">
      <alignment horizontal="justify" vertical="center" wrapText="1"/>
    </xf>
    <xf numFmtId="0" fontId="32" fillId="18" borderId="92" xfId="0" applyFont="1" applyFill="1" applyBorder="1" applyAlignment="1">
      <alignment horizontal="center" vertical="center" wrapText="1"/>
    </xf>
    <xf numFmtId="0" fontId="32" fillId="18" borderId="93" xfId="0" applyFont="1" applyFill="1" applyBorder="1" applyAlignment="1">
      <alignment horizontal="center" vertical="center" wrapText="1"/>
    </xf>
    <xf numFmtId="0" fontId="32" fillId="18" borderId="94" xfId="0" applyFont="1" applyFill="1" applyBorder="1" applyAlignment="1">
      <alignment horizontal="center" vertical="center" wrapText="1"/>
    </xf>
    <xf numFmtId="0" fontId="32" fillId="19" borderId="95" xfId="0" applyFont="1" applyFill="1" applyBorder="1" applyAlignment="1">
      <alignment horizontal="justify" vertical="center" wrapText="1"/>
    </xf>
    <xf numFmtId="0" fontId="32" fillId="19" borderId="93" xfId="0" applyFont="1" applyFill="1" applyBorder="1" applyAlignment="1">
      <alignment horizontal="center" vertical="center" wrapText="1"/>
    </xf>
    <xf numFmtId="0" fontId="32" fillId="19" borderId="94" xfId="0" applyFont="1" applyFill="1" applyBorder="1" applyAlignment="1">
      <alignment horizontal="center" vertical="center" wrapText="1"/>
    </xf>
    <xf numFmtId="0" fontId="34" fillId="19" borderId="96" xfId="0" applyFont="1" applyFill="1" applyBorder="1" applyAlignment="1">
      <alignment horizontal="right" vertical="center" wrapText="1"/>
    </xf>
    <xf numFmtId="0" fontId="34" fillId="19" borderId="97" xfId="0" applyFont="1" applyFill="1" applyBorder="1" applyAlignment="1">
      <alignment horizontal="center" vertical="center" wrapText="1"/>
    </xf>
    <xf numFmtId="0" fontId="34" fillId="19" borderId="98" xfId="0" applyFont="1" applyFill="1" applyBorder="1" applyAlignment="1">
      <alignment horizontal="center" vertical="center" wrapText="1"/>
    </xf>
    <xf numFmtId="0" fontId="34" fillId="19" borderId="99" xfId="0" applyFont="1" applyFill="1" applyBorder="1" applyAlignment="1">
      <alignment horizontal="center" vertical="center" wrapText="1"/>
    </xf>
    <xf numFmtId="0" fontId="34" fillId="19" borderId="100" xfId="0" applyFont="1" applyFill="1" applyBorder="1" applyAlignment="1">
      <alignment horizontal="center" vertical="center" wrapText="1"/>
    </xf>
    <xf numFmtId="0" fontId="34" fillId="19" borderId="101" xfId="0" applyFont="1" applyFill="1" applyBorder="1" applyAlignment="1">
      <alignment horizontal="right" vertical="center" wrapText="1"/>
    </xf>
    <xf numFmtId="0" fontId="34" fillId="19" borderId="102" xfId="0" applyFont="1" applyFill="1" applyBorder="1" applyAlignment="1">
      <alignment horizontal="center" vertical="center" wrapText="1"/>
    </xf>
    <xf numFmtId="0" fontId="34" fillId="19" borderId="103" xfId="0" applyFont="1" applyFill="1" applyBorder="1" applyAlignment="1">
      <alignment horizontal="center" vertical="center" wrapText="1"/>
    </xf>
    <xf numFmtId="0" fontId="34" fillId="19" borderId="104" xfId="0" applyFont="1" applyFill="1" applyBorder="1" applyAlignment="1">
      <alignment horizontal="center" vertical="center" wrapText="1"/>
    </xf>
    <xf numFmtId="0" fontId="32" fillId="18" borderId="105" xfId="0" applyFont="1" applyFill="1" applyBorder="1" applyAlignment="1">
      <alignment horizontal="justify" vertical="center" wrapText="1"/>
    </xf>
    <xf numFmtId="0" fontId="35" fillId="18" borderId="106" xfId="0" applyFont="1" applyFill="1" applyBorder="1" applyAlignment="1">
      <alignment vertical="center" wrapText="1"/>
    </xf>
    <xf numFmtId="0" fontId="0" fillId="18" borderId="107" xfId="0" applyFill="1" applyBorder="1" applyAlignment="1">
      <alignment horizontal="center"/>
    </xf>
    <xf numFmtId="0" fontId="0" fillId="18" borderId="108" xfId="0" applyFill="1" applyBorder="1" applyAlignment="1">
      <alignment horizontal="center"/>
    </xf>
    <xf numFmtId="0" fontId="0" fillId="18" borderId="109" xfId="0" applyFill="1" applyBorder="1" applyAlignment="1">
      <alignment horizontal="center"/>
    </xf>
    <xf numFmtId="0" fontId="0" fillId="7" borderId="19" xfId="0" applyFill="1" applyBorder="1"/>
    <xf numFmtId="0" fontId="0" fillId="7" borderId="52" xfId="0" applyFill="1" applyBorder="1"/>
    <xf numFmtId="0" fontId="32" fillId="21" borderId="111" xfId="0" applyFont="1" applyFill="1" applyBorder="1" applyAlignment="1">
      <alignment horizontal="justify" vertical="center" wrapText="1"/>
    </xf>
    <xf numFmtId="0" fontId="32" fillId="21" borderId="112" xfId="0" applyFont="1" applyFill="1" applyBorder="1" applyAlignment="1">
      <alignment horizontal="center" vertical="center" wrapText="1"/>
    </xf>
    <xf numFmtId="0" fontId="32" fillId="21" borderId="113" xfId="0" applyFont="1" applyFill="1" applyBorder="1" applyAlignment="1">
      <alignment horizontal="center" vertical="center" wrapText="1"/>
    </xf>
    <xf numFmtId="0" fontId="32" fillId="21" borderId="114" xfId="0" applyFont="1" applyFill="1" applyBorder="1" applyAlignment="1">
      <alignment horizontal="center" vertical="center" wrapText="1"/>
    </xf>
    <xf numFmtId="0" fontId="32" fillId="22" borderId="115" xfId="0" applyFont="1" applyFill="1" applyBorder="1" applyAlignment="1">
      <alignment horizontal="justify" vertical="center" wrapText="1"/>
    </xf>
    <xf numFmtId="0" fontId="32" fillId="22" borderId="114" xfId="0" applyFont="1" applyFill="1" applyBorder="1" applyAlignment="1">
      <alignment horizontal="center" vertical="center" wrapText="1"/>
    </xf>
    <xf numFmtId="0" fontId="32" fillId="22" borderId="116" xfId="0" applyFont="1" applyFill="1" applyBorder="1" applyAlignment="1">
      <alignment horizontal="center" vertical="center" wrapText="1"/>
    </xf>
    <xf numFmtId="0" fontId="34" fillId="22" borderId="117" xfId="0" applyFont="1" applyFill="1" applyBorder="1" applyAlignment="1">
      <alignment horizontal="right" vertical="center" wrapText="1"/>
    </xf>
    <xf numFmtId="0" fontId="34" fillId="22" borderId="118" xfId="0" applyFont="1" applyFill="1" applyBorder="1" applyAlignment="1">
      <alignment horizontal="center" vertical="center" wrapText="1"/>
    </xf>
    <xf numFmtId="0" fontId="34" fillId="22" borderId="119" xfId="0" applyFont="1" applyFill="1" applyBorder="1" applyAlignment="1">
      <alignment horizontal="center" vertical="center" wrapText="1"/>
    </xf>
    <xf numFmtId="0" fontId="34" fillId="22" borderId="120" xfId="0" applyFont="1" applyFill="1" applyBorder="1" applyAlignment="1">
      <alignment horizontal="center" vertical="center" wrapText="1"/>
    </xf>
    <xf numFmtId="0" fontId="34" fillId="22" borderId="121" xfId="0" applyFont="1" applyFill="1" applyBorder="1" applyAlignment="1">
      <alignment horizontal="center" vertical="center" wrapText="1"/>
    </xf>
    <xf numFmtId="0" fontId="34" fillId="22" borderId="122" xfId="0" applyFont="1" applyFill="1" applyBorder="1" applyAlignment="1">
      <alignment horizontal="right" vertical="center" wrapText="1"/>
    </xf>
    <xf numFmtId="0" fontId="34" fillId="22" borderId="123" xfId="0" applyFont="1" applyFill="1" applyBorder="1" applyAlignment="1">
      <alignment horizontal="center" vertical="center" wrapText="1"/>
    </xf>
    <xf numFmtId="0" fontId="34" fillId="22" borderId="124" xfId="0" applyFont="1" applyFill="1" applyBorder="1" applyAlignment="1">
      <alignment horizontal="center" vertical="center" wrapText="1"/>
    </xf>
    <xf numFmtId="0" fontId="34" fillId="22" borderId="125" xfId="0" applyFont="1" applyFill="1" applyBorder="1" applyAlignment="1">
      <alignment horizontal="center" vertical="center" wrapText="1"/>
    </xf>
    <xf numFmtId="0" fontId="34" fillId="22" borderId="12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wrapText="1"/>
    </xf>
    <xf numFmtId="0" fontId="28" fillId="0" borderId="6" xfId="0" applyFont="1" applyBorder="1" applyAlignment="1">
      <alignment horizontal="left" vertical="center" wrapText="1"/>
    </xf>
    <xf numFmtId="17" fontId="10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59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59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0" fillId="23" borderId="127" xfId="0" applyFont="1" applyFill="1" applyBorder="1" applyAlignment="1">
      <alignment wrapText="1"/>
    </xf>
    <xf numFmtId="0" fontId="10" fillId="23" borderId="127" xfId="0" applyFont="1" applyFill="1" applyBorder="1"/>
    <xf numFmtId="0" fontId="7" fillId="9" borderId="1" xfId="1" applyFill="1" applyAlignment="1">
      <alignment horizontal="left" wrapText="1"/>
    </xf>
    <xf numFmtId="0" fontId="7" fillId="9" borderId="1" xfId="1" applyFill="1"/>
    <xf numFmtId="0" fontId="7" fillId="0" borderId="1" xfId="1" applyAlignment="1">
      <alignment horizontal="left" wrapText="1"/>
    </xf>
    <xf numFmtId="0" fontId="7" fillId="8" borderId="1" xfId="1" applyFill="1" applyAlignment="1">
      <alignment horizontal="left" wrapText="1"/>
    </xf>
    <xf numFmtId="0" fontId="10" fillId="23" borderId="128" xfId="0" applyFont="1" applyFill="1" applyBorder="1" applyAlignment="1">
      <alignment horizontal="left" wrapText="1"/>
    </xf>
    <xf numFmtId="0" fontId="10" fillId="23" borderId="128" xfId="0" applyFont="1" applyFill="1" applyBorder="1"/>
    <xf numFmtId="0" fontId="9" fillId="0" borderId="130" xfId="0" applyFont="1" applyBorder="1" applyAlignment="1">
      <alignment horizontal="center" vertical="center"/>
    </xf>
    <xf numFmtId="2" fontId="8" fillId="5" borderId="129" xfId="0" applyNumberFormat="1" applyFont="1" applyFill="1" applyBorder="1" applyAlignment="1">
      <alignment horizontal="center" vertical="center"/>
    </xf>
    <xf numFmtId="1" fontId="21" fillId="0" borderId="0" xfId="0" applyNumberFormat="1" applyFont="1"/>
    <xf numFmtId="0" fontId="23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1" fontId="37" fillId="0" borderId="0" xfId="0" applyNumberFormat="1" applyFont="1"/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8" fillId="5" borderId="129" xfId="0" applyFont="1" applyFill="1" applyBorder="1" applyAlignment="1">
      <alignment horizontal="right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0" fillId="24" borderId="0" xfId="0" applyFill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46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1" fontId="9" fillId="0" borderId="21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0" fontId="41" fillId="0" borderId="0" xfId="4" applyFont="1"/>
    <xf numFmtId="0" fontId="48" fillId="0" borderId="0" xfId="0" applyFont="1" applyAlignment="1">
      <alignment horizontal="right"/>
    </xf>
    <xf numFmtId="0" fontId="48" fillId="0" borderId="0" xfId="0" applyFont="1" applyAlignment="1">
      <alignment horizontal="center"/>
    </xf>
    <xf numFmtId="2" fontId="9" fillId="0" borderId="133" xfId="0" applyNumberFormat="1" applyFont="1" applyBorder="1" applyAlignment="1">
      <alignment horizontal="center"/>
    </xf>
    <xf numFmtId="0" fontId="8" fillId="0" borderId="13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26" borderId="137" xfId="0" applyFont="1" applyFill="1" applyBorder="1" applyAlignment="1">
      <alignment horizontal="center"/>
    </xf>
    <xf numFmtId="0" fontId="49" fillId="27" borderId="131" xfId="0" applyFont="1" applyFill="1" applyBorder="1" applyAlignment="1">
      <alignment horizontal="center"/>
    </xf>
    <xf numFmtId="0" fontId="49" fillId="27" borderId="138" xfId="0" applyFont="1" applyFill="1" applyBorder="1" applyAlignment="1">
      <alignment horizontal="center"/>
    </xf>
    <xf numFmtId="0" fontId="49" fillId="27" borderId="132" xfId="0" applyFont="1" applyFill="1" applyBorder="1" applyAlignment="1">
      <alignment horizontal="center"/>
    </xf>
    <xf numFmtId="0" fontId="9" fillId="0" borderId="139" xfId="0" applyFont="1" applyBorder="1" applyAlignment="1"/>
    <xf numFmtId="0" fontId="0" fillId="0" borderId="139" xfId="0" applyBorder="1" applyAlignment="1">
      <alignment horizontal="center"/>
    </xf>
    <xf numFmtId="0" fontId="0" fillId="0" borderId="130" xfId="0" applyBorder="1" applyAlignment="1">
      <alignment horizontal="center"/>
    </xf>
    <xf numFmtId="0" fontId="9" fillId="0" borderId="130" xfId="0" applyFont="1" applyBorder="1" applyAlignment="1"/>
    <xf numFmtId="0" fontId="9" fillId="0" borderId="140" xfId="0" applyFont="1" applyBorder="1" applyAlignment="1"/>
    <xf numFmtId="0" fontId="0" fillId="0" borderId="140" xfId="0" applyBorder="1" applyAlignment="1">
      <alignment horizontal="center"/>
    </xf>
    <xf numFmtId="0" fontId="50" fillId="0" borderId="130" xfId="0" applyFont="1" applyBorder="1" applyAlignment="1">
      <alignment horizontal="left"/>
    </xf>
    <xf numFmtId="0" fontId="9" fillId="0" borderId="130" xfId="0" applyFont="1" applyFill="1" applyBorder="1" applyAlignment="1"/>
    <xf numFmtId="0" fontId="8" fillId="26" borderId="139" xfId="0" applyFont="1" applyFill="1" applyBorder="1" applyAlignment="1">
      <alignment horizontal="center"/>
    </xf>
    <xf numFmtId="0" fontId="49" fillId="27" borderId="139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17" fontId="43" fillId="0" borderId="0" xfId="0" applyNumberFormat="1" applyFont="1" applyFill="1" applyBorder="1"/>
    <xf numFmtId="17" fontId="43" fillId="0" borderId="0" xfId="0" applyNumberFormat="1" applyFont="1" applyFill="1" applyBorder="1" applyAlignment="1">
      <alignment horizontal="center" vertical="center"/>
    </xf>
    <xf numFmtId="17" fontId="43" fillId="0" borderId="0" xfId="0" applyNumberFormat="1" applyFont="1" applyFill="1" applyBorder="1" applyAlignment="1">
      <alignment horizontal="center" vertical="center" wrapText="1"/>
    </xf>
    <xf numFmtId="1" fontId="43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167" fontId="43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Border="1"/>
    <xf numFmtId="0" fontId="43" fillId="0" borderId="0" xfId="0" applyFont="1" applyFill="1" applyBorder="1" applyAlignment="1">
      <alignment horizontal="center"/>
    </xf>
    <xf numFmtId="1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30" fillId="5" borderId="40" xfId="0" applyFont="1" applyFill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30" fillId="5" borderId="129" xfId="0" applyFont="1" applyFill="1" applyBorder="1" applyAlignment="1">
      <alignment horizontal="center" vertical="center"/>
    </xf>
    <xf numFmtId="0" fontId="40" fillId="0" borderId="0" xfId="0" applyFont="1" applyFill="1"/>
    <xf numFmtId="1" fontId="40" fillId="0" borderId="0" xfId="0" applyNumberFormat="1" applyFont="1" applyFill="1"/>
    <xf numFmtId="0" fontId="39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52" fillId="0" borderId="0" xfId="0" applyNumberFormat="1" applyFont="1" applyAlignment="1">
      <alignment horizontal="center" vertical="center"/>
    </xf>
    <xf numFmtId="0" fontId="39" fillId="0" borderId="0" xfId="0" applyFont="1" applyFill="1" applyBorder="1"/>
    <xf numFmtId="165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/>
    </xf>
    <xf numFmtId="1" fontId="39" fillId="0" borderId="0" xfId="0" applyNumberFormat="1" applyFont="1" applyFill="1" applyBorder="1" applyAlignment="1">
      <alignment horizontal="center" vertical="center"/>
    </xf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20" xfId="0" applyFont="1" applyFill="1" applyBorder="1" applyAlignment="1">
      <alignment horizontal="center"/>
    </xf>
    <xf numFmtId="3" fontId="53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8" fillId="0" borderId="49" xfId="0" applyFont="1" applyBorder="1" applyAlignment="1">
      <alignment horizontal="center" vertical="center"/>
    </xf>
    <xf numFmtId="0" fontId="36" fillId="0" borderId="143" xfId="0" applyFont="1" applyBorder="1" applyAlignment="1">
      <alignment horizontal="center"/>
    </xf>
    <xf numFmtId="0" fontId="36" fillId="0" borderId="144" xfId="0" applyFont="1" applyBorder="1" applyAlignment="1">
      <alignment horizontal="center"/>
    </xf>
    <xf numFmtId="0" fontId="36" fillId="0" borderId="145" xfId="0" applyFont="1" applyBorder="1" applyAlignment="1">
      <alignment horizontal="center"/>
    </xf>
    <xf numFmtId="1" fontId="10" fillId="0" borderId="143" xfId="0" applyNumberFormat="1" applyFont="1" applyBorder="1" applyAlignment="1">
      <alignment horizontal="center" vertical="center"/>
    </xf>
    <xf numFmtId="1" fontId="10" fillId="0" borderId="144" xfId="0" applyNumberFormat="1" applyFont="1" applyBorder="1" applyAlignment="1">
      <alignment horizontal="center" vertical="center"/>
    </xf>
    <xf numFmtId="1" fontId="10" fillId="0" borderId="145" xfId="0" applyNumberFormat="1" applyFont="1" applyBorder="1" applyAlignment="1">
      <alignment horizontal="center" vertical="center"/>
    </xf>
    <xf numFmtId="17" fontId="8" fillId="5" borderId="149" xfId="0" applyNumberFormat="1" applyFont="1" applyFill="1" applyBorder="1" applyAlignment="1">
      <alignment horizontal="center" vertical="center"/>
    </xf>
    <xf numFmtId="17" fontId="8" fillId="5" borderId="150" xfId="0" applyNumberFormat="1" applyFont="1" applyFill="1" applyBorder="1" applyAlignment="1">
      <alignment horizontal="center" vertical="center"/>
    </xf>
    <xf numFmtId="17" fontId="8" fillId="5" borderId="151" xfId="0" applyNumberFormat="1" applyFont="1" applyFill="1" applyBorder="1" applyAlignment="1">
      <alignment horizontal="center" vertical="center"/>
    </xf>
    <xf numFmtId="17" fontId="8" fillId="5" borderId="152" xfId="0" applyNumberFormat="1" applyFont="1" applyFill="1" applyBorder="1" applyAlignment="1">
      <alignment horizontal="center" vertical="center"/>
    </xf>
    <xf numFmtId="17" fontId="8" fillId="5" borderId="153" xfId="0" applyNumberFormat="1" applyFont="1" applyFill="1" applyBorder="1" applyAlignment="1">
      <alignment horizontal="center" vertical="center"/>
    </xf>
    <xf numFmtId="1" fontId="22" fillId="5" borderId="154" xfId="0" applyNumberFormat="1" applyFont="1" applyFill="1" applyBorder="1" applyAlignment="1">
      <alignment horizontal="center" vertical="center" wrapText="1"/>
    </xf>
    <xf numFmtId="2" fontId="8" fillId="5" borderId="155" xfId="0" applyNumberFormat="1" applyFont="1" applyFill="1" applyBorder="1" applyAlignment="1">
      <alignment horizontal="center" vertical="center"/>
    </xf>
    <xf numFmtId="0" fontId="8" fillId="5" borderId="157" xfId="0" applyFont="1" applyFill="1" applyBorder="1" applyAlignment="1">
      <alignment horizontal="center" vertical="center"/>
    </xf>
    <xf numFmtId="1" fontId="8" fillId="5" borderId="157" xfId="0" applyNumberFormat="1" applyFont="1" applyFill="1" applyBorder="1" applyAlignment="1">
      <alignment horizontal="center" vertical="center"/>
    </xf>
    <xf numFmtId="1" fontId="8" fillId="5" borderId="156" xfId="0" applyNumberFormat="1" applyFont="1" applyFill="1" applyBorder="1" applyAlignment="1">
      <alignment horizontal="center"/>
    </xf>
    <xf numFmtId="1" fontId="8" fillId="5" borderId="158" xfId="0" applyNumberFormat="1" applyFont="1" applyFill="1" applyBorder="1" applyAlignment="1">
      <alignment horizontal="center"/>
    </xf>
    <xf numFmtId="1" fontId="54" fillId="0" borderId="4" xfId="0" applyNumberFormat="1" applyFont="1" applyBorder="1" applyAlignment="1">
      <alignment horizontal="center" vertical="center"/>
    </xf>
    <xf numFmtId="1" fontId="54" fillId="0" borderId="6" xfId="0" applyNumberFormat="1" applyFont="1" applyBorder="1" applyAlignment="1">
      <alignment horizontal="center" vertical="center"/>
    </xf>
    <xf numFmtId="1" fontId="54" fillId="0" borderId="22" xfId="0" applyNumberFormat="1" applyFont="1" applyBorder="1" applyAlignment="1">
      <alignment horizontal="center" vertical="center"/>
    </xf>
    <xf numFmtId="1" fontId="54" fillId="0" borderId="8" xfId="0" applyNumberFormat="1" applyFont="1" applyBorder="1" applyAlignment="1">
      <alignment horizontal="center" vertical="center"/>
    </xf>
    <xf numFmtId="1" fontId="54" fillId="0" borderId="59" xfId="0" applyNumberFormat="1" applyFont="1" applyBorder="1" applyAlignment="1">
      <alignment horizontal="center" vertical="center"/>
    </xf>
    <xf numFmtId="0" fontId="54" fillId="5" borderId="3" xfId="0" applyFont="1" applyFill="1" applyBorder="1" applyAlignment="1">
      <alignment horizontal="center"/>
    </xf>
    <xf numFmtId="1" fontId="54" fillId="5" borderId="11" xfId="0" applyNumberFormat="1" applyFont="1" applyFill="1" applyBorder="1" applyAlignment="1">
      <alignment horizontal="center"/>
    </xf>
    <xf numFmtId="1" fontId="54" fillId="5" borderId="50" xfId="0" applyNumberFormat="1" applyFont="1" applyFill="1" applyBorder="1" applyAlignment="1">
      <alignment horizontal="center" vertical="center"/>
    </xf>
    <xf numFmtId="1" fontId="54" fillId="5" borderId="29" xfId="0" applyNumberFormat="1" applyFont="1" applyFill="1" applyBorder="1" applyAlignment="1">
      <alignment horizontal="center" vertical="center"/>
    </xf>
    <xf numFmtId="2" fontId="51" fillId="5" borderId="129" xfId="0" applyNumberFormat="1" applyFont="1" applyFill="1" applyBorder="1" applyAlignment="1">
      <alignment horizontal="center" vertical="center"/>
    </xf>
    <xf numFmtId="1" fontId="39" fillId="0" borderId="0" xfId="0" applyNumberFormat="1" applyFont="1"/>
    <xf numFmtId="0" fontId="9" fillId="0" borderId="0" xfId="0" applyFont="1" applyBorder="1" applyAlignment="1">
      <alignment horizontal="left"/>
    </xf>
    <xf numFmtId="2" fontId="10" fillId="5" borderId="10" xfId="4" applyNumberFormat="1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20" xfId="4" applyFont="1" applyFill="1" applyBorder="1" applyAlignment="1">
      <alignment horizontal="center" vertical="center"/>
    </xf>
    <xf numFmtId="2" fontId="51" fillId="0" borderId="159" xfId="4" applyNumberFormat="1" applyFont="1" applyFill="1" applyBorder="1" applyAlignment="1">
      <alignment horizontal="center" vertical="center"/>
    </xf>
    <xf numFmtId="0" fontId="0" fillId="0" borderId="0" xfId="0" applyFill="1"/>
    <xf numFmtId="0" fontId="28" fillId="0" borderId="47" xfId="0" applyFont="1" applyBorder="1" applyAlignment="1">
      <alignment horizontal="center" vertical="center"/>
    </xf>
    <xf numFmtId="0" fontId="44" fillId="0" borderId="0" xfId="10" applyFont="1" applyFill="1" applyBorder="1" applyAlignment="1" applyProtection="1">
      <alignment horizontal="center" wrapText="1"/>
    </xf>
    <xf numFmtId="1" fontId="44" fillId="0" borderId="0" xfId="0" applyNumberFormat="1" applyFont="1" applyFill="1" applyBorder="1" applyAlignment="1">
      <alignment horizontal="center" vertical="center"/>
    </xf>
    <xf numFmtId="0" fontId="32" fillId="15" borderId="161" xfId="0" applyFont="1" applyFill="1" applyBorder="1" applyAlignment="1">
      <alignment horizontal="left" vertical="center"/>
    </xf>
    <xf numFmtId="0" fontId="32" fillId="15" borderId="162" xfId="0" applyFont="1" applyFill="1" applyBorder="1" applyAlignment="1">
      <alignment horizontal="center" vertical="center"/>
    </xf>
    <xf numFmtId="0" fontId="32" fillId="15" borderId="163" xfId="0" applyFont="1" applyFill="1" applyBorder="1" applyAlignment="1">
      <alignment horizontal="center" vertical="center"/>
    </xf>
    <xf numFmtId="0" fontId="32" fillId="15" borderId="163" xfId="0" applyFont="1" applyFill="1" applyBorder="1" applyAlignment="1">
      <alignment horizontal="center" vertical="center" wrapText="1"/>
    </xf>
    <xf numFmtId="0" fontId="32" fillId="15" borderId="160" xfId="0" applyFont="1" applyFill="1" applyBorder="1" applyAlignment="1">
      <alignment horizontal="center" vertical="center" wrapText="1"/>
    </xf>
    <xf numFmtId="0" fontId="32" fillId="16" borderId="164" xfId="0" applyFont="1" applyFill="1" applyBorder="1" applyAlignment="1">
      <alignment horizontal="justify" vertical="center" wrapText="1"/>
    </xf>
    <xf numFmtId="0" fontId="32" fillId="16" borderId="165" xfId="0" applyFont="1" applyFill="1" applyBorder="1" applyAlignment="1">
      <alignment horizontal="center" vertical="center" wrapText="1"/>
    </xf>
    <xf numFmtId="0" fontId="34" fillId="16" borderId="168" xfId="0" applyFont="1" applyFill="1" applyBorder="1" applyAlignment="1">
      <alignment horizontal="right" vertical="center" wrapText="1"/>
    </xf>
    <xf numFmtId="0" fontId="34" fillId="16" borderId="169" xfId="0" applyFont="1" applyFill="1" applyBorder="1" applyAlignment="1">
      <alignment horizontal="center" vertical="center" wrapText="1"/>
    </xf>
    <xf numFmtId="0" fontId="34" fillId="16" borderId="170" xfId="0" applyFont="1" applyFill="1" applyBorder="1" applyAlignment="1">
      <alignment horizontal="center" vertical="center" wrapText="1"/>
    </xf>
    <xf numFmtId="0" fontId="34" fillId="16" borderId="171" xfId="0" applyFont="1" applyFill="1" applyBorder="1" applyAlignment="1">
      <alignment horizontal="center" vertical="center" wrapText="1"/>
    </xf>
    <xf numFmtId="0" fontId="34" fillId="16" borderId="172" xfId="0" applyFont="1" applyFill="1" applyBorder="1" applyAlignment="1">
      <alignment horizontal="center" vertical="center" wrapText="1"/>
    </xf>
    <xf numFmtId="0" fontId="34" fillId="16" borderId="173" xfId="0" applyFont="1" applyFill="1" applyBorder="1" applyAlignment="1">
      <alignment horizontal="center" vertical="center" wrapText="1"/>
    </xf>
    <xf numFmtId="0" fontId="34" fillId="25" borderId="174" xfId="0" applyFont="1" applyFill="1" applyBorder="1" applyAlignment="1">
      <alignment horizontal="center" vertical="center" wrapText="1"/>
    </xf>
    <xf numFmtId="0" fontId="34" fillId="16" borderId="175" xfId="0" applyFont="1" applyFill="1" applyBorder="1" applyAlignment="1">
      <alignment horizontal="center" vertical="center" wrapText="1"/>
    </xf>
    <xf numFmtId="0" fontId="34" fillId="16" borderId="178" xfId="0" applyFont="1" applyFill="1" applyBorder="1" applyAlignment="1">
      <alignment horizontal="right" vertical="center" wrapText="1"/>
    </xf>
    <xf numFmtId="0" fontId="34" fillId="16" borderId="179" xfId="0" applyFont="1" applyFill="1" applyBorder="1" applyAlignment="1">
      <alignment horizontal="center" vertical="center" wrapText="1"/>
    </xf>
    <xf numFmtId="0" fontId="34" fillId="16" borderId="180" xfId="0" applyFont="1" applyFill="1" applyBorder="1" applyAlignment="1">
      <alignment horizontal="center" vertical="center" wrapText="1"/>
    </xf>
    <xf numFmtId="0" fontId="34" fillId="16" borderId="181" xfId="0" applyFont="1" applyFill="1" applyBorder="1" applyAlignment="1">
      <alignment horizontal="center" vertical="center" wrapText="1"/>
    </xf>
    <xf numFmtId="0" fontId="34" fillId="16" borderId="182" xfId="0" applyFont="1" applyFill="1" applyBorder="1" applyAlignment="1">
      <alignment horizontal="center" vertical="center" wrapText="1"/>
    </xf>
    <xf numFmtId="0" fontId="34" fillId="25" borderId="183" xfId="0" applyFont="1" applyFill="1" applyBorder="1" applyAlignment="1">
      <alignment horizontal="center" vertical="center" wrapText="1"/>
    </xf>
    <xf numFmtId="0" fontId="34" fillId="16" borderId="18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0" fillId="5" borderId="187" xfId="4" applyFont="1" applyFill="1" applyBorder="1" applyAlignment="1">
      <alignment horizontal="center" vertical="center"/>
    </xf>
    <xf numFmtId="1" fontId="10" fillId="5" borderId="188" xfId="0" applyNumberFormat="1" applyFont="1" applyFill="1" applyBorder="1" applyAlignment="1">
      <alignment horizontal="center" vertical="center"/>
    </xf>
    <xf numFmtId="2" fontId="8" fillId="5" borderId="189" xfId="0" applyNumberFormat="1" applyFont="1" applyFill="1" applyBorder="1" applyAlignment="1">
      <alignment horizontal="center" vertical="center"/>
    </xf>
    <xf numFmtId="0" fontId="26" fillId="4" borderId="129" xfId="0" applyFont="1" applyFill="1" applyBorder="1" applyAlignment="1">
      <alignment horizontal="center"/>
    </xf>
    <xf numFmtId="0" fontId="39" fillId="0" borderId="44" xfId="4" applyFont="1" applyFill="1" applyBorder="1" applyAlignment="1">
      <alignment horizontal="center" vertical="center"/>
    </xf>
    <xf numFmtId="0" fontId="0" fillId="0" borderId="0" xfId="4" applyFont="1" applyFill="1"/>
    <xf numFmtId="0" fontId="9" fillId="0" borderId="24" xfId="0" applyFont="1" applyBorder="1" applyAlignment="1">
      <alignment horizontal="left"/>
    </xf>
    <xf numFmtId="0" fontId="9" fillId="0" borderId="134" xfId="0" applyFont="1" applyBorder="1" applyAlignment="1">
      <alignment horizontal="center"/>
    </xf>
    <xf numFmtId="0" fontId="8" fillId="5" borderId="129" xfId="0" applyFont="1" applyFill="1" applyBorder="1" applyAlignment="1">
      <alignment horizontal="left"/>
    </xf>
    <xf numFmtId="0" fontId="9" fillId="0" borderId="52" xfId="0" applyFont="1" applyBorder="1" applyAlignment="1">
      <alignment horizontal="left"/>
    </xf>
    <xf numFmtId="0" fontId="9" fillId="0" borderId="159" xfId="0" applyFont="1" applyBorder="1" applyAlignment="1">
      <alignment horizontal="center"/>
    </xf>
    <xf numFmtId="0" fontId="8" fillId="6" borderId="190" xfId="0" applyFont="1" applyFill="1" applyBorder="1" applyAlignment="1">
      <alignment horizontal="center"/>
    </xf>
    <xf numFmtId="0" fontId="39" fillId="0" borderId="159" xfId="4" applyFont="1" applyFill="1" applyBorder="1"/>
    <xf numFmtId="0" fontId="39" fillId="0" borderId="134" xfId="4" applyFont="1" applyFill="1" applyBorder="1"/>
    <xf numFmtId="0" fontId="39" fillId="0" borderId="134" xfId="0" applyFont="1" applyFill="1" applyBorder="1" applyAlignment="1">
      <alignment horizontal="left"/>
    </xf>
    <xf numFmtId="0" fontId="39" fillId="0" borderId="134" xfId="0" applyFont="1" applyFill="1" applyBorder="1"/>
    <xf numFmtId="0" fontId="39" fillId="0" borderId="134" xfId="13" applyNumberFormat="1" applyFont="1" applyFill="1" applyBorder="1" applyAlignment="1">
      <alignment horizontal="left"/>
    </xf>
    <xf numFmtId="0" fontId="39" fillId="0" borderId="191" xfId="0" applyFont="1" applyFill="1" applyBorder="1"/>
    <xf numFmtId="0" fontId="39" fillId="0" borderId="135" xfId="0" applyFont="1" applyFill="1" applyBorder="1"/>
    <xf numFmtId="0" fontId="10" fillId="5" borderId="147" xfId="0" applyFont="1" applyFill="1" applyBorder="1" applyAlignment="1">
      <alignment horizontal="center"/>
    </xf>
    <xf numFmtId="0" fontId="10" fillId="6" borderId="129" xfId="0" applyFont="1" applyFill="1" applyBorder="1" applyAlignment="1">
      <alignment horizontal="right"/>
    </xf>
    <xf numFmtId="0" fontId="8" fillId="6" borderId="13" xfId="0" applyFont="1" applyFill="1" applyBorder="1" applyAlignment="1">
      <alignment horizontal="center" wrapText="1"/>
    </xf>
    <xf numFmtId="0" fontId="6" fillId="29" borderId="141" xfId="0" applyFont="1" applyFill="1" applyBorder="1" applyAlignment="1">
      <alignment vertical="center"/>
    </xf>
    <xf numFmtId="0" fontId="6" fillId="0" borderId="192" xfId="0" applyFont="1" applyBorder="1"/>
    <xf numFmtId="0" fontId="12" fillId="29" borderId="193" xfId="0" applyFont="1" applyFill="1" applyBorder="1" applyAlignment="1">
      <alignment vertical="center"/>
    </xf>
    <xf numFmtId="17" fontId="8" fillId="6" borderId="194" xfId="0" applyNumberFormat="1" applyFont="1" applyFill="1" applyBorder="1" applyAlignment="1">
      <alignment horizontal="center" vertical="center"/>
    </xf>
    <xf numFmtId="0" fontId="39" fillId="0" borderId="42" xfId="4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/>
    </xf>
    <xf numFmtId="0" fontId="39" fillId="0" borderId="19" xfId="4" applyFont="1" applyFill="1" applyBorder="1" applyAlignment="1">
      <alignment horizontal="center" vertical="center"/>
    </xf>
    <xf numFmtId="2" fontId="51" fillId="0" borderId="133" xfId="4" applyNumberFormat="1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/>
    </xf>
    <xf numFmtId="0" fontId="39" fillId="0" borderId="146" xfId="0" applyFont="1" applyFill="1" applyBorder="1"/>
    <xf numFmtId="43" fontId="0" fillId="0" borderId="0" xfId="13" applyFont="1" applyFill="1"/>
    <xf numFmtId="0" fontId="39" fillId="0" borderId="44" xfId="13" applyNumberFormat="1" applyFont="1" applyFill="1" applyBorder="1" applyAlignment="1">
      <alignment horizontal="center" vertical="center"/>
    </xf>
    <xf numFmtId="0" fontId="39" fillId="0" borderId="20" xfId="13" applyNumberFormat="1" applyFont="1" applyFill="1" applyBorder="1" applyAlignment="1">
      <alignment horizontal="center"/>
    </xf>
    <xf numFmtId="0" fontId="39" fillId="0" borderId="20" xfId="13" applyNumberFormat="1" applyFont="1" applyFill="1" applyBorder="1" applyAlignment="1">
      <alignment horizontal="center" vertical="center"/>
    </xf>
    <xf numFmtId="2" fontId="51" fillId="0" borderId="159" xfId="13" applyNumberFormat="1" applyFont="1" applyFill="1" applyBorder="1" applyAlignment="1">
      <alignment horizontal="center" vertical="center"/>
    </xf>
    <xf numFmtId="2" fontId="51" fillId="0" borderId="146" xfId="4" applyNumberFormat="1" applyFont="1" applyFill="1" applyBorder="1" applyAlignment="1">
      <alignment horizontal="center" vertical="center"/>
    </xf>
    <xf numFmtId="0" fontId="39" fillId="0" borderId="26" xfId="4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 vertical="center"/>
    </xf>
    <xf numFmtId="2" fontId="51" fillId="0" borderId="144" xfId="4" applyNumberFormat="1" applyFont="1" applyFill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/>
    </xf>
    <xf numFmtId="0" fontId="39" fillId="0" borderId="26" xfId="0" applyFont="1" applyFill="1" applyBorder="1" applyAlignment="1">
      <alignment horizontal="center"/>
    </xf>
    <xf numFmtId="2" fontId="51" fillId="0" borderId="147" xfId="4" applyNumberFormat="1" applyFont="1" applyFill="1" applyBorder="1" applyAlignment="1">
      <alignment horizontal="center" vertical="center"/>
    </xf>
    <xf numFmtId="17" fontId="8" fillId="5" borderId="129" xfId="0" applyNumberFormat="1" applyFont="1" applyFill="1" applyBorder="1" applyAlignment="1">
      <alignment horizontal="center" vertical="center"/>
    </xf>
    <xf numFmtId="0" fontId="6" fillId="29" borderId="144" xfId="0" applyFont="1" applyFill="1" applyBorder="1" applyAlignment="1">
      <alignment horizontal="center" vertical="center"/>
    </xf>
    <xf numFmtId="0" fontId="6" fillId="29" borderId="195" xfId="0" applyFont="1" applyFill="1" applyBorder="1" applyAlignment="1">
      <alignment horizontal="center" vertical="center"/>
    </xf>
    <xf numFmtId="0" fontId="12" fillId="29" borderId="129" xfId="0" applyFont="1" applyFill="1" applyBorder="1" applyAlignment="1">
      <alignment horizontal="center" vertical="center"/>
    </xf>
    <xf numFmtId="0" fontId="37" fillId="0" borderId="0" xfId="0" applyFont="1" applyFill="1"/>
    <xf numFmtId="0" fontId="8" fillId="4" borderId="148" xfId="0" applyFont="1" applyFill="1" applyBorder="1" applyAlignment="1">
      <alignment horizontal="center"/>
    </xf>
    <xf numFmtId="0" fontId="8" fillId="4" borderId="150" xfId="0" applyFont="1" applyFill="1" applyBorder="1" applyAlignment="1">
      <alignment horizontal="center"/>
    </xf>
    <xf numFmtId="0" fontId="8" fillId="4" borderId="196" xfId="0" applyFont="1" applyFill="1" applyBorder="1" applyAlignment="1">
      <alignment horizontal="center"/>
    </xf>
    <xf numFmtId="17" fontId="8" fillId="4" borderId="197" xfId="0" applyNumberFormat="1" applyFont="1" applyFill="1" applyBorder="1" applyAlignment="1">
      <alignment horizontal="center"/>
    </xf>
    <xf numFmtId="2" fontId="9" fillId="0" borderId="198" xfId="0" applyNumberFormat="1" applyFont="1" applyBorder="1" applyAlignment="1">
      <alignment horizontal="center"/>
    </xf>
    <xf numFmtId="17" fontId="8" fillId="4" borderId="199" xfId="0" applyNumberFormat="1" applyFont="1" applyFill="1" applyBorder="1" applyAlignment="1">
      <alignment horizontal="center"/>
    </xf>
    <xf numFmtId="17" fontId="8" fillId="4" borderId="200" xfId="0" applyNumberFormat="1" applyFont="1" applyFill="1" applyBorder="1" applyAlignment="1">
      <alignment horizontal="center"/>
    </xf>
    <xf numFmtId="2" fontId="9" fillId="0" borderId="202" xfId="0" applyNumberFormat="1" applyFont="1" applyBorder="1" applyAlignment="1">
      <alignment horizontal="center"/>
    </xf>
    <xf numFmtId="17" fontId="8" fillId="4" borderId="203" xfId="0" applyNumberFormat="1" applyFont="1" applyFill="1" applyBorder="1" applyAlignment="1">
      <alignment horizontal="center"/>
    </xf>
    <xf numFmtId="3" fontId="9" fillId="0" borderId="176" xfId="0" applyNumberFormat="1" applyFont="1" applyBorder="1" applyAlignment="1">
      <alignment horizontal="center"/>
    </xf>
    <xf numFmtId="2" fontId="9" fillId="0" borderId="177" xfId="0" applyNumberFormat="1" applyFont="1" applyBorder="1" applyAlignment="1">
      <alignment horizontal="center"/>
    </xf>
    <xf numFmtId="0" fontId="8" fillId="4" borderId="204" xfId="0" applyFont="1" applyFill="1" applyBorder="1" applyAlignment="1">
      <alignment horizontal="center"/>
    </xf>
    <xf numFmtId="2" fontId="9" fillId="0" borderId="205" xfId="0" applyNumberFormat="1" applyFont="1" applyBorder="1" applyAlignment="1">
      <alignment horizontal="center"/>
    </xf>
    <xf numFmtId="0" fontId="8" fillId="4" borderId="208" xfId="0" applyFont="1" applyFill="1" applyBorder="1" applyAlignment="1">
      <alignment horizontal="center"/>
    </xf>
    <xf numFmtId="0" fontId="8" fillId="4" borderId="209" xfId="0" applyFont="1" applyFill="1" applyBorder="1" applyAlignment="1">
      <alignment horizontal="center"/>
    </xf>
    <xf numFmtId="0" fontId="8" fillId="4" borderId="210" xfId="0" applyFont="1" applyFill="1" applyBorder="1" applyAlignment="1">
      <alignment horizontal="center"/>
    </xf>
    <xf numFmtId="0" fontId="8" fillId="4" borderId="211" xfId="0" applyFont="1" applyFill="1" applyBorder="1" applyAlignment="1">
      <alignment horizontal="center"/>
    </xf>
    <xf numFmtId="0" fontId="8" fillId="4" borderId="212" xfId="0" applyFont="1" applyFill="1" applyBorder="1" applyAlignment="1">
      <alignment horizontal="center"/>
    </xf>
    <xf numFmtId="3" fontId="9" fillId="0" borderId="213" xfId="0" applyNumberFormat="1" applyFont="1" applyBorder="1" applyAlignment="1">
      <alignment horizontal="center"/>
    </xf>
    <xf numFmtId="0" fontId="8" fillId="4" borderId="189" xfId="0" applyFont="1" applyFill="1" applyBorder="1" applyAlignment="1">
      <alignment horizontal="center"/>
    </xf>
    <xf numFmtId="2" fontId="9" fillId="0" borderId="214" xfId="0" applyNumberFormat="1" applyFont="1" applyBorder="1" applyAlignment="1">
      <alignment horizontal="center"/>
    </xf>
    <xf numFmtId="2" fontId="9" fillId="0" borderId="155" xfId="0" applyNumberFormat="1" applyFont="1" applyBorder="1" applyAlignment="1">
      <alignment horizontal="center"/>
    </xf>
    <xf numFmtId="0" fontId="8" fillId="4" borderId="136" xfId="0" applyFont="1" applyFill="1" applyBorder="1" applyAlignment="1">
      <alignment horizontal="center"/>
    </xf>
    <xf numFmtId="17" fontId="54" fillId="5" borderId="14" xfId="0" applyNumberFormat="1" applyFont="1" applyFill="1" applyBorder="1" applyAlignment="1">
      <alignment horizontal="center" vertical="center"/>
    </xf>
    <xf numFmtId="1" fontId="55" fillId="5" borderId="31" xfId="0" applyNumberFormat="1" applyFont="1" applyFill="1" applyBorder="1" applyAlignment="1">
      <alignment horizontal="center" vertical="center" wrapText="1"/>
    </xf>
    <xf numFmtId="1" fontId="54" fillId="0" borderId="54" xfId="0" applyNumberFormat="1" applyFont="1" applyBorder="1" applyAlignment="1">
      <alignment horizontal="center" vertical="center"/>
    </xf>
    <xf numFmtId="17" fontId="54" fillId="5" borderId="129" xfId="0" applyNumberFormat="1" applyFont="1" applyFill="1" applyBorder="1" applyAlignment="1">
      <alignment horizontal="center" vertical="center"/>
    </xf>
    <xf numFmtId="0" fontId="8" fillId="4" borderId="154" xfId="0" applyFont="1" applyFill="1" applyBorder="1" applyAlignment="1">
      <alignment horizontal="center"/>
    </xf>
    <xf numFmtId="0" fontId="54" fillId="4" borderId="2" xfId="0" applyFont="1" applyFill="1" applyBorder="1" applyAlignment="1">
      <alignment horizontal="center"/>
    </xf>
    <xf numFmtId="17" fontId="57" fillId="0" borderId="129" xfId="0" applyNumberFormat="1" applyFont="1" applyBorder="1" applyAlignment="1">
      <alignment horizontal="center"/>
    </xf>
    <xf numFmtId="0" fontId="58" fillId="0" borderId="129" xfId="0" applyNumberFormat="1" applyFont="1" applyBorder="1" applyAlignment="1">
      <alignment horizontal="center"/>
    </xf>
    <xf numFmtId="2" fontId="58" fillId="0" borderId="129" xfId="0" applyNumberFormat="1" applyFont="1" applyBorder="1" applyAlignment="1">
      <alignment horizontal="center"/>
    </xf>
    <xf numFmtId="1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59" fillId="0" borderId="0" xfId="0" applyFont="1" applyFill="1" applyBorder="1" applyAlignment="1">
      <alignment horizontal="center"/>
    </xf>
    <xf numFmtId="0" fontId="47" fillId="0" borderId="0" xfId="0" applyFont="1" applyFill="1" applyBorder="1"/>
    <xf numFmtId="17" fontId="8" fillId="0" borderId="129" xfId="0" applyNumberFormat="1" applyFont="1" applyBorder="1" applyAlignment="1">
      <alignment horizontal="center"/>
    </xf>
    <xf numFmtId="17" fontId="8" fillId="0" borderId="203" xfId="0" applyNumberFormat="1" applyFont="1" applyBorder="1" applyAlignment="1">
      <alignment horizontal="center"/>
    </xf>
    <xf numFmtId="3" fontId="9" fillId="0" borderId="220" xfId="0" applyNumberFormat="1" applyFont="1" applyBorder="1" applyAlignment="1">
      <alignment horizontal="center"/>
    </xf>
    <xf numFmtId="17" fontId="8" fillId="0" borderId="197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7" fontId="8" fillId="0" borderId="210" xfId="0" applyNumberFormat="1" applyFont="1" applyBorder="1" applyAlignment="1">
      <alignment horizontal="center"/>
    </xf>
    <xf numFmtId="0" fontId="8" fillId="5" borderId="221" xfId="0" applyFont="1" applyFill="1" applyBorder="1" applyAlignment="1">
      <alignment horizontal="left" vertical="center"/>
    </xf>
    <xf numFmtId="17" fontId="8" fillId="5" borderId="204" xfId="0" applyNumberFormat="1" applyFont="1" applyFill="1" applyBorder="1" applyAlignment="1">
      <alignment horizontal="center" vertical="center"/>
    </xf>
    <xf numFmtId="17" fontId="8" fillId="5" borderId="222" xfId="0" applyNumberFormat="1" applyFont="1" applyFill="1" applyBorder="1" applyAlignment="1">
      <alignment horizontal="center" vertical="center"/>
    </xf>
    <xf numFmtId="0" fontId="8" fillId="5" borderId="204" xfId="0" applyFont="1" applyFill="1" applyBorder="1" applyAlignment="1">
      <alignment horizontal="center" vertical="center"/>
    </xf>
    <xf numFmtId="165" fontId="12" fillId="5" borderId="154" xfId="0" applyNumberFormat="1" applyFont="1" applyFill="1" applyBorder="1" applyAlignment="1">
      <alignment horizontal="center" vertical="center" wrapText="1"/>
    </xf>
    <xf numFmtId="165" fontId="8" fillId="5" borderId="155" xfId="0" applyNumberFormat="1" applyFont="1" applyFill="1" applyBorder="1" applyAlignment="1">
      <alignment horizontal="center" vertical="center" wrapText="1"/>
    </xf>
    <xf numFmtId="3" fontId="8" fillId="5" borderId="224" xfId="0" applyNumberFormat="1" applyFont="1" applyFill="1" applyBorder="1" applyAlignment="1">
      <alignment horizontal="center" vertical="center"/>
    </xf>
    <xf numFmtId="3" fontId="8" fillId="5" borderId="156" xfId="0" applyNumberFormat="1" applyFont="1" applyFill="1" applyBorder="1" applyAlignment="1">
      <alignment horizontal="center" vertical="center"/>
    </xf>
    <xf numFmtId="2" fontId="8" fillId="5" borderId="158" xfId="0" applyNumberFormat="1" applyFont="1" applyFill="1" applyBorder="1" applyAlignment="1">
      <alignment horizontal="center" vertical="center"/>
    </xf>
    <xf numFmtId="1" fontId="12" fillId="5" borderId="225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wrapText="1"/>
    </xf>
    <xf numFmtId="0" fontId="61" fillId="0" borderId="0" xfId="0" applyFont="1" applyAlignment="1">
      <alignment horizontal="center" vertical="center" wrapText="1"/>
    </xf>
    <xf numFmtId="0" fontId="50" fillId="0" borderId="0" xfId="0" applyFont="1"/>
    <xf numFmtId="0" fontId="62" fillId="0" borderId="0" xfId="0" applyFont="1"/>
    <xf numFmtId="0" fontId="60" fillId="0" borderId="0" xfId="0" applyFont="1" applyAlignment="1">
      <alignment horizontal="left" vertical="top" wrapText="1"/>
    </xf>
    <xf numFmtId="1" fontId="50" fillId="0" borderId="0" xfId="0" applyNumberFormat="1" applyFont="1"/>
    <xf numFmtId="0" fontId="50" fillId="0" borderId="0" xfId="0" applyFont="1" applyAlignment="1">
      <alignment horizontal="left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center" vertical="center"/>
    </xf>
    <xf numFmtId="17" fontId="50" fillId="0" borderId="0" xfId="0" applyNumberFormat="1" applyFont="1"/>
    <xf numFmtId="3" fontId="40" fillId="0" borderId="7" xfId="0" applyNumberFormat="1" applyFont="1" applyBorder="1" applyAlignment="1">
      <alignment horizontal="center"/>
    </xf>
    <xf numFmtId="2" fontId="40" fillId="0" borderId="205" xfId="0" applyNumberFormat="1" applyFont="1" applyBorder="1" applyAlignment="1">
      <alignment horizontal="center"/>
    </xf>
    <xf numFmtId="3" fontId="40" fillId="0" borderId="213" xfId="0" applyNumberFormat="1" applyFont="1" applyBorder="1" applyAlignment="1">
      <alignment horizontal="center"/>
    </xf>
    <xf numFmtId="2" fontId="40" fillId="0" borderId="206" xfId="0" applyNumberFormat="1" applyFont="1" applyBorder="1" applyAlignment="1">
      <alignment horizontal="center"/>
    </xf>
    <xf numFmtId="3" fontId="40" fillId="0" borderId="6" xfId="0" applyNumberFormat="1" applyFont="1" applyBorder="1" applyAlignment="1">
      <alignment horizontal="center"/>
    </xf>
    <xf numFmtId="2" fontId="40" fillId="0" borderId="198" xfId="0" applyNumberFormat="1" applyFont="1" applyBorder="1" applyAlignment="1">
      <alignment horizontal="center"/>
    </xf>
    <xf numFmtId="3" fontId="40" fillId="0" borderId="201" xfId="0" applyNumberFormat="1" applyFont="1" applyBorder="1" applyAlignment="1">
      <alignment horizontal="center"/>
    </xf>
    <xf numFmtId="2" fontId="40" fillId="0" borderId="202" xfId="0" applyNumberFormat="1" applyFont="1" applyBorder="1" applyAlignment="1">
      <alignment horizontal="center"/>
    </xf>
    <xf numFmtId="0" fontId="36" fillId="0" borderId="226" xfId="0" applyFont="1" applyBorder="1" applyAlignment="1">
      <alignment horizontal="center"/>
    </xf>
    <xf numFmtId="1" fontId="10" fillId="0" borderId="226" xfId="0" applyNumberFormat="1" applyFont="1" applyBorder="1" applyAlignment="1">
      <alignment horizontal="center" vertical="center"/>
    </xf>
    <xf numFmtId="1" fontId="8" fillId="5" borderId="129" xfId="0" applyNumberFormat="1" applyFont="1" applyFill="1" applyBorder="1" applyAlignment="1">
      <alignment horizontal="center" vertical="center"/>
    </xf>
    <xf numFmtId="3" fontId="40" fillId="0" borderId="35" xfId="0" applyNumberFormat="1" applyFont="1" applyBorder="1" applyAlignment="1">
      <alignment horizontal="center"/>
    </xf>
    <xf numFmtId="2" fontId="40" fillId="0" borderId="215" xfId="0" applyNumberFormat="1" applyFont="1" applyBorder="1" applyAlignment="1">
      <alignment horizontal="center"/>
    </xf>
    <xf numFmtId="3" fontId="40" fillId="0" borderId="216" xfId="0" applyNumberFormat="1" applyFont="1" applyBorder="1" applyAlignment="1">
      <alignment horizontal="center"/>
    </xf>
    <xf numFmtId="2" fontId="40" fillId="0" borderId="217" xfId="0" applyNumberFormat="1" applyFont="1" applyBorder="1" applyAlignment="1">
      <alignment horizontal="center"/>
    </xf>
    <xf numFmtId="3" fontId="40" fillId="0" borderId="34" xfId="0" applyNumberFormat="1" applyFont="1" applyBorder="1" applyAlignment="1">
      <alignment horizontal="center"/>
    </xf>
    <xf numFmtId="3" fontId="40" fillId="0" borderId="218" xfId="0" applyNumberFormat="1" applyFont="1" applyBorder="1" applyAlignment="1">
      <alignment horizontal="center"/>
    </xf>
    <xf numFmtId="2" fontId="40" fillId="0" borderId="134" xfId="0" applyNumberFormat="1" applyFont="1" applyBorder="1" applyAlignment="1">
      <alignment horizontal="center"/>
    </xf>
    <xf numFmtId="2" fontId="40" fillId="0" borderId="135" xfId="0" applyNumberFormat="1" applyFont="1" applyBorder="1" applyAlignment="1">
      <alignment horizontal="center"/>
    </xf>
    <xf numFmtId="3" fontId="42" fillId="0" borderId="7" xfId="0" applyNumberFormat="1" applyFont="1" applyBorder="1" applyAlignment="1">
      <alignment horizontal="center"/>
    </xf>
    <xf numFmtId="2" fontId="42" fillId="0" borderId="6" xfId="0" applyNumberFormat="1" applyFont="1" applyBorder="1" applyAlignment="1">
      <alignment horizontal="center"/>
    </xf>
    <xf numFmtId="3" fontId="42" fillId="0" borderId="62" xfId="0" applyNumberFormat="1" applyFont="1" applyBorder="1" applyAlignment="1">
      <alignment horizontal="center"/>
    </xf>
    <xf numFmtId="3" fontId="42" fillId="0" borderId="9" xfId="0" applyNumberFormat="1" applyFont="1" applyBorder="1" applyAlignment="1">
      <alignment horizontal="center"/>
    </xf>
    <xf numFmtId="0" fontId="25" fillId="5" borderId="227" xfId="0" applyFont="1" applyFill="1" applyBorder="1" applyAlignment="1">
      <alignment horizontal="center"/>
    </xf>
    <xf numFmtId="17" fontId="25" fillId="9" borderId="144" xfId="0" applyNumberFormat="1" applyFont="1" applyFill="1" applyBorder="1" applyAlignment="1">
      <alignment horizontal="center" wrapText="1"/>
    </xf>
    <xf numFmtId="17" fontId="25" fillId="9" borderId="226" xfId="0" applyNumberFormat="1" applyFont="1" applyFill="1" applyBorder="1" applyAlignment="1">
      <alignment horizontal="center" wrapText="1"/>
    </xf>
    <xf numFmtId="0" fontId="29" fillId="9" borderId="129" xfId="0" applyFont="1" applyFill="1" applyBorder="1" applyAlignment="1">
      <alignment horizontal="center" wrapText="1"/>
    </xf>
    <xf numFmtId="17" fontId="25" fillId="9" borderId="195" xfId="0" applyNumberFormat="1" applyFont="1" applyFill="1" applyBorder="1" applyAlignment="1">
      <alignment horizontal="center" wrapText="1"/>
    </xf>
    <xf numFmtId="0" fontId="25" fillId="5" borderId="129" xfId="0" applyFont="1" applyFill="1" applyBorder="1" applyAlignment="1">
      <alignment horizontal="right" wrapText="1"/>
    </xf>
    <xf numFmtId="17" fontId="12" fillId="4" borderId="130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7" fontId="12" fillId="4" borderId="139" xfId="0" applyNumberFormat="1" applyFont="1" applyFill="1" applyBorder="1" applyAlignment="1">
      <alignment horizontal="center"/>
    </xf>
    <xf numFmtId="0" fontId="12" fillId="4" borderId="129" xfId="0" applyFont="1" applyFill="1" applyBorder="1" applyAlignment="1">
      <alignment horizontal="center"/>
    </xf>
    <xf numFmtId="3" fontId="10" fillId="0" borderId="11" xfId="0" applyNumberFormat="1" applyFont="1" applyBorder="1"/>
    <xf numFmtId="17" fontId="12" fillId="4" borderId="140" xfId="0" applyNumberFormat="1" applyFont="1" applyFill="1" applyBorder="1" applyAlignment="1">
      <alignment horizontal="center"/>
    </xf>
    <xf numFmtId="0" fontId="10" fillId="5" borderId="40" xfId="0" applyFont="1" applyFill="1" applyBorder="1" applyAlignment="1">
      <alignment horizontal="right"/>
    </xf>
    <xf numFmtId="0" fontId="10" fillId="5" borderId="129" xfId="0" applyFont="1" applyFill="1" applyBorder="1" applyAlignment="1">
      <alignment horizontal="right"/>
    </xf>
    <xf numFmtId="2" fontId="9" fillId="0" borderId="159" xfId="0" applyNumberFormat="1" applyFont="1" applyBorder="1" applyAlignment="1">
      <alignment horizontal="center"/>
    </xf>
    <xf numFmtId="2" fontId="63" fillId="0" borderId="134" xfId="0" applyNumberFormat="1" applyFont="1" applyBorder="1" applyAlignment="1">
      <alignment horizontal="center"/>
    </xf>
    <xf numFmtId="2" fontId="63" fillId="0" borderId="135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4" fillId="7" borderId="71" xfId="0" applyFont="1" applyFill="1" applyBorder="1" applyAlignment="1">
      <alignment horizontal="center" vertical="center"/>
    </xf>
    <xf numFmtId="1" fontId="34" fillId="7" borderId="72" xfId="0" applyNumberFormat="1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1" fontId="34" fillId="0" borderId="3" xfId="0" applyNumberFormat="1" applyFont="1" applyBorder="1" applyAlignment="1">
      <alignment horizontal="center" vertical="center"/>
    </xf>
    <xf numFmtId="0" fontId="34" fillId="7" borderId="35" xfId="0" applyFont="1" applyFill="1" applyBorder="1" applyAlignment="1">
      <alignment horizontal="center" vertical="center"/>
    </xf>
    <xf numFmtId="1" fontId="34" fillId="7" borderId="73" xfId="0" applyNumberFormat="1" applyFont="1" applyFill="1" applyBorder="1" applyAlignment="1">
      <alignment horizontal="center" vertical="center"/>
    </xf>
    <xf numFmtId="0" fontId="34" fillId="7" borderId="74" xfId="0" applyFont="1" applyFill="1" applyBorder="1" applyAlignment="1">
      <alignment horizontal="center" vertical="center"/>
    </xf>
    <xf numFmtId="1" fontId="34" fillId="7" borderId="75" xfId="0" applyNumberFormat="1" applyFont="1" applyFill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2" xfId="0" applyNumberFormat="1" applyFont="1" applyBorder="1" applyAlignment="1">
      <alignment horizontal="center" vertical="center"/>
    </xf>
    <xf numFmtId="0" fontId="34" fillId="0" borderId="166" xfId="0" applyFont="1" applyBorder="1" applyAlignment="1">
      <alignment horizontal="center" vertical="center"/>
    </xf>
    <xf numFmtId="1" fontId="34" fillId="0" borderId="167" xfId="0" applyNumberFormat="1" applyFont="1" applyBorder="1" applyAlignment="1">
      <alignment horizontal="center" vertical="center"/>
    </xf>
    <xf numFmtId="0" fontId="34" fillId="0" borderId="176" xfId="0" applyFont="1" applyBorder="1" applyAlignment="1">
      <alignment horizontal="center" vertical="center"/>
    </xf>
    <xf numFmtId="1" fontId="34" fillId="0" borderId="177" xfId="0" applyNumberFormat="1" applyFont="1" applyBorder="1" applyAlignment="1">
      <alignment horizontal="center" vertical="center"/>
    </xf>
    <xf numFmtId="0" fontId="34" fillId="0" borderId="185" xfId="0" applyFont="1" applyBorder="1" applyAlignment="1">
      <alignment horizontal="center" vertical="center"/>
    </xf>
    <xf numFmtId="1" fontId="34" fillId="0" borderId="186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1" fontId="34" fillId="0" borderId="41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0" fontId="34" fillId="7" borderId="55" xfId="0" applyFont="1" applyFill="1" applyBorder="1" applyAlignment="1">
      <alignment horizontal="center" vertical="center"/>
    </xf>
    <xf numFmtId="1" fontId="34" fillId="7" borderId="57" xfId="0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41" fillId="0" borderId="0" xfId="0" applyFont="1" applyFill="1" applyBorder="1"/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4" fillId="0" borderId="0" xfId="10" applyFont="1" applyBorder="1" applyAlignment="1" applyProtection="1">
      <alignment horizontal="center"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 wrapText="1"/>
    </xf>
    <xf numFmtId="0" fontId="44" fillId="0" borderId="0" xfId="10" applyFont="1" applyBorder="1" applyAlignment="1" applyProtection="1">
      <alignment horizontal="center" vertical="center" wrapText="1"/>
    </xf>
    <xf numFmtId="0" fontId="44" fillId="0" borderId="0" xfId="0" applyFont="1" applyBorder="1" applyAlignment="1">
      <alignment horizontal="center" wrapText="1"/>
    </xf>
    <xf numFmtId="0" fontId="44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1" fontId="41" fillId="0" borderId="0" xfId="0" applyNumberFormat="1" applyFont="1" applyFill="1" applyBorder="1" applyAlignment="1">
      <alignment horizontal="center" vertical="center"/>
    </xf>
    <xf numFmtId="17" fontId="8" fillId="9" borderId="130" xfId="0" applyNumberFormat="1" applyFont="1" applyFill="1" applyBorder="1" applyAlignment="1">
      <alignment horizontal="center"/>
    </xf>
    <xf numFmtId="0" fontId="26" fillId="4" borderId="30" xfId="0" applyFont="1" applyFill="1" applyBorder="1" applyAlignment="1">
      <alignment horizontal="center"/>
    </xf>
    <xf numFmtId="17" fontId="8" fillId="9" borderId="139" xfId="0" applyNumberFormat="1" applyFont="1" applyFill="1" applyBorder="1" applyAlignment="1">
      <alignment horizontal="center"/>
    </xf>
    <xf numFmtId="0" fontId="8" fillId="4" borderId="129" xfId="0" applyFont="1" applyFill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17" fontId="8" fillId="9" borderId="140" xfId="0" applyNumberFormat="1" applyFont="1" applyFill="1" applyBorder="1" applyAlignment="1">
      <alignment horizontal="center"/>
    </xf>
    <xf numFmtId="0" fontId="10" fillId="0" borderId="40" xfId="0" applyFont="1" applyBorder="1" applyAlignment="1">
      <alignment horizontal="right"/>
    </xf>
    <xf numFmtId="0" fontId="10" fillId="0" borderId="129" xfId="0" applyFont="1" applyBorder="1" applyAlignment="1">
      <alignment horizontal="right"/>
    </xf>
    <xf numFmtId="0" fontId="64" fillId="0" borderId="129" xfId="0" applyNumberFormat="1" applyFont="1" applyBorder="1" applyAlignment="1">
      <alignment horizontal="center"/>
    </xf>
    <xf numFmtId="2" fontId="64" fillId="0" borderId="129" xfId="0" applyNumberFormat="1" applyFont="1" applyBorder="1" applyAlignment="1">
      <alignment horizontal="center"/>
    </xf>
    <xf numFmtId="0" fontId="57" fillId="0" borderId="129" xfId="0" applyFont="1" applyBorder="1" applyAlignment="1">
      <alignment horizontal="center"/>
    </xf>
    <xf numFmtId="3" fontId="40" fillId="0" borderId="22" xfId="0" applyNumberFormat="1" applyFont="1" applyBorder="1" applyAlignment="1">
      <alignment horizontal="center"/>
    </xf>
    <xf numFmtId="3" fontId="40" fillId="0" borderId="228" xfId="0" applyNumberFormat="1" applyFont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7" fontId="8" fillId="4" borderId="143" xfId="0" applyNumberFormat="1" applyFont="1" applyFill="1" applyBorder="1" applyAlignment="1">
      <alignment horizontal="center"/>
    </xf>
    <xf numFmtId="17" fontId="8" fillId="4" borderId="144" xfId="0" applyNumberFormat="1" applyFont="1" applyFill="1" applyBorder="1" applyAlignment="1">
      <alignment horizontal="center"/>
    </xf>
    <xf numFmtId="17" fontId="8" fillId="4" borderId="145" xfId="0" applyNumberFormat="1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2" fontId="9" fillId="0" borderId="229" xfId="0" applyNumberFormat="1" applyFont="1" applyBorder="1" applyAlignment="1">
      <alignment horizontal="center"/>
    </xf>
    <xf numFmtId="2" fontId="9" fillId="0" borderId="154" xfId="0" applyNumberFormat="1" applyFont="1" applyBorder="1" applyAlignment="1">
      <alignment horizontal="center"/>
    </xf>
    <xf numFmtId="2" fontId="9" fillId="0" borderId="230" xfId="0" applyNumberFormat="1" applyFont="1" applyBorder="1" applyAlignment="1">
      <alignment horizontal="center"/>
    </xf>
    <xf numFmtId="17" fontId="54" fillId="4" borderId="199" xfId="0" applyNumberFormat="1" applyFont="1" applyFill="1" applyBorder="1" applyAlignment="1">
      <alignment horizontal="center"/>
    </xf>
    <xf numFmtId="3" fontId="37" fillId="0" borderId="7" xfId="0" applyNumberFormat="1" applyFont="1" applyBorder="1" applyAlignment="1">
      <alignment horizontal="center"/>
    </xf>
    <xf numFmtId="2" fontId="37" fillId="0" borderId="205" xfId="0" applyNumberFormat="1" applyFont="1" applyBorder="1" applyAlignment="1">
      <alignment horizontal="center"/>
    </xf>
    <xf numFmtId="3" fontId="37" fillId="0" borderId="6" xfId="0" applyNumberFormat="1" applyFont="1" applyBorder="1" applyAlignment="1">
      <alignment horizontal="center"/>
    </xf>
    <xf numFmtId="2" fontId="37" fillId="0" borderId="198" xfId="0" applyNumberFormat="1" applyFont="1" applyBorder="1" applyAlignment="1">
      <alignment horizontal="center"/>
    </xf>
    <xf numFmtId="0" fontId="8" fillId="0" borderId="0" xfId="0" applyFont="1" applyFill="1"/>
    <xf numFmtId="1" fontId="0" fillId="0" borderId="0" xfId="0" applyNumberFormat="1" applyFill="1"/>
    <xf numFmtId="0" fontId="10" fillId="5" borderId="129" xfId="0" applyFont="1" applyFill="1" applyBorder="1" applyAlignment="1">
      <alignment horizontal="center" vertical="center"/>
    </xf>
    <xf numFmtId="0" fontId="8" fillId="5" borderId="231" xfId="0" applyFont="1" applyFill="1" applyBorder="1" applyAlignment="1">
      <alignment horizontal="right"/>
    </xf>
    <xf numFmtId="0" fontId="41" fillId="0" borderId="0" xfId="0" applyFont="1" applyFill="1"/>
    <xf numFmtId="0" fontId="41" fillId="0" borderId="0" xfId="0" applyFont="1" applyAlignment="1">
      <alignment horizontal="center" wrapText="1"/>
    </xf>
    <xf numFmtId="3" fontId="37" fillId="0" borderId="35" xfId="0" applyNumberFormat="1" applyFont="1" applyBorder="1" applyAlignment="1">
      <alignment horizontal="center"/>
    </xf>
    <xf numFmtId="2" fontId="37" fillId="0" borderId="215" xfId="0" applyNumberFormat="1" applyFont="1" applyBorder="1" applyAlignment="1">
      <alignment horizontal="center"/>
    </xf>
    <xf numFmtId="17" fontId="54" fillId="4" borderId="144" xfId="0" applyNumberFormat="1" applyFont="1" applyFill="1" applyBorder="1" applyAlignment="1">
      <alignment horizontal="center"/>
    </xf>
    <xf numFmtId="3" fontId="37" fillId="0" borderId="22" xfId="0" applyNumberFormat="1" applyFont="1" applyBorder="1" applyAlignment="1">
      <alignment horizontal="center"/>
    </xf>
    <xf numFmtId="3" fontId="37" fillId="0" borderId="34" xfId="0" applyNumberFormat="1" applyFont="1" applyBorder="1" applyAlignment="1">
      <alignment horizontal="center"/>
    </xf>
    <xf numFmtId="2" fontId="37" fillId="0" borderId="134" xfId="0" applyNumberFormat="1" applyFont="1" applyBorder="1" applyAlignment="1">
      <alignment horizontal="center"/>
    </xf>
    <xf numFmtId="0" fontId="37" fillId="0" borderId="34" xfId="0" applyFont="1" applyBorder="1" applyAlignment="1">
      <alignment horizontal="center" vertical="center"/>
    </xf>
    <xf numFmtId="3" fontId="38" fillId="0" borderId="7" xfId="0" applyNumberFormat="1" applyFont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1" fontId="39" fillId="0" borderId="0" xfId="0" applyNumberFormat="1" applyFont="1" applyBorder="1" applyAlignment="1">
      <alignment horizontal="center" vertical="center"/>
    </xf>
    <xf numFmtId="165" fontId="39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7" xfId="0" applyNumberFormat="1" applyFont="1" applyBorder="1" applyAlignment="1">
      <alignment horizontal="center" vertical="center"/>
    </xf>
    <xf numFmtId="1" fontId="9" fillId="0" borderId="75" xfId="0" applyNumberFormat="1" applyFont="1" applyBorder="1" applyAlignment="1">
      <alignment horizontal="center"/>
    </xf>
    <xf numFmtId="1" fontId="9" fillId="0" borderId="130" xfId="0" applyNumberFormat="1" applyFont="1" applyBorder="1" applyAlignment="1">
      <alignment horizontal="center" vertical="center"/>
    </xf>
    <xf numFmtId="1" fontId="9" fillId="0" borderId="130" xfId="0" applyNumberFormat="1" applyFont="1" applyBorder="1" applyAlignment="1">
      <alignment horizontal="center"/>
    </xf>
    <xf numFmtId="0" fontId="9" fillId="0" borderId="140" xfId="0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 vertical="center"/>
    </xf>
    <xf numFmtId="1" fontId="9" fillId="0" borderId="140" xfId="0" applyNumberFormat="1" applyFont="1" applyBorder="1" applyAlignment="1">
      <alignment horizontal="center"/>
    </xf>
    <xf numFmtId="3" fontId="8" fillId="5" borderId="219" xfId="0" applyNumberFormat="1" applyFont="1" applyFill="1" applyBorder="1" applyAlignment="1">
      <alignment horizontal="center" vertical="center"/>
    </xf>
    <xf numFmtId="1" fontId="9" fillId="0" borderId="141" xfId="0" applyNumberFormat="1" applyFont="1" applyBorder="1" applyAlignment="1">
      <alignment horizontal="center"/>
    </xf>
    <xf numFmtId="3" fontId="8" fillId="0" borderId="190" xfId="0" applyNumberFormat="1" applyFont="1" applyBorder="1" applyAlignment="1">
      <alignment horizontal="center" vertical="center"/>
    </xf>
    <xf numFmtId="3" fontId="8" fillId="0" borderId="236" xfId="0" applyNumberFormat="1" applyFont="1" applyBorder="1" applyAlignment="1">
      <alignment horizontal="center" vertical="center"/>
    </xf>
    <xf numFmtId="1" fontId="9" fillId="0" borderId="192" xfId="0" applyNumberFormat="1" applyFont="1" applyBorder="1" applyAlignment="1">
      <alignment horizontal="center"/>
    </xf>
    <xf numFmtId="0" fontId="14" fillId="5" borderId="193" xfId="0" applyFont="1" applyFill="1" applyBorder="1" applyAlignment="1">
      <alignment horizontal="left" vertical="center"/>
    </xf>
    <xf numFmtId="3" fontId="8" fillId="5" borderId="188" xfId="0" applyNumberFormat="1" applyFont="1" applyFill="1" applyBorder="1" applyAlignment="1">
      <alignment horizontal="center" vertical="center"/>
    </xf>
    <xf numFmtId="0" fontId="9" fillId="0" borderId="237" xfId="0" applyNumberFormat="1" applyFont="1" applyBorder="1" applyAlignment="1">
      <alignment horizontal="center"/>
    </xf>
    <xf numFmtId="0" fontId="9" fillId="0" borderId="142" xfId="0" applyNumberFormat="1" applyFont="1" applyBorder="1" applyAlignment="1">
      <alignment horizontal="center"/>
    </xf>
    <xf numFmtId="0" fontId="9" fillId="0" borderId="238" xfId="0" applyNumberFormat="1" applyFont="1" applyBorder="1" applyAlignment="1">
      <alignment horizontal="center"/>
    </xf>
    <xf numFmtId="0" fontId="10" fillId="0" borderId="133" xfId="0" applyFont="1" applyBorder="1" applyAlignment="1">
      <alignment horizontal="left"/>
    </xf>
    <xf numFmtId="0" fontId="10" fillId="0" borderId="134" xfId="0" applyFont="1" applyBorder="1" applyAlignment="1">
      <alignment horizontal="left"/>
    </xf>
    <xf numFmtId="0" fontId="10" fillId="0" borderId="191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0" fillId="5" borderId="29" xfId="0" applyFont="1" applyFill="1" applyBorder="1" applyAlignment="1">
      <alignment horizontal="center" vertical="center"/>
    </xf>
    <xf numFmtId="17" fontId="65" fillId="4" borderId="144" xfId="0" applyNumberFormat="1" applyFont="1" applyFill="1" applyBorder="1" applyAlignment="1">
      <alignment horizontal="center"/>
    </xf>
    <xf numFmtId="3" fontId="50" fillId="0" borderId="22" xfId="0" applyNumberFormat="1" applyFont="1" applyBorder="1" applyAlignment="1">
      <alignment horizontal="center"/>
    </xf>
    <xf numFmtId="2" fontId="50" fillId="0" borderId="198" xfId="0" applyNumberFormat="1" applyFont="1" applyBorder="1" applyAlignment="1">
      <alignment horizontal="center"/>
    </xf>
    <xf numFmtId="17" fontId="65" fillId="4" borderId="199" xfId="0" applyNumberFormat="1" applyFont="1" applyFill="1" applyBorder="1" applyAlignment="1">
      <alignment horizontal="center"/>
    </xf>
    <xf numFmtId="3" fontId="50" fillId="0" borderId="6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2" fontId="50" fillId="0" borderId="134" xfId="0" applyNumberFormat="1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2" fillId="0" borderId="129" xfId="0" applyNumberFormat="1" applyFont="1" applyBorder="1" applyAlignment="1">
      <alignment horizontal="center"/>
    </xf>
    <xf numFmtId="2" fontId="2" fillId="0" borderId="129" xfId="0" applyNumberFormat="1" applyFont="1" applyBorder="1" applyAlignment="1">
      <alignment horizontal="center"/>
    </xf>
    <xf numFmtId="17" fontId="66" fillId="4" borderId="130" xfId="0" applyNumberFormat="1" applyFont="1" applyFill="1" applyBorder="1" applyAlignment="1">
      <alignment horizontal="center"/>
    </xf>
    <xf numFmtId="2" fontId="38" fillId="0" borderId="6" xfId="0" applyNumberFormat="1" applyFont="1" applyBorder="1" applyAlignment="1">
      <alignment horizontal="center"/>
    </xf>
    <xf numFmtId="0" fontId="56" fillId="0" borderId="0" xfId="0" applyFont="1"/>
    <xf numFmtId="0" fontId="52" fillId="0" borderId="0" xfId="0" applyFont="1" applyFill="1" applyBorder="1" applyAlignment="1">
      <alignment horizontal="right" vertical="center" wrapText="1"/>
    </xf>
    <xf numFmtId="0" fontId="52" fillId="0" borderId="0" xfId="0" applyFont="1" applyFill="1" applyBorder="1" applyAlignment="1">
      <alignment horizontal="center" vertical="center"/>
    </xf>
    <xf numFmtId="1" fontId="52" fillId="0" borderId="0" xfId="0" applyNumberFormat="1" applyFont="1" applyFill="1" applyBorder="1" applyAlignment="1">
      <alignment horizontal="center" vertical="center"/>
    </xf>
    <xf numFmtId="0" fontId="9" fillId="0" borderId="142" xfId="0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/>
    </xf>
    <xf numFmtId="1" fontId="9" fillId="0" borderId="24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/>
    </xf>
    <xf numFmtId="1" fontId="9" fillId="0" borderId="23" xfId="0" applyNumberFormat="1" applyFont="1" applyFill="1" applyBorder="1" applyAlignment="1">
      <alignment horizont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10" fillId="0" borderId="134" xfId="0" applyFont="1" applyFill="1" applyBorder="1" applyAlignment="1">
      <alignment horizontal="left"/>
    </xf>
    <xf numFmtId="0" fontId="10" fillId="0" borderId="134" xfId="0" applyFont="1" applyFill="1" applyBorder="1" applyAlignment="1">
      <alignment horizontal="left" vertical="center" wrapText="1"/>
    </xf>
    <xf numFmtId="0" fontId="39" fillId="0" borderId="159" xfId="0" applyFont="1" applyFill="1" applyBorder="1"/>
    <xf numFmtId="0" fontId="39" fillId="0" borderId="42" xfId="0" applyFont="1" applyFill="1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51" fillId="0" borderId="0" xfId="0" applyFont="1" applyAlignment="1">
      <alignment horizontal="right"/>
    </xf>
    <xf numFmtId="0" fontId="51" fillId="0" borderId="0" xfId="0" applyFont="1"/>
    <xf numFmtId="0" fontId="39" fillId="0" borderId="0" xfId="4" applyFont="1"/>
    <xf numFmtId="0" fontId="39" fillId="0" borderId="0" xfId="0" applyFont="1" applyAlignment="1">
      <alignment wrapText="1"/>
    </xf>
    <xf numFmtId="1" fontId="4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 applyFill="1" applyBorder="1"/>
    <xf numFmtId="0" fontId="0" fillId="0" borderId="144" xfId="0" applyFill="1" applyBorder="1" applyAlignment="1">
      <alignment horizontal="left"/>
    </xf>
    <xf numFmtId="0" fontId="39" fillId="0" borderId="142" xfId="0" applyFont="1" applyFill="1" applyBorder="1" applyAlignment="1">
      <alignment horizontal="center" vertical="center"/>
    </xf>
    <xf numFmtId="0" fontId="39" fillId="0" borderId="130" xfId="0" applyFont="1" applyFill="1" applyBorder="1" applyAlignment="1">
      <alignment horizontal="center"/>
    </xf>
    <xf numFmtId="0" fontId="39" fillId="0" borderId="130" xfId="0" applyFont="1" applyFill="1" applyBorder="1" applyAlignment="1">
      <alignment horizontal="center" vertical="center"/>
    </xf>
    <xf numFmtId="0" fontId="39" fillId="0" borderId="130" xfId="4" applyFont="1" applyFill="1" applyBorder="1" applyAlignment="1">
      <alignment horizontal="center" vertical="center"/>
    </xf>
    <xf numFmtId="0" fontId="39" fillId="0" borderId="44" xfId="0" applyFont="1" applyFill="1" applyBorder="1" applyAlignment="1">
      <alignment horizontal="center"/>
    </xf>
    <xf numFmtId="0" fontId="10" fillId="0" borderId="130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wrapText="1"/>
    </xf>
    <xf numFmtId="3" fontId="21" fillId="0" borderId="0" xfId="0" applyNumberFormat="1" applyFont="1"/>
    <xf numFmtId="0" fontId="0" fillId="0" borderId="0" xfId="0" applyAlignment="1"/>
    <xf numFmtId="0" fontId="41" fillId="0" borderId="0" xfId="0" applyFont="1" applyFill="1" applyAlignment="1">
      <alignment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1" fontId="8" fillId="5" borderId="129" xfId="0" applyNumberFormat="1" applyFont="1" applyFill="1" applyBorder="1" applyAlignment="1">
      <alignment horizontal="center"/>
    </xf>
    <xf numFmtId="17" fontId="49" fillId="0" borderId="129" xfId="0" applyNumberFormat="1" applyFont="1" applyBorder="1" applyAlignment="1">
      <alignment horizontal="center"/>
    </xf>
    <xf numFmtId="0" fontId="1" fillId="0" borderId="129" xfId="0" applyNumberFormat="1" applyFont="1" applyBorder="1" applyAlignment="1">
      <alignment horizontal="center"/>
    </xf>
    <xf numFmtId="2" fontId="1" fillId="0" borderId="129" xfId="0" applyNumberFormat="1" applyFont="1" applyBorder="1" applyAlignment="1">
      <alignment horizontal="center"/>
    </xf>
    <xf numFmtId="0" fontId="8" fillId="0" borderId="0" xfId="0" applyFont="1" applyBorder="1" applyAlignment="1"/>
    <xf numFmtId="0" fontId="0" fillId="0" borderId="130" xfId="0" applyBorder="1" applyAlignment="1">
      <alignment horizontal="center" vertical="center"/>
    </xf>
    <xf numFmtId="0" fontId="0" fillId="0" borderId="239" xfId="0" applyBorder="1"/>
    <xf numFmtId="0" fontId="0" fillId="0" borderId="141" xfId="0" applyBorder="1" applyAlignment="1">
      <alignment horizontal="center" vertical="center"/>
    </xf>
    <xf numFmtId="0" fontId="0" fillId="0" borderId="241" xfId="0" applyBorder="1"/>
    <xf numFmtId="0" fontId="0" fillId="0" borderId="139" xfId="0" applyBorder="1" applyAlignment="1">
      <alignment horizontal="center" vertical="center"/>
    </xf>
    <xf numFmtId="0" fontId="0" fillId="0" borderId="242" xfId="0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2" fillId="26" borderId="137" xfId="0" applyFont="1" applyFill="1" applyBorder="1" applyAlignment="1">
      <alignment horizontal="center"/>
    </xf>
    <xf numFmtId="0" fontId="12" fillId="26" borderId="131" xfId="0" applyFont="1" applyFill="1" applyBorder="1" applyAlignment="1">
      <alignment horizontal="center" vertical="center"/>
    </xf>
    <xf numFmtId="0" fontId="67" fillId="27" borderId="131" xfId="0" applyFont="1" applyFill="1" applyBorder="1" applyAlignment="1">
      <alignment horizontal="center" vertical="center"/>
    </xf>
    <xf numFmtId="0" fontId="67" fillId="27" borderId="138" xfId="0" applyFont="1" applyFill="1" applyBorder="1" applyAlignment="1">
      <alignment horizontal="center" vertical="center"/>
    </xf>
    <xf numFmtId="0" fontId="12" fillId="26" borderId="129" xfId="0" applyFont="1" applyFill="1" applyBorder="1" applyAlignment="1">
      <alignment horizontal="center" vertical="center"/>
    </xf>
    <xf numFmtId="0" fontId="10" fillId="0" borderId="137" xfId="0" applyFont="1" applyBorder="1" applyAlignment="1"/>
    <xf numFmtId="0" fontId="10" fillId="0" borderId="131" xfId="0" applyFont="1" applyBorder="1" applyAlignment="1">
      <alignment horizontal="center"/>
    </xf>
    <xf numFmtId="0" fontId="10" fillId="0" borderId="132" xfId="0" applyFont="1" applyBorder="1" applyAlignment="1">
      <alignment horizontal="center"/>
    </xf>
    <xf numFmtId="0" fontId="0" fillId="0" borderId="239" xfId="0" applyBorder="1" applyAlignment="1"/>
    <xf numFmtId="0" fontId="0" fillId="0" borderId="243" xfId="0" applyBorder="1" applyAlignment="1"/>
    <xf numFmtId="0" fontId="0" fillId="0" borderId="241" xfId="0" applyBorder="1" applyAlignment="1"/>
    <xf numFmtId="0" fontId="10" fillId="0" borderId="139" xfId="0" applyFont="1" applyBorder="1" applyAlignment="1">
      <alignment horizontal="center"/>
    </xf>
    <xf numFmtId="0" fontId="12" fillId="26" borderId="137" xfId="0" applyFont="1" applyFill="1" applyBorder="1" applyAlignment="1"/>
    <xf numFmtId="0" fontId="12" fillId="26" borderId="131" xfId="0" applyFont="1" applyFill="1" applyBorder="1" applyAlignment="1">
      <alignment horizontal="center"/>
    </xf>
    <xf numFmtId="0" fontId="67" fillId="27" borderId="131" xfId="0" applyFont="1" applyFill="1" applyBorder="1" applyAlignment="1">
      <alignment horizontal="center"/>
    </xf>
    <xf numFmtId="0" fontId="12" fillId="26" borderId="132" xfId="0" applyFont="1" applyFill="1" applyBorder="1" applyAlignment="1">
      <alignment horizontal="center"/>
    </xf>
    <xf numFmtId="0" fontId="27" fillId="5" borderId="65" xfId="0" applyFont="1" applyFill="1" applyBorder="1" applyAlignment="1">
      <alignment horizontal="center"/>
    </xf>
    <xf numFmtId="0" fontId="25" fillId="9" borderId="65" xfId="0" applyFont="1" applyFill="1" applyBorder="1" applyAlignment="1">
      <alignment horizontal="center"/>
    </xf>
    <xf numFmtId="0" fontId="27" fillId="0" borderId="56" xfId="0" applyFont="1" applyBorder="1" applyAlignment="1">
      <alignment horizontal="right"/>
    </xf>
    <xf numFmtId="0" fontId="10" fillId="0" borderId="137" xfId="0" applyFont="1" applyFill="1" applyBorder="1"/>
    <xf numFmtId="0" fontId="0" fillId="0" borderId="243" xfId="0" applyBorder="1"/>
    <xf numFmtId="0" fontId="0" fillId="0" borderId="140" xfId="0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10" fillId="0" borderId="131" xfId="0" applyFont="1" applyBorder="1" applyAlignment="1">
      <alignment horizontal="center" vertical="center"/>
    </xf>
    <xf numFmtId="0" fontId="10" fillId="0" borderId="13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17" fontId="39" fillId="0" borderId="0" xfId="0" applyNumberFormat="1" applyFont="1" applyFill="1" applyBorder="1" applyAlignment="1">
      <alignment horizontal="center"/>
    </xf>
    <xf numFmtId="17" fontId="39" fillId="0" borderId="0" xfId="0" applyNumberFormat="1" applyFont="1" applyFill="1" applyBorder="1" applyAlignment="1">
      <alignment horizontal="center" vertical="center"/>
    </xf>
    <xf numFmtId="0" fontId="60" fillId="0" borderId="0" xfId="0" applyFont="1" applyBorder="1"/>
    <xf numFmtId="0" fontId="60" fillId="0" borderId="0" xfId="0" applyFont="1" applyFill="1" applyBorder="1"/>
    <xf numFmtId="1" fontId="65" fillId="0" borderId="0" xfId="0" applyNumberFormat="1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 vertical="center"/>
    </xf>
    <xf numFmtId="17" fontId="6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54" fillId="0" borderId="0" xfId="0" applyFont="1" applyFill="1" applyBorder="1" applyAlignment="1">
      <alignment horizontal="center" vertical="center" wrapText="1"/>
    </xf>
    <xf numFmtId="17" fontId="54" fillId="0" borderId="0" xfId="0" applyNumberFormat="1" applyFont="1" applyFill="1" applyBorder="1" applyAlignment="1">
      <alignment horizontal="center" vertical="center"/>
    </xf>
    <xf numFmtId="0" fontId="54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 vertical="center"/>
    </xf>
    <xf numFmtId="0" fontId="39" fillId="0" borderId="0" xfId="0" applyFont="1" applyFill="1"/>
    <xf numFmtId="0" fontId="37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horizontal="left"/>
    </xf>
    <xf numFmtId="0" fontId="51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39" fillId="0" borderId="0" xfId="4" applyFont="1" applyFill="1" applyBorder="1" applyAlignment="1">
      <alignment horizontal="center" vertical="center"/>
    </xf>
    <xf numFmtId="1" fontId="47" fillId="0" borderId="0" xfId="0" applyNumberFormat="1" applyFont="1"/>
    <xf numFmtId="0" fontId="19" fillId="0" borderId="0" xfId="0" applyFont="1" applyFill="1"/>
    <xf numFmtId="0" fontId="10" fillId="0" borderId="245" xfId="0" applyFont="1" applyBorder="1" applyAlignment="1">
      <alignment horizontal="center"/>
    </xf>
    <xf numFmtId="0" fontId="10" fillId="0" borderId="240" xfId="0" applyFont="1" applyBorder="1" applyAlignment="1">
      <alignment horizontal="center"/>
    </xf>
    <xf numFmtId="0" fontId="10" fillId="27" borderId="140" xfId="0" applyFont="1" applyFill="1" applyBorder="1" applyAlignment="1">
      <alignment horizontal="center"/>
    </xf>
    <xf numFmtId="0" fontId="10" fillId="27" borderId="244" xfId="0" applyFont="1" applyFill="1" applyBorder="1" applyAlignment="1">
      <alignment horizontal="center"/>
    </xf>
    <xf numFmtId="17" fontId="64" fillId="0" borderId="0" xfId="0" applyNumberFormat="1" applyFont="1" applyFill="1" applyBorder="1" applyAlignment="1">
      <alignment horizontal="center" vertical="center"/>
    </xf>
    <xf numFmtId="0" fontId="64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 applyFill="1" applyAlignment="1">
      <alignment horizontal="center" vertical="center"/>
    </xf>
    <xf numFmtId="0" fontId="9" fillId="0" borderId="130" xfId="0" applyFont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0" fillId="0" borderId="226" xfId="0" applyFill="1" applyBorder="1" applyAlignment="1">
      <alignment horizontal="left"/>
    </xf>
    <xf numFmtId="0" fontId="39" fillId="0" borderId="237" xfId="0" applyFont="1" applyFill="1" applyBorder="1" applyAlignment="1">
      <alignment horizontal="center" vertical="center"/>
    </xf>
    <xf numFmtId="0" fontId="39" fillId="0" borderId="139" xfId="0" applyFont="1" applyFill="1" applyBorder="1" applyAlignment="1">
      <alignment horizontal="center"/>
    </xf>
    <xf numFmtId="0" fontId="39" fillId="0" borderId="139" xfId="0" applyFont="1" applyFill="1" applyBorder="1" applyAlignment="1">
      <alignment horizontal="center" vertical="center"/>
    </xf>
    <xf numFmtId="0" fontId="39" fillId="0" borderId="139" xfId="4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/>
    </xf>
    <xf numFmtId="0" fontId="39" fillId="0" borderId="24" xfId="0" applyFont="1" applyFill="1" applyBorder="1" applyAlignment="1">
      <alignment horizontal="center"/>
    </xf>
    <xf numFmtId="0" fontId="39" fillId="0" borderId="27" xfId="0" applyFont="1" applyFill="1" applyBorder="1" applyAlignment="1">
      <alignment horizontal="center"/>
    </xf>
    <xf numFmtId="0" fontId="39" fillId="0" borderId="52" xfId="0" applyFont="1" applyFill="1" applyBorder="1" applyAlignment="1">
      <alignment horizontal="center"/>
    </xf>
    <xf numFmtId="0" fontId="39" fillId="0" borderId="24" xfId="13" applyNumberFormat="1" applyFont="1" applyFill="1" applyBorder="1" applyAlignment="1">
      <alignment horizontal="center"/>
    </xf>
    <xf numFmtId="0" fontId="38" fillId="0" borderId="24" xfId="0" applyFont="1" applyFill="1" applyBorder="1" applyAlignment="1">
      <alignment horizontal="center"/>
    </xf>
    <xf numFmtId="0" fontId="10" fillId="5" borderId="50" xfId="4" applyFont="1" applyFill="1" applyBorder="1" applyAlignment="1">
      <alignment horizontal="center" vertical="center"/>
    </xf>
    <xf numFmtId="17" fontId="8" fillId="5" borderId="190" xfId="0" applyNumberFormat="1" applyFont="1" applyFill="1" applyBorder="1" applyAlignment="1">
      <alignment horizontal="center" vertical="center"/>
    </xf>
    <xf numFmtId="0" fontId="51" fillId="0" borderId="159" xfId="4" applyFont="1" applyFill="1" applyBorder="1" applyAlignment="1">
      <alignment horizontal="center" vertical="center"/>
    </xf>
    <xf numFmtId="0" fontId="51" fillId="0" borderId="134" xfId="4" applyFont="1" applyFill="1" applyBorder="1" applyAlignment="1">
      <alignment horizontal="center" vertical="center"/>
    </xf>
    <xf numFmtId="0" fontId="51" fillId="0" borderId="134" xfId="13" applyNumberFormat="1" applyFont="1" applyFill="1" applyBorder="1" applyAlignment="1">
      <alignment horizontal="center" vertical="center"/>
    </xf>
    <xf numFmtId="0" fontId="51" fillId="0" borderId="191" xfId="4" applyFont="1" applyFill="1" applyBorder="1" applyAlignment="1">
      <alignment horizontal="center" vertical="center"/>
    </xf>
    <xf numFmtId="0" fontId="51" fillId="0" borderId="135" xfId="4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1" fontId="8" fillId="5" borderId="190" xfId="0" applyNumberFormat="1" applyFont="1" applyFill="1" applyBorder="1" applyAlignment="1">
      <alignment horizontal="center" vertical="center"/>
    </xf>
    <xf numFmtId="1" fontId="51" fillId="0" borderId="159" xfId="0" applyNumberFormat="1" applyFont="1" applyFill="1" applyBorder="1" applyAlignment="1">
      <alignment horizontal="center" vertical="center"/>
    </xf>
    <xf numFmtId="1" fontId="51" fillId="0" borderId="134" xfId="0" applyNumberFormat="1" applyFont="1" applyFill="1" applyBorder="1" applyAlignment="1">
      <alignment horizontal="center" vertical="center"/>
    </xf>
    <xf numFmtId="1" fontId="51" fillId="0" borderId="134" xfId="13" applyNumberFormat="1" applyFont="1" applyFill="1" applyBorder="1" applyAlignment="1">
      <alignment horizontal="center" vertical="center"/>
    </xf>
    <xf numFmtId="1" fontId="51" fillId="0" borderId="191" xfId="0" applyNumberFormat="1" applyFont="1" applyFill="1" applyBorder="1" applyAlignment="1">
      <alignment horizontal="center" vertical="center"/>
    </xf>
    <xf numFmtId="1" fontId="51" fillId="0" borderId="135" xfId="0" applyNumberFormat="1" applyFont="1" applyFill="1" applyBorder="1" applyAlignment="1">
      <alignment horizontal="center" vertical="center"/>
    </xf>
    <xf numFmtId="2" fontId="8" fillId="5" borderId="194" xfId="0" applyNumberFormat="1" applyFont="1" applyFill="1" applyBorder="1" applyAlignment="1">
      <alignment horizontal="center" vertical="center"/>
    </xf>
    <xf numFmtId="0" fontId="8" fillId="5" borderId="129" xfId="0" applyFont="1" applyFill="1" applyBorder="1" applyAlignment="1">
      <alignment horizontal="center" vertical="center"/>
    </xf>
    <xf numFmtId="0" fontId="37" fillId="0" borderId="159" xfId="0" applyFont="1" applyFill="1" applyBorder="1"/>
    <xf numFmtId="0" fontId="37" fillId="0" borderId="42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4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134" xfId="0" applyFont="1" applyFill="1" applyBorder="1"/>
    <xf numFmtId="0" fontId="37" fillId="0" borderId="44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20" xfId="4" applyFont="1" applyFill="1" applyBorder="1" applyAlignment="1">
      <alignment horizontal="center" vertical="center"/>
    </xf>
    <xf numFmtId="0" fontId="37" fillId="0" borderId="134" xfId="0" applyFont="1" applyFill="1" applyBorder="1" applyAlignment="1">
      <alignment horizontal="left"/>
    </xf>
    <xf numFmtId="0" fontId="54" fillId="0" borderId="0" xfId="0" applyFont="1"/>
    <xf numFmtId="0" fontId="8" fillId="5" borderId="11" xfId="0" applyFont="1" applyFill="1" applyBorder="1" applyAlignment="1">
      <alignment horizontal="center"/>
    </xf>
    <xf numFmtId="0" fontId="8" fillId="5" borderId="190" xfId="0" applyFont="1" applyFill="1" applyBorder="1" applyAlignment="1">
      <alignment horizontal="center" vertical="center"/>
    </xf>
    <xf numFmtId="0" fontId="9" fillId="0" borderId="159" xfId="0" applyFont="1" applyBorder="1" applyAlignment="1">
      <alignment horizontal="left"/>
    </xf>
    <xf numFmtId="0" fontId="9" fillId="0" borderId="134" xfId="0" applyFont="1" applyBorder="1" applyAlignment="1">
      <alignment horizontal="left"/>
    </xf>
    <xf numFmtId="0" fontId="8" fillId="5" borderId="236" xfId="0" applyFont="1" applyFill="1" applyBorder="1" applyAlignment="1">
      <alignment horizontal="left"/>
    </xf>
    <xf numFmtId="0" fontId="8" fillId="5" borderId="193" xfId="0" applyFont="1" applyFill="1" applyBorder="1" applyAlignment="1">
      <alignment horizontal="left"/>
    </xf>
    <xf numFmtId="17" fontId="12" fillId="5" borderId="190" xfId="0" applyNumberFormat="1" applyFont="1" applyFill="1" applyBorder="1" applyAlignment="1">
      <alignment horizontal="center" vertical="center"/>
    </xf>
    <xf numFmtId="0" fontId="67" fillId="27" borderId="129" xfId="0" applyFont="1" applyFill="1" applyBorder="1" applyAlignment="1">
      <alignment horizontal="center" vertical="center"/>
    </xf>
    <xf numFmtId="0" fontId="12" fillId="26" borderId="188" xfId="0" applyFont="1" applyFill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67" fillId="27" borderId="193" xfId="0" applyFont="1" applyFill="1" applyBorder="1" applyAlignment="1">
      <alignment horizontal="center" vertical="center"/>
    </xf>
    <xf numFmtId="17" fontId="67" fillId="4" borderId="130" xfId="0" applyNumberFormat="1" applyFont="1" applyFill="1" applyBorder="1" applyAlignment="1">
      <alignment horizontal="center"/>
    </xf>
    <xf numFmtId="3" fontId="61" fillId="0" borderId="7" xfId="0" applyNumberFormat="1" applyFont="1" applyBorder="1" applyAlignment="1">
      <alignment horizontal="center"/>
    </xf>
    <xf numFmtId="2" fontId="61" fillId="0" borderId="6" xfId="0" applyNumberFormat="1" applyFont="1" applyBorder="1" applyAlignment="1">
      <alignment horizontal="center"/>
    </xf>
    <xf numFmtId="0" fontId="68" fillId="0" borderId="0" xfId="0" applyFont="1"/>
    <xf numFmtId="0" fontId="60" fillId="0" borderId="0" xfId="0" applyFont="1"/>
    <xf numFmtId="165" fontId="43" fillId="0" borderId="0" xfId="0" applyNumberFormat="1" applyFont="1" applyFill="1" applyBorder="1" applyAlignment="1">
      <alignment horizontal="center" vertical="center"/>
    </xf>
    <xf numFmtId="165" fontId="43" fillId="0" borderId="0" xfId="0" applyNumberFormat="1" applyFont="1" applyFill="1" applyBorder="1" applyAlignment="1">
      <alignment horizontal="center"/>
    </xf>
    <xf numFmtId="0" fontId="39" fillId="0" borderId="144" xfId="0" applyFont="1" applyFill="1" applyBorder="1"/>
    <xf numFmtId="0" fontId="39" fillId="0" borderId="141" xfId="0" applyFont="1" applyFill="1" applyBorder="1" applyAlignment="1">
      <alignment horizontal="center"/>
    </xf>
    <xf numFmtId="0" fontId="0" fillId="0" borderId="146" xfId="0" applyFill="1" applyBorder="1" applyAlignment="1">
      <alignment horizontal="left"/>
    </xf>
    <xf numFmtId="2" fontId="8" fillId="5" borderId="229" xfId="0" applyNumberFormat="1" applyFont="1" applyFill="1" applyBorder="1" applyAlignment="1">
      <alignment horizontal="center" vertical="center"/>
    </xf>
    <xf numFmtId="3" fontId="40" fillId="0" borderId="0" xfId="0" applyNumberFormat="1" applyFont="1" applyFill="1"/>
    <xf numFmtId="0" fontId="60" fillId="0" borderId="0" xfId="0" applyFont="1" applyFill="1"/>
    <xf numFmtId="165" fontId="8" fillId="5" borderId="189" xfId="0" applyNumberFormat="1" applyFont="1" applyFill="1" applyBorder="1" applyAlignment="1">
      <alignment horizontal="center" vertical="center" wrapText="1"/>
    </xf>
    <xf numFmtId="165" fontId="8" fillId="5" borderId="129" xfId="0" applyNumberFormat="1" applyFont="1" applyFill="1" applyBorder="1" applyAlignment="1">
      <alignment horizontal="center" vertical="center" wrapText="1"/>
    </xf>
    <xf numFmtId="0" fontId="0" fillId="0" borderId="15" xfId="0" applyBorder="1" applyAlignment="1"/>
    <xf numFmtId="0" fontId="11" fillId="0" borderId="0" xfId="0" applyFont="1" applyAlignment="1">
      <alignment wrapText="1"/>
    </xf>
    <xf numFmtId="0" fontId="0" fillId="0" borderId="0" xfId="0" applyAlignment="1"/>
    <xf numFmtId="0" fontId="60" fillId="0" borderId="0" xfId="0" applyFont="1" applyAlignment="1"/>
    <xf numFmtId="2" fontId="8" fillId="0" borderId="207" xfId="0" applyNumberFormat="1" applyFont="1" applyBorder="1" applyAlignment="1">
      <alignment horizontal="center" vertical="center" wrapText="1"/>
    </xf>
    <xf numFmtId="2" fontId="8" fillId="0" borderId="150" xfId="0" applyNumberFormat="1" applyFont="1" applyBorder="1" applyAlignment="1">
      <alignment horizontal="center" vertical="center" wrapText="1"/>
    </xf>
    <xf numFmtId="2" fontId="8" fillId="0" borderId="196" xfId="0" applyNumberFormat="1" applyFont="1" applyBorder="1" applyAlignment="1">
      <alignment horizontal="center" vertical="center" wrapText="1"/>
    </xf>
    <xf numFmtId="2" fontId="8" fillId="0" borderId="207" xfId="0" applyNumberFormat="1" applyFont="1" applyBorder="1" applyAlignment="1">
      <alignment horizontal="center" vertical="center"/>
    </xf>
    <xf numFmtId="2" fontId="8" fillId="0" borderId="150" xfId="0" applyNumberFormat="1" applyFont="1" applyBorder="1" applyAlignment="1">
      <alignment horizontal="center" vertical="center"/>
    </xf>
    <xf numFmtId="2" fontId="8" fillId="0" borderId="19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/>
    <xf numFmtId="0" fontId="41" fillId="0" borderId="0" xfId="0" applyFont="1" applyAlignment="1"/>
    <xf numFmtId="0" fontId="8" fillId="0" borderId="207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8" fillId="0" borderId="196" xfId="0" applyFont="1" applyBorder="1" applyAlignment="1">
      <alignment horizontal="center" vertical="center" wrapText="1"/>
    </xf>
    <xf numFmtId="0" fontId="8" fillId="0" borderId="148" xfId="0" applyFont="1" applyBorder="1" applyAlignment="1">
      <alignment horizontal="center"/>
    </xf>
    <xf numFmtId="0" fontId="8" fillId="0" borderId="150" xfId="0" applyFont="1" applyBorder="1" applyAlignment="1">
      <alignment horizontal="center"/>
    </xf>
    <xf numFmtId="0" fontId="8" fillId="0" borderId="196" xfId="0" applyFont="1" applyBorder="1" applyAlignment="1">
      <alignment horizontal="center"/>
    </xf>
    <xf numFmtId="0" fontId="8" fillId="0" borderId="207" xfId="0" applyFont="1" applyBorder="1" applyAlignment="1">
      <alignment horizontal="center"/>
    </xf>
    <xf numFmtId="0" fontId="8" fillId="0" borderId="187" xfId="0" applyFont="1" applyBorder="1" applyAlignment="1">
      <alignment horizontal="center"/>
    </xf>
    <xf numFmtId="0" fontId="8" fillId="0" borderId="219" xfId="0" applyFont="1" applyBorder="1" applyAlignment="1">
      <alignment horizontal="center"/>
    </xf>
    <xf numFmtId="0" fontId="8" fillId="0" borderId="167" xfId="0" applyFont="1" applyBorder="1" applyAlignment="1">
      <alignment horizontal="center"/>
    </xf>
    <xf numFmtId="0" fontId="8" fillId="0" borderId="154" xfId="0" applyFont="1" applyBorder="1" applyAlignment="1">
      <alignment horizontal="center"/>
    </xf>
    <xf numFmtId="0" fontId="10" fillId="0" borderId="221" xfId="0" applyFont="1" applyFill="1" applyBorder="1" applyAlignment="1">
      <alignment horizontal="center" vertical="center" wrapText="1"/>
    </xf>
    <xf numFmtId="0" fontId="10" fillId="0" borderId="232" xfId="0" applyFont="1" applyFill="1" applyBorder="1" applyAlignment="1">
      <alignment horizontal="center" vertical="center" wrapText="1"/>
    </xf>
    <xf numFmtId="0" fontId="10" fillId="0" borderId="225" xfId="0" applyFont="1" applyFill="1" applyBorder="1" applyAlignment="1">
      <alignment horizontal="center" vertical="center" wrapText="1"/>
    </xf>
    <xf numFmtId="0" fontId="10" fillId="0" borderId="13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33" xfId="0" applyFont="1" applyFill="1" applyBorder="1" applyAlignment="1">
      <alignment horizontal="center" vertical="center" wrapText="1"/>
    </xf>
    <xf numFmtId="0" fontId="10" fillId="0" borderId="223" xfId="0" applyFont="1" applyFill="1" applyBorder="1" applyAlignment="1">
      <alignment horizontal="center" vertical="center" wrapText="1"/>
    </xf>
    <xf numFmtId="0" fontId="10" fillId="0" borderId="234" xfId="0" applyFont="1" applyFill="1" applyBorder="1" applyAlignment="1">
      <alignment horizontal="center" vertical="center" wrapText="1"/>
    </xf>
    <xf numFmtId="0" fontId="10" fillId="0" borderId="235" xfId="0" applyFont="1" applyFill="1" applyBorder="1" applyAlignment="1">
      <alignment horizontal="center" vertical="center" wrapText="1"/>
    </xf>
    <xf numFmtId="0" fontId="0" fillId="28" borderId="141" xfId="0" applyFill="1" applyBorder="1" applyAlignment="1">
      <alignment horizontal="center"/>
    </xf>
    <xf numFmtId="0" fontId="0" fillId="28" borderId="142" xfId="0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0" fillId="20" borderId="110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10" borderId="3" xfId="0" applyFont="1" applyFill="1" applyBorder="1" applyAlignment="1">
      <alignment horizontal="center"/>
    </xf>
    <xf numFmtId="0" fontId="10" fillId="12" borderId="28" xfId="0" applyFont="1" applyFill="1" applyBorder="1" applyAlignment="1">
      <alignment horizontal="center"/>
    </xf>
    <xf numFmtId="0" fontId="10" fillId="14" borderId="89" xfId="0" applyFont="1" applyFill="1" applyBorder="1" applyAlignment="1">
      <alignment horizontal="center" vertical="center"/>
    </xf>
    <xf numFmtId="0" fontId="10" fillId="17" borderId="90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" xfId="13" builtinId="3"/>
    <cellStyle name="Vírgula 2" xfId="12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JUNHO/2024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Protocolos!$K$19:$K$23</c:f>
              <c:numCache>
                <c:formatCode>General</c:formatCode>
                <c:ptCount val="5"/>
                <c:pt idx="0">
                  <c:v>365</c:v>
                </c:pt>
                <c:pt idx="1">
                  <c:v>76</c:v>
                </c:pt>
                <c:pt idx="2">
                  <c:v>5282</c:v>
                </c:pt>
                <c:pt idx="3">
                  <c:v>215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JUN/24 (excetuando-se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746699435816916E-2"/>
                  <c:y val="-6.3629046568219411E-1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layout>
                <c:manualLayout>
                  <c:x val="-8.3651015537874282E-2"/>
                  <c:y val="-1.271202447582738E-1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chemeClr val="tx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('10+_Assuntos_2024'!$A$7:$A$16,'10+_Assuntos_2024'!$A$18)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  <c:pt idx="10">
                  <c:v>Outros</c:v>
                </c:pt>
              </c:strCache>
            </c:strRef>
          </c:cat>
          <c:val>
            <c:numRef>
              <c:f>('10+_Assuntos_2024'!$P$7:$P$16,'10+_Assuntos_2024'!$P$18)</c:f>
              <c:numCache>
                <c:formatCode>0.00</c:formatCode>
                <c:ptCount val="11"/>
                <c:pt idx="0">
                  <c:v>10.366287339971551</c:v>
                </c:pt>
                <c:pt idx="1">
                  <c:v>6.4544807965860596</c:v>
                </c:pt>
                <c:pt idx="2">
                  <c:v>4.960881934566145</c:v>
                </c:pt>
                <c:pt idx="3">
                  <c:v>7.0056899004267423</c:v>
                </c:pt>
                <c:pt idx="4">
                  <c:v>4.765291607396871</c:v>
                </c:pt>
                <c:pt idx="5">
                  <c:v>3.9295874822190613</c:v>
                </c:pt>
                <c:pt idx="6">
                  <c:v>4.2140825035561882</c:v>
                </c:pt>
                <c:pt idx="7">
                  <c:v>3.5206258890469417</c:v>
                </c:pt>
                <c:pt idx="8">
                  <c:v>2.8271692745376957</c:v>
                </c:pt>
                <c:pt idx="9">
                  <c:v>2.5960170697012801</c:v>
                </c:pt>
                <c:pt idx="10">
                  <c:v>49.359886201991465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Média - 10 assuntos mais solicitados dos 3 últimos meses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'ASSUNTOS_10+_últimos_3_meses'!$F$6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718</c:v>
                </c:pt>
                <c:pt idx="1">
                  <c:v>377</c:v>
                </c:pt>
                <c:pt idx="2">
                  <c:v>357.66666666666669</c:v>
                </c:pt>
                <c:pt idx="3">
                  <c:v>277.66666666666669</c:v>
                </c:pt>
                <c:pt idx="4">
                  <c:v>273</c:v>
                </c:pt>
                <c:pt idx="5">
                  <c:v>213.66666666666666</c:v>
                </c:pt>
                <c:pt idx="6">
                  <c:v>186.33333333333334</c:v>
                </c:pt>
                <c:pt idx="7">
                  <c:v>170.33333333333334</c:v>
                </c:pt>
                <c:pt idx="8">
                  <c:v>167</c:v>
                </c:pt>
                <c:pt idx="9">
                  <c:v>160.66666666666666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91463743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10 assuntos mais solicitados 3 últimos meses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583</c:v>
                </c:pt>
                <c:pt idx="1">
                  <c:v>752</c:v>
                </c:pt>
                <c:pt idx="2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FBF-941D-90373977718E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394</c:v>
                </c:pt>
                <c:pt idx="1">
                  <c:v>423</c:v>
                </c:pt>
                <c:pt idx="2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FBF-941D-90373977718E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363</c:v>
                </c:pt>
                <c:pt idx="1">
                  <c:v>341</c:v>
                </c:pt>
                <c:pt idx="2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FBF-941D-90373977718E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279</c:v>
                </c:pt>
                <c:pt idx="1">
                  <c:v>271</c:v>
                </c:pt>
                <c:pt idx="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FBF-941D-90373977718E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268</c:v>
                </c:pt>
                <c:pt idx="1">
                  <c:v>285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1-4FBF-941D-90373977718E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221</c:v>
                </c:pt>
                <c:pt idx="1">
                  <c:v>184</c:v>
                </c:pt>
                <c:pt idx="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01-4FBF-941D-90373977718E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237</c:v>
                </c:pt>
                <c:pt idx="1">
                  <c:v>155</c:v>
                </c:pt>
                <c:pt idx="2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01-4FBF-941D-90373977718E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198</c:v>
                </c:pt>
                <c:pt idx="1">
                  <c:v>158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01-4FBF-941D-90373977718E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159</c:v>
                </c:pt>
                <c:pt idx="1">
                  <c:v>166</c:v>
                </c:pt>
                <c:pt idx="2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01-4FBF-941D-90373977718E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146</c:v>
                </c:pt>
                <c:pt idx="1">
                  <c:v>141</c:v>
                </c:pt>
                <c:pt idx="2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01-4FBF-941D-90373977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0951376"/>
        <c:axId val="1210951792"/>
      </c:barChart>
      <c:dateAx>
        <c:axId val="1210951376"/>
        <c:scaling>
          <c:orientation val="minMax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792"/>
        <c:crosses val="autoZero"/>
        <c:auto val="1"/>
        <c:lblOffset val="100"/>
        <c:baseTimeUnit val="months"/>
      </c:dateAx>
      <c:valAx>
        <c:axId val="121095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1095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93529526634887"/>
          <c:y val="9.9363683977991099E-2"/>
          <c:w val="0.31869703197821825"/>
          <c:h val="0.86487156858294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'10_ASSUNTOS+_Assuntos_JUN_24'!$B$24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'10_ASSUNTOS+_Assuntos_JUN_24'!$B$25</c:f>
              <c:numCache>
                <c:formatCode>General</c:formatCode>
                <c:ptCount val="1"/>
                <c:pt idx="0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'10_ASSUNTOS+_Assuntos_JUN_24'!$C$24:$C$24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'10_ASSUNTOS+_Assuntos_JUN_24'!$C$25:$C$25</c:f>
              <c:numCache>
                <c:formatCode>General</c:formatCode>
                <c:ptCount val="1"/>
                <c:pt idx="0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'10_ASSUNTOS+_Assuntos_JUN_24'!$D$24:$D$24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'10_ASSUNTOS+_Assuntos_JUN_24'!$D$25:$D$26</c:f>
              <c:numCache>
                <c:formatCode>General</c:formatCode>
                <c:ptCount val="2"/>
                <c:pt idx="0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'10_ASSUNTOS+_Assuntos_JUN_24'!$E$24:$E$24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'10_ASSUNTOS+_Assuntos_JUN_24'!$E$25:$E$26</c:f>
              <c:numCache>
                <c:formatCode>General</c:formatCode>
                <c:ptCount val="2"/>
                <c:pt idx="0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'10_ASSUNTOS+_Assuntos_JUN_24'!$F$24:$F$24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'10_ASSUNTOS+_Assuntos_JUN_24'!$F$25:$F$26</c:f>
              <c:numCache>
                <c:formatCode>General</c:formatCode>
                <c:ptCount val="2"/>
                <c:pt idx="0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'10_ASSUNTOS+_Assuntos_JUN_24'!$G$24:$G$24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'10_ASSUNTOS+_Assuntos_JUN_24'!$G$25:$G$26</c:f>
              <c:numCache>
                <c:formatCode>General</c:formatCode>
                <c:ptCount val="2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'10_ASSUNTOS+_Assuntos_JUN_24'!$H$24:$H$24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'10_ASSUNTOS+_Assuntos_JUN_24'!$H$25:$H$26</c:f>
              <c:numCache>
                <c:formatCode>General</c:formatCode>
                <c:ptCount val="2"/>
                <c:pt idx="0">
                  <c:v>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'10_ASSUNTOS+_Assuntos_JUN_24'!$I$24:$I$24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'10_ASSUNTOS+_Assuntos_JUN_24'!$I$25:$I$26</c:f>
              <c:numCache>
                <c:formatCode>General</c:formatCode>
                <c:ptCount val="2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'10_ASSUNTOS+_Assuntos_JUN_24'!$J$24:$J$24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'10_ASSUNTOS+_Assuntos_JUN_24'!$J$25:$J$26</c:f>
              <c:numCache>
                <c:formatCode>General</c:formatCode>
                <c:ptCount val="2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'10_ASSUNTOS+_Assuntos_JUN_24'!$K$24:$K$24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F0ED-4F59-B5FC-95FC41A831C9}"/>
              </c:ext>
            </c:extLst>
          </c:dPt>
          <c:val>
            <c:numRef>
              <c:f>'10_ASSUNTOS+_Assuntos_JUN_24'!$K$25:$K$26</c:f>
              <c:numCache>
                <c:formatCode>General</c:formatCode>
                <c:ptCount val="2"/>
                <c:pt idx="0">
                  <c:v>146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'10_ASSUNTOS+_Assuntos_JUN_24'!$L$24:$L$24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A84DFEFC-B999-4AA8-8CF4-C0D76E5DEBB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'10_ASSUNTOS+_Assuntos_JUN_24'!$L$25:$L$26</c:f>
              <c:numCache>
                <c:formatCode>General</c:formatCode>
                <c:ptCount val="2"/>
                <c:pt idx="1">
                  <c:v>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</c:scaling>
        <c:delete val="0"/>
        <c:axPos val="l"/>
        <c:majorGridlines>
          <c:spPr>
            <a:ln w="9525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5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18239893926302692"/>
          <c:w val="0.28674900974076606"/>
          <c:h val="0.7493102492623203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solicitados do mês de JUNHO/24</a:t>
            </a:r>
          </a:p>
        </c:rich>
      </c:tx>
      <c:layout>
        <c:manualLayout>
          <c:xMode val="edge"/>
          <c:yMode val="edge"/>
          <c:x val="0.21180529583678118"/>
          <c:y val="3.714791888970315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'10_ASSUNTOS+_Assuntos_JUN_24'!$B$6:$B$6</c:f>
              <c:strCache>
                <c:ptCount val="1"/>
                <c:pt idx="0">
                  <c:v>jun/24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'10_ASSUNTOS+_Assuntos_JUN_24'!$A$7:$A$16</c:f>
              <c:strCache>
                <c:ptCount val="10"/>
                <c:pt idx="0">
                  <c:v>Cadastro Único (CadÚnico)</c:v>
                </c:pt>
                <c:pt idx="1">
                  <c:v>Órgão externo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Qualidade de atendimento</c:v>
                </c:pt>
                <c:pt idx="5">
                  <c:v>Processo Administrativo</c:v>
                </c:pt>
                <c:pt idx="6">
                  <c:v>Poluição sonora - PSIU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</c:strCache>
            </c:strRef>
          </c:cat>
          <c:val>
            <c:numRef>
              <c:f>'10_ASSUNTOS+_Assuntos_JUN_24'!$B$7:$B$16</c:f>
              <c:numCache>
                <c:formatCode>General</c:formatCode>
                <c:ptCount val="10"/>
                <c:pt idx="0">
                  <c:v>583</c:v>
                </c:pt>
                <c:pt idx="1">
                  <c:v>394</c:v>
                </c:pt>
                <c:pt idx="2">
                  <c:v>363</c:v>
                </c:pt>
                <c:pt idx="3">
                  <c:v>279</c:v>
                </c:pt>
                <c:pt idx="4">
                  <c:v>268</c:v>
                </c:pt>
                <c:pt idx="5">
                  <c:v>237</c:v>
                </c:pt>
                <c:pt idx="6">
                  <c:v>221</c:v>
                </c:pt>
                <c:pt idx="7">
                  <c:v>198</c:v>
                </c:pt>
                <c:pt idx="8">
                  <c:v>159</c:v>
                </c:pt>
                <c:pt idx="9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2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'10+_UNIDADES_2024'!$A$7:$A$16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Secretaria Executiva de Limpeza Urbana**</c:v>
                </c:pt>
                <c:pt idx="5">
                  <c:v>Secretaria Municipal de Educação</c:v>
                </c:pt>
                <c:pt idx="6">
                  <c:v>Órgão externo</c:v>
                </c:pt>
                <c:pt idx="7">
                  <c:v>Companhia de Engenharia de Tráfego - CET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'10+_UNIDADES_2024'!$O$7:$O$16</c:f>
              <c:numCache>
                <c:formatCode>0</c:formatCode>
                <c:ptCount val="10"/>
                <c:pt idx="0">
                  <c:v>887</c:v>
                </c:pt>
                <c:pt idx="1">
                  <c:v>591.33333333333337</c:v>
                </c:pt>
                <c:pt idx="2">
                  <c:v>515</c:v>
                </c:pt>
                <c:pt idx="3">
                  <c:v>345.33333333333331</c:v>
                </c:pt>
                <c:pt idx="4">
                  <c:v>335</c:v>
                </c:pt>
                <c:pt idx="5">
                  <c:v>326.33333333333331</c:v>
                </c:pt>
                <c:pt idx="6">
                  <c:v>284.16666666666669</c:v>
                </c:pt>
                <c:pt idx="7">
                  <c:v>277.16666666666669</c:v>
                </c:pt>
                <c:pt idx="8">
                  <c:v>252.33333333333334</c:v>
                </c:pt>
                <c:pt idx="9">
                  <c:v>130.16666666666666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l"/>
        <c:majorGridlines>
          <c:spPr>
            <a:ln w="6345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chemeClr val="bg1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C6-42A3-9481-68ADE6B0346A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BC-4564-B39F-41612F8579E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'10+_UNIDADES_2024'!$A$7:$A$18</c15:sqref>
                  </c15:fullRef>
                </c:ext>
              </c:extLst>
              <c:f>('10+_UNIDADES_2024'!$A$7:$A$16,'10+_UNIDADES_2024'!$A$18)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Secretaria Executiva de Limpeza Urbana**</c:v>
                </c:pt>
                <c:pt idx="5">
                  <c:v>Secretaria Municipal de Educação</c:v>
                </c:pt>
                <c:pt idx="6">
                  <c:v>Órgão externo</c:v>
                </c:pt>
                <c:pt idx="7">
                  <c:v>Companhia de Engenharia de Tráfego - CET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'10+_UNIDADES_2024'!$P$7:$P$18</c15:sqref>
                  </c15:fullRef>
                </c:ext>
              </c:extLst>
              <c:f>('10+_UNIDADES_2024'!$P$7:$P$16,'10+_UNIDADES_2024'!$P$18)</c:f>
              <c:numCache>
                <c:formatCode>0.00</c:formatCode>
                <c:ptCount val="11"/>
                <c:pt idx="0">
                  <c:v>13.637980085348506</c:v>
                </c:pt>
                <c:pt idx="1">
                  <c:v>10.935277382645804</c:v>
                </c:pt>
                <c:pt idx="2">
                  <c:v>9.5128022759601709</c:v>
                </c:pt>
                <c:pt idx="3">
                  <c:v>6.6678520625889046</c:v>
                </c:pt>
                <c:pt idx="4">
                  <c:v>4.6408250355618774</c:v>
                </c:pt>
                <c:pt idx="5">
                  <c:v>4.569701280227596</c:v>
                </c:pt>
                <c:pt idx="6">
                  <c:v>7.0056899004267423</c:v>
                </c:pt>
                <c:pt idx="7">
                  <c:v>4.9786628733997151</c:v>
                </c:pt>
                <c:pt idx="8">
                  <c:v>4.3918918918918921</c:v>
                </c:pt>
                <c:pt idx="9">
                  <c:v>2.2226173541963017</c:v>
                </c:pt>
                <c:pt idx="10">
                  <c:v>31.436699857752487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'10+_UNIDADES_2024'!$P$17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0.27390055772301036"/>
          <c:y val="8.0080080080080079E-3"/>
        </c:manualLayout>
      </c:layout>
      <c:overlay val="0"/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1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Companhia de Engenharia de Tráfego - CET</c:v>
                </c:pt>
                <c:pt idx="7">
                  <c:v>São Paulo Transportes - SPTRANS</c:v>
                </c:pt>
                <c:pt idx="8">
                  <c:v>Secretaria Municipal de Educação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908.66666666666663</c:v>
                </c:pt>
                <c:pt idx="1">
                  <c:v>589.66666666666663</c:v>
                </c:pt>
                <c:pt idx="2">
                  <c:v>569.33333333333337</c:v>
                </c:pt>
                <c:pt idx="3">
                  <c:v>377</c:v>
                </c:pt>
                <c:pt idx="4">
                  <c:v>334.33333333333331</c:v>
                </c:pt>
                <c:pt idx="5">
                  <c:v>312.33333333333331</c:v>
                </c:pt>
                <c:pt idx="6">
                  <c:v>280.33333333333331</c:v>
                </c:pt>
                <c:pt idx="7">
                  <c:v>268.33333333333331</c:v>
                </c:pt>
                <c:pt idx="8">
                  <c:v>263</c:v>
                </c:pt>
                <c:pt idx="9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791456671"/>
        <c:crosses val="autoZero"/>
        <c:crossBetween val="between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818449903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767</c:v>
                </c:pt>
                <c:pt idx="1">
                  <c:v>935</c:v>
                </c:pt>
                <c:pt idx="2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615</c:v>
                </c:pt>
                <c:pt idx="1">
                  <c:v>532</c:v>
                </c:pt>
                <c:pt idx="2">
                  <c:v>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535</c:v>
                </c:pt>
                <c:pt idx="1">
                  <c:v>565</c:v>
                </c:pt>
                <c:pt idx="2">
                  <c:v>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Órgão externo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394</c:v>
                </c:pt>
                <c:pt idx="1">
                  <c:v>423</c:v>
                </c:pt>
                <c:pt idx="2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375</c:v>
                </c:pt>
                <c:pt idx="1">
                  <c:v>278</c:v>
                </c:pt>
                <c:pt idx="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261</c:v>
                </c:pt>
                <c:pt idx="1">
                  <c:v>325</c:v>
                </c:pt>
                <c:pt idx="2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280</c:v>
                </c:pt>
                <c:pt idx="1">
                  <c:v>257</c:v>
                </c:pt>
                <c:pt idx="2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São Paulo Transportes - SPTRANS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247</c:v>
                </c:pt>
                <c:pt idx="1">
                  <c:v>229</c:v>
                </c:pt>
                <c:pt idx="2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Secretaria Municipal de Educação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257</c:v>
                </c:pt>
                <c:pt idx="1">
                  <c:v>226</c:v>
                </c:pt>
                <c:pt idx="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45444</c:v>
                </c:pt>
                <c:pt idx="1">
                  <c:v>45413</c:v>
                </c:pt>
                <c:pt idx="2">
                  <c:v>45383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125</c:v>
                </c:pt>
                <c:pt idx="1">
                  <c:v>148</c:v>
                </c:pt>
                <c:pt idx="2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239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0.634503663371914"/>
          <c:y val="0.1124780326372247"/>
          <c:w val="0.36479158109067705"/>
          <c:h val="0.7916590113648424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'10+_Unidades__JUN_24'!$B$22:$B$22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'10+_Unidades__JUN_24'!$B$23:$B$25</c:f>
              <c:numCache>
                <c:formatCode>General</c:formatCode>
                <c:ptCount val="3"/>
                <c:pt idx="0">
                  <c:v>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'10+_Unidades__JUN_24'!$C$22:$C$22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'10+_Unidades__JUN_24'!$C$23:$C$25</c:f>
              <c:numCache>
                <c:formatCode>General</c:formatCode>
                <c:ptCount val="3"/>
                <c:pt idx="0">
                  <c:v>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'10+_Unidades__JUN_24'!$D$22:$D$22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'10+_Unidades__JUN_24'!$D$23:$D$25</c:f>
              <c:numCache>
                <c:formatCode>General</c:formatCode>
                <c:ptCount val="3"/>
                <c:pt idx="0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'10+_Unidades__JUN_24'!$E$22:$E$22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'10+_Unidades__JUN_24'!$E$23:$E$25</c:f>
              <c:numCache>
                <c:formatCode>General</c:formatCode>
                <c:ptCount val="3"/>
                <c:pt idx="0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'10+_Unidades__JUN_24'!$F$22:$F$22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'10+_Unidades__JUN_24'!$F$23:$F$25</c:f>
              <c:numCache>
                <c:formatCode>General</c:formatCode>
                <c:ptCount val="3"/>
                <c:pt idx="0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'10+_Unidades__JUN_24'!$G$22:$G$22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'10+_Unidades__JUN_24'!$G$23:$G$25</c:f>
              <c:numCache>
                <c:formatCode>General</c:formatCode>
                <c:ptCount val="3"/>
                <c:pt idx="0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'10+_Unidades__JUN_24'!$H$22:$H$22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'10+_Unidades__JUN_24'!$H$23:$H$25</c:f>
              <c:numCache>
                <c:formatCode>General</c:formatCode>
                <c:ptCount val="3"/>
                <c:pt idx="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'10+_Unidades__JUN_24'!$I$22:$I$22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'10+_Unidades__JUN_24'!$I$23:$I$25</c:f>
              <c:numCache>
                <c:formatCode>General</c:formatCode>
                <c:ptCount val="3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'10+_Unidades__JUN_24'!$J$22:$J$22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'10+_Unidades__JUN_24'!$J$23:$J$25</c:f>
              <c:numCache>
                <c:formatCode>General</c:formatCode>
                <c:ptCount val="3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'10+_Unidades__JUN_24'!$K$22:$K$22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896-47F7-8CCC-C0957B9B4A93}"/>
              </c:ext>
            </c:extLst>
          </c:dPt>
          <c:val>
            <c:numRef>
              <c:f>'10+_Unidades__JUN_24'!$K$23:$K$25</c:f>
              <c:numCache>
                <c:formatCode>General</c:formatCode>
                <c:ptCount val="3"/>
                <c:pt idx="0">
                  <c:v>125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'10+_Unidades__JUN_24'!$L$22:$L$22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'10+_Unidades__JUN_24'!$L$23:$L$25</c:f>
              <c:numCache>
                <c:formatCode>#,##0</c:formatCode>
                <c:ptCount val="3"/>
                <c:pt idx="2">
                  <c:v>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- 2024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5.2541246816520868</c:v>
                </c:pt>
                <c:pt idx="1">
                  <c:v>1.3149152917727827</c:v>
                </c:pt>
                <c:pt idx="2">
                  <c:v>88.960248034547675</c:v>
                </c:pt>
                <c:pt idx="3">
                  <c:v>3.5239729819510575</c:v>
                </c:pt>
                <c:pt idx="4">
                  <c:v>0.94673901007640349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89620888308433"/>
          <c:y val="0.11613921987239534"/>
          <c:w val="0.29455567163135687"/>
          <c:h val="0.84220366261395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JUNHO/24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'10+_Unidades__JUN_24'!$B$6:$B$6</c:f>
              <c:strCache>
                <c:ptCount val="1"/>
                <c:pt idx="0">
                  <c:v>jun/24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'10+_Unidades__JUN_24'!$A$7:$A$16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Órgão externo</c:v>
                </c:pt>
                <c:pt idx="4">
                  <c:v>Secretaria Municipal da Fazenda</c:v>
                </c:pt>
                <c:pt idx="5">
                  <c:v>Companhia de Engenharia de Tráfego - CET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São Paulo Transportes - SPTRANS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'10+_Unidades__JUN_24'!$B$7:$B$16</c:f>
              <c:numCache>
                <c:formatCode>General</c:formatCode>
                <c:ptCount val="10"/>
                <c:pt idx="0">
                  <c:v>767</c:v>
                </c:pt>
                <c:pt idx="1">
                  <c:v>615</c:v>
                </c:pt>
                <c:pt idx="2">
                  <c:v>535</c:v>
                </c:pt>
                <c:pt idx="3">
                  <c:v>394</c:v>
                </c:pt>
                <c:pt idx="4">
                  <c:v>375</c:v>
                </c:pt>
                <c:pt idx="5">
                  <c:v>280</c:v>
                </c:pt>
                <c:pt idx="6">
                  <c:v>261</c:v>
                </c:pt>
                <c:pt idx="7">
                  <c:v>257</c:v>
                </c:pt>
                <c:pt idx="8">
                  <c:v>247</c:v>
                </c:pt>
                <c:pt idx="9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2024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Subprefeituras_2024!$P$4:$P$4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Subprefeituras_2024!$P$5:$P$36</c:f>
              <c:numCache>
                <c:formatCode>0.0</c:formatCode>
                <c:ptCount val="32"/>
                <c:pt idx="0">
                  <c:v>2.1733149931224207</c:v>
                </c:pt>
                <c:pt idx="1">
                  <c:v>4.236588720770289</c:v>
                </c:pt>
                <c:pt idx="2">
                  <c:v>3.0811554332874826</c:v>
                </c:pt>
                <c:pt idx="3">
                  <c:v>3.9202200825309492</c:v>
                </c:pt>
                <c:pt idx="4">
                  <c:v>2.9711141678129298</c:v>
                </c:pt>
                <c:pt idx="5">
                  <c:v>2.283356258596974</c:v>
                </c:pt>
                <c:pt idx="6">
                  <c:v>0.64649243466299866</c:v>
                </c:pt>
                <c:pt idx="7">
                  <c:v>0.92159559834938098</c:v>
                </c:pt>
                <c:pt idx="8">
                  <c:v>2.4621733149931222</c:v>
                </c:pt>
                <c:pt idx="9">
                  <c:v>1.0866574965612104</c:v>
                </c:pt>
                <c:pt idx="10">
                  <c:v>4.2778541953232461</c:v>
                </c:pt>
                <c:pt idx="11">
                  <c:v>2.2420907840440165</c:v>
                </c:pt>
                <c:pt idx="12">
                  <c:v>4.0027510316368637</c:v>
                </c:pt>
                <c:pt idx="13">
                  <c:v>2.1320495185694637</c:v>
                </c:pt>
                <c:pt idx="14">
                  <c:v>2.1870701513067399</c:v>
                </c:pt>
                <c:pt idx="15">
                  <c:v>6.9325997248968356</c:v>
                </c:pt>
                <c:pt idx="16">
                  <c:v>2.1320495185694637</c:v>
                </c:pt>
                <c:pt idx="17">
                  <c:v>5.061898211829436</c:v>
                </c:pt>
                <c:pt idx="18">
                  <c:v>1.2517193947730398</c:v>
                </c:pt>
                <c:pt idx="19">
                  <c:v>6.0385144429160942</c:v>
                </c:pt>
                <c:pt idx="20">
                  <c:v>0.71526822558459424</c:v>
                </c:pt>
                <c:pt idx="21">
                  <c:v>4.0990371389270974</c:v>
                </c:pt>
                <c:pt idx="22">
                  <c:v>4.0990371389270974</c:v>
                </c:pt>
                <c:pt idx="23">
                  <c:v>5.0343878954607977</c:v>
                </c:pt>
                <c:pt idx="24">
                  <c:v>4.236588720770289</c:v>
                </c:pt>
                <c:pt idx="25">
                  <c:v>2.4209078404401652</c:v>
                </c:pt>
                <c:pt idx="26">
                  <c:v>1.3067400275103165</c:v>
                </c:pt>
                <c:pt idx="27">
                  <c:v>0.99037138927097668</c:v>
                </c:pt>
                <c:pt idx="28">
                  <c:v>6.4236588720770289</c:v>
                </c:pt>
                <c:pt idx="29">
                  <c:v>3.2874828060522692</c:v>
                </c:pt>
                <c:pt idx="30">
                  <c:v>5.0068775790921594</c:v>
                </c:pt>
                <c:pt idx="31">
                  <c:v>2.3383768913342506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Subprefeituras_2024!$O$4:$O$4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Subprefeituras_2024!$A$5:$A$36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Subprefeituras_2024!$O$5:$O$36</c:f>
              <c:numCache>
                <c:formatCode>0</c:formatCode>
                <c:ptCount val="32"/>
                <c:pt idx="0">
                  <c:v>26.333333333333332</c:v>
                </c:pt>
                <c:pt idx="1">
                  <c:v>51.333333333333336</c:v>
                </c:pt>
                <c:pt idx="2">
                  <c:v>37.333333333333336</c:v>
                </c:pt>
                <c:pt idx="3">
                  <c:v>47.5</c:v>
                </c:pt>
                <c:pt idx="4">
                  <c:v>36</c:v>
                </c:pt>
                <c:pt idx="5">
                  <c:v>27.666666666666668</c:v>
                </c:pt>
                <c:pt idx="6">
                  <c:v>7.833333333333333</c:v>
                </c:pt>
                <c:pt idx="7">
                  <c:v>11.166666666666666</c:v>
                </c:pt>
                <c:pt idx="8">
                  <c:v>29.833333333333332</c:v>
                </c:pt>
                <c:pt idx="9">
                  <c:v>13.166666666666666</c:v>
                </c:pt>
                <c:pt idx="10">
                  <c:v>51.833333333333336</c:v>
                </c:pt>
                <c:pt idx="11">
                  <c:v>27.166666666666668</c:v>
                </c:pt>
                <c:pt idx="12">
                  <c:v>48.5</c:v>
                </c:pt>
                <c:pt idx="13">
                  <c:v>25.833333333333332</c:v>
                </c:pt>
                <c:pt idx="14">
                  <c:v>26.5</c:v>
                </c:pt>
                <c:pt idx="15">
                  <c:v>84</c:v>
                </c:pt>
                <c:pt idx="16">
                  <c:v>25.833333333333332</c:v>
                </c:pt>
                <c:pt idx="17">
                  <c:v>61.333333333333336</c:v>
                </c:pt>
                <c:pt idx="18">
                  <c:v>15.166666666666666</c:v>
                </c:pt>
                <c:pt idx="19">
                  <c:v>73.166666666666671</c:v>
                </c:pt>
                <c:pt idx="20">
                  <c:v>8.6666666666666661</c:v>
                </c:pt>
                <c:pt idx="21">
                  <c:v>49.666666666666664</c:v>
                </c:pt>
                <c:pt idx="22">
                  <c:v>49.666666666666664</c:v>
                </c:pt>
                <c:pt idx="23">
                  <c:v>61</c:v>
                </c:pt>
                <c:pt idx="24">
                  <c:v>51.333333333333336</c:v>
                </c:pt>
                <c:pt idx="25">
                  <c:v>29.333333333333332</c:v>
                </c:pt>
                <c:pt idx="26">
                  <c:v>15.833333333333334</c:v>
                </c:pt>
                <c:pt idx="27">
                  <c:v>12</c:v>
                </c:pt>
                <c:pt idx="28">
                  <c:v>77.833333333333329</c:v>
                </c:pt>
                <c:pt idx="29">
                  <c:v>39.833333333333336</c:v>
                </c:pt>
                <c:pt idx="30">
                  <c:v>60.666666666666664</c:v>
                </c:pt>
                <c:pt idx="31">
                  <c:v>28.333333333333332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'10+_SUB''s_2024'!$O$6:$O$6</c:f>
              <c:strCache>
                <c:ptCount val="1"/>
                <c:pt idx="0">
                  <c:v>Média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'10+_SUB''s_2024'!$A$7:$A$16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Santana/Tucuruvi</c:v>
                </c:pt>
                <c:pt idx="5">
                  <c:v>Vila Mariana</c:v>
                </c:pt>
                <c:pt idx="6">
                  <c:v>Ipiranga</c:v>
                </c:pt>
                <c:pt idx="7">
                  <c:v>Butantã</c:v>
                </c:pt>
                <c:pt idx="8">
                  <c:v>Santo Amaro</c:v>
                </c:pt>
                <c:pt idx="9">
                  <c:v>Pinheiros</c:v>
                </c:pt>
              </c:strCache>
            </c:strRef>
          </c:cat>
          <c:val>
            <c:numRef>
              <c:f>'10+_SUB''s_2024'!$O$7:$O$16</c:f>
              <c:numCache>
                <c:formatCode>0</c:formatCode>
                <c:ptCount val="10"/>
                <c:pt idx="0">
                  <c:v>84</c:v>
                </c:pt>
                <c:pt idx="1">
                  <c:v>77.833333333333329</c:v>
                </c:pt>
                <c:pt idx="2">
                  <c:v>73.166666666666671</c:v>
                </c:pt>
                <c:pt idx="3">
                  <c:v>61.333333333333336</c:v>
                </c:pt>
                <c:pt idx="4">
                  <c:v>61</c:v>
                </c:pt>
                <c:pt idx="5">
                  <c:v>60.666666666666664</c:v>
                </c:pt>
                <c:pt idx="6">
                  <c:v>51.833333333333336</c:v>
                </c:pt>
                <c:pt idx="7">
                  <c:v>51.333333333333336</c:v>
                </c:pt>
                <c:pt idx="8">
                  <c:v>51.333333333333336</c:v>
                </c:pt>
                <c:pt idx="9">
                  <c:v>49.666666666666664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 b="1" i="0" baseline="0">
                <a:effectLst/>
              </a:rPr>
              <a:t>Subprefeituras - % em relação ao todo de JUNHO/24 </a:t>
            </a:r>
            <a:endParaRPr lang="pt-BR" sz="1200">
              <a:effectLst/>
            </a:endParaRPr>
          </a:p>
          <a:p>
            <a:pPr>
              <a:defRPr/>
            </a:pPr>
            <a:r>
              <a:rPr lang="pt-BR" sz="1200" b="1" i="0" baseline="0">
                <a:effectLst/>
              </a:rPr>
              <a:t>(excetuando-se denúncias)</a:t>
            </a:r>
            <a:endParaRPr lang="pt-BR" sz="1200">
              <a:effectLst/>
            </a:endParaRPr>
          </a:p>
          <a:p>
            <a:pPr>
              <a:defRPr/>
            </a:pPr>
            <a:endParaRPr lang="pt-B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6-4F73-9272-B521E75B3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6-4F73-9272-B521E75B3F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76-4F73-9272-B521E75B3F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76-4F73-9272-B521E75B3FB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C76-4F73-9272-B521E75B3FB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C76-4F73-9272-B521E75B3FB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C76-4F73-9272-B521E75B3FB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C76-4F73-9272-B521E75B3FB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C76-4F73-9272-B521E75B3FB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C76-4F73-9272-B521E75B3FB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C76-4F73-9272-B521E75B3FB4}"/>
              </c:ext>
            </c:extLst>
          </c:dPt>
          <c:dLbls>
            <c:dLbl>
              <c:idx val="10"/>
              <c:layout>
                <c:manualLayout>
                  <c:x val="7.990012484394507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76-4F73-9272-B521E75B3FB4}"/>
                </c:ext>
              </c:extLst>
            </c:dLbl>
            <c:dLbl>
              <c:idx val="11"/>
              <c:layout>
                <c:manualLayout>
                  <c:x val="-9.654598418643362E-2"/>
                  <c:y val="-6.43949611703460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76-4F73-9272-B521E75B3FB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'10+_SUB''s_2024'!$A$7:$A$18</c15:sqref>
                  </c15:fullRef>
                </c:ext>
              </c:extLst>
              <c:f>('10+_SUB''s_2024'!$A$7:$A$16,'10+_SUB''s_2024'!$A$18)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Santana/Tucuruvi</c:v>
                </c:pt>
                <c:pt idx="5">
                  <c:v>Vila Mariana</c:v>
                </c:pt>
                <c:pt idx="6">
                  <c:v>Ipiranga</c:v>
                </c:pt>
                <c:pt idx="7">
                  <c:v>Butantã</c:v>
                </c:pt>
                <c:pt idx="8">
                  <c:v>Santo Amaro</c:v>
                </c:pt>
                <c:pt idx="9">
                  <c:v>Pinheiros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'10+_SUB''s_2024'!$P$7:$P$18</c15:sqref>
                  </c15:fullRef>
                </c:ext>
              </c:extLst>
              <c:f>('10+_SUB''s_2024'!$P$7:$P$16,'10+_SUB''s_2024'!$P$18)</c:f>
              <c:numCache>
                <c:formatCode>0.00</c:formatCode>
                <c:ptCount val="11"/>
                <c:pt idx="0">
                  <c:v>6.9023569023569022</c:v>
                </c:pt>
                <c:pt idx="1">
                  <c:v>6.0606060606060606</c:v>
                </c:pt>
                <c:pt idx="2">
                  <c:v>5.5555555555555554</c:v>
                </c:pt>
                <c:pt idx="3">
                  <c:v>5.5555555555555554</c:v>
                </c:pt>
                <c:pt idx="4">
                  <c:v>5.0505050505050502</c:v>
                </c:pt>
                <c:pt idx="5">
                  <c:v>4.8821548821548824</c:v>
                </c:pt>
                <c:pt idx="6">
                  <c:v>5.3872053872053876</c:v>
                </c:pt>
                <c:pt idx="7">
                  <c:v>3.2828282828282829</c:v>
                </c:pt>
                <c:pt idx="8">
                  <c:v>3.4511784511784511</c:v>
                </c:pt>
                <c:pt idx="9">
                  <c:v>4.2929292929292933</c:v>
                </c:pt>
                <c:pt idx="10">
                  <c:v>49.579124579124581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76-4F73-9272-B521E75B3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txPr>
        <a:bodyPr/>
        <a:lstStyle/>
        <a:p>
          <a:pPr>
            <a:defRPr sz="800" b="1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Subprefeituras mais demandadas no mês de JUNHO de 2024</a:t>
            </a:r>
          </a:p>
        </c:rich>
      </c:tx>
      <c:layout>
        <c:manualLayout>
          <c:xMode val="edge"/>
          <c:yMode val="edge"/>
          <c:x val="0.1304324757546258"/>
          <c:y val="2.673078116166307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'10+_Subprefeituras__JUN_24'!$B$6</c:f>
              <c:strCache>
                <c:ptCount val="1"/>
                <c:pt idx="0">
                  <c:v>jun/24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D3D-45A6-96B9-23E0447B3C2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D3D-45A6-96B9-23E0447B3C2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8D3D-45A6-96B9-23E0447B3C21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8D3D-45A6-96B9-23E0447B3C21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8D3D-45A6-96B9-23E0447B3C21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8D3D-45A6-96B9-23E0447B3C21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8D3D-45A6-96B9-23E0447B3C2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8D3D-45A6-96B9-23E0447B3C2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8D3D-45A6-96B9-23E0447B3C21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8D3D-45A6-96B9-23E0447B3C2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'10+_Subprefeituras__JUN_24'!$A$7:$A$16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Capela do Socorro</c:v>
                </c:pt>
                <c:pt idx="3">
                  <c:v>Penha</c:v>
                </c:pt>
                <c:pt idx="4">
                  <c:v>Mooca</c:v>
                </c:pt>
                <c:pt idx="5">
                  <c:v>Ipiranga</c:v>
                </c:pt>
                <c:pt idx="6">
                  <c:v>Santana/Tucuruvi</c:v>
                </c:pt>
                <c:pt idx="7">
                  <c:v>Pirituba/Jaraguá</c:v>
                </c:pt>
                <c:pt idx="8">
                  <c:v>Vila Mariana</c:v>
                </c:pt>
                <c:pt idx="9">
                  <c:v>Pinheiros</c:v>
                </c:pt>
              </c:strCache>
            </c:strRef>
          </c:cat>
          <c:val>
            <c:numRef>
              <c:f>'10+_Subprefeituras__JUN_24'!$B$7:$B$16</c:f>
              <c:numCache>
                <c:formatCode>General</c:formatCode>
                <c:ptCount val="10"/>
                <c:pt idx="0">
                  <c:v>82</c:v>
                </c:pt>
                <c:pt idx="1">
                  <c:v>72</c:v>
                </c:pt>
                <c:pt idx="2">
                  <c:v>67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60</c:v>
                </c:pt>
                <c:pt idx="7">
                  <c:v>59</c:v>
                </c:pt>
                <c:pt idx="8">
                  <c:v>58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D3D-45A6-96B9-23E0447B3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</c:scaling>
        <c:delete val="0"/>
        <c:axPos val="l"/>
        <c:majorGridlines>
          <c:spPr>
            <a:ln w="9528" cap="flat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chemeClr val="bg1">
                <a:lumMod val="75000"/>
              </a:schemeClr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</a:t>
            </a:r>
            <a:r>
              <a:rPr lang="pt-BR" baseline="0"/>
              <a:t> - Unidades PMSP - JUNHO/2024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Denúncia_Unidades_Mensal_2024!$A$4:$A$73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Executiva de Mudanças Climáticas***</c:v>
                </c:pt>
                <c:pt idx="16">
                  <c:v>Secretaria Municipal da Fazenda</c:v>
                </c:pt>
                <c:pt idx="17">
                  <c:v>Secretaria Municipal da Pessoa com Deficiência</c:v>
                </c:pt>
                <c:pt idx="18">
                  <c:v>Secretaria Municipal da Saúde</c:v>
                </c:pt>
                <c:pt idx="19">
                  <c:v>Secretaria Municipal das Subprefeituras</c:v>
                </c:pt>
                <c:pt idx="20">
                  <c:v>Secretaria Municipal de Assistência e Desenvolvimento Social</c:v>
                </c:pt>
                <c:pt idx="21">
                  <c:v>Secretaria Executiva de Comunicação</c:v>
                </c:pt>
                <c:pt idx="22">
                  <c:v>Secretaria Municipal de Cultura</c:v>
                </c:pt>
                <c:pt idx="23">
                  <c:v>Secretaria Municipal de Desenvolvimento Econômico e Trabalho</c:v>
                </c:pt>
                <c:pt idx="24">
                  <c:v>Secretaria Municipal de Direitos Humanos e Cidadania</c:v>
                </c:pt>
                <c:pt idx="25">
                  <c:v>Secretaria Municipal de Educação</c:v>
                </c:pt>
                <c:pt idx="26">
                  <c:v>Secretaria Municipal de Esportes e Lazer</c:v>
                </c:pt>
                <c:pt idx="27">
                  <c:v>Secretaria Municipal de Gestão</c:v>
                </c:pt>
                <c:pt idx="28">
                  <c:v>Secretaria Municipal de Habitação</c:v>
                </c:pt>
                <c:pt idx="29">
                  <c:v>Secretaria Municipal de Infraestrutura Urbana e Obras</c:v>
                </c:pt>
                <c:pt idx="30">
                  <c:v>Secretaria Municipal de Inovação e Tecnologia</c:v>
                </c:pt>
                <c:pt idx="31">
                  <c:v>Secretaria Municipal de Justiça</c:v>
                </c:pt>
                <c:pt idx="32">
                  <c:v>Secretaria Municipal de Mobilidade e Trânsito</c:v>
                </c:pt>
                <c:pt idx="33">
                  <c:v>Secretaria Municipal de Segurança Urbana</c:v>
                </c:pt>
                <c:pt idx="34">
                  <c:v>Secretaria Municipal de Turismo</c:v>
                </c:pt>
                <c:pt idx="35">
                  <c:v>Secretaria Municipal de Urbanismo e Licenciamento*</c:v>
                </c:pt>
                <c:pt idx="36">
                  <c:v>Secretaria Municipal do Verde e Meio Ambiente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Denúncia_Unidades_Mensal_2024!$D$4:$D$73</c:f>
              <c:numCache>
                <c:formatCode>General</c:formatCode>
                <c:ptCount val="70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68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57</c:v>
                </c:pt>
                <c:pt idx="19">
                  <c:v>2</c:v>
                </c:pt>
                <c:pt idx="20">
                  <c:v>33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13</c:v>
                </c:pt>
                <c:pt idx="25">
                  <c:v>108</c:v>
                </c:pt>
                <c:pt idx="26">
                  <c:v>3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9</c:v>
                </c:pt>
                <c:pt idx="34">
                  <c:v>0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3</c:v>
                </c:pt>
                <c:pt idx="55">
                  <c:v>0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2</c:v>
                </c:pt>
                <c:pt idx="61">
                  <c:v>0</c:v>
                </c:pt>
                <c:pt idx="62">
                  <c:v>1</c:v>
                </c:pt>
                <c:pt idx="63">
                  <c:v>1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1</c:v>
                </c:pt>
                <c:pt idx="6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6-4320-829B-BAE381AF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401933328"/>
        <c:axId val="401934160"/>
      </c:barChart>
      <c:catAx>
        <c:axId val="40193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4160"/>
        <c:crosses val="autoZero"/>
        <c:auto val="1"/>
        <c:lblAlgn val="ctr"/>
        <c:lblOffset val="100"/>
        <c:noMultiLvlLbl val="0"/>
      </c:catAx>
      <c:valAx>
        <c:axId val="401934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193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Denúncias JUNHO/2024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20108176100628933"/>
          <c:y val="2.5659295736516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Denúncia_Unidades_Mensal_2024!$A$76:$D$76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Denúncia_Unidades_Mensal_2024!$A$77:$D$77</c:f>
              <c:numCache>
                <c:formatCode>General</c:formatCode>
                <c:ptCount val="4"/>
                <c:pt idx="0">
                  <c:v>194</c:v>
                </c:pt>
                <c:pt idx="1">
                  <c:v>169</c:v>
                </c:pt>
                <c:pt idx="2">
                  <c:v>3</c:v>
                </c:pt>
                <c:pt idx="3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7-48CB-9C35-B5A07FCB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59658240"/>
        <c:axId val="559649088"/>
      </c:barChart>
      <c:catAx>
        <c:axId val="55965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49088"/>
        <c:crosses val="autoZero"/>
        <c:auto val="1"/>
        <c:lblAlgn val="ctr"/>
        <c:lblOffset val="100"/>
        <c:noMultiLvlLbl val="0"/>
      </c:catAx>
      <c:valAx>
        <c:axId val="55964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965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  <a:effectLst>
              <a:glow rad="25400">
                <a:schemeClr val="accent1">
                  <a:lumMod val="75000"/>
                </a:schemeClr>
              </a:glow>
            </a:effectLst>
          </c:spPr>
          <c:marker>
            <c:symbol val="circle"/>
            <c:size val="6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glow rad="25400">
                  <a:schemeClr val="accent1">
                    <a:lumMod val="75000"/>
                  </a:schemeClr>
                </a:glo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Denúncia_Protocolos_2024!$B$6:$M$6</c:f>
              <c:numCache>
                <c:formatCode>General</c:formatCode>
                <c:ptCount val="12"/>
                <c:pt idx="6">
                  <c:v>194</c:v>
                </c:pt>
                <c:pt idx="7">
                  <c:v>176</c:v>
                </c:pt>
                <c:pt idx="8">
                  <c:v>189</c:v>
                </c:pt>
                <c:pt idx="9">
                  <c:v>112</c:v>
                </c:pt>
                <c:pt idx="10">
                  <c:v>109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Denúncia_Protocolos_2024!$A$7:$A$7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Denúncia_Protocolos_2024!$B$7:$M$7</c:f>
              <c:numCache>
                <c:formatCode>General</c:formatCode>
                <c:ptCount val="12"/>
                <c:pt idx="6">
                  <c:v>169</c:v>
                </c:pt>
                <c:pt idx="7">
                  <c:v>162</c:v>
                </c:pt>
                <c:pt idx="8">
                  <c:v>190</c:v>
                </c:pt>
                <c:pt idx="9">
                  <c:v>143</c:v>
                </c:pt>
                <c:pt idx="10">
                  <c:v>102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Denúncia_Protocolos_2024!$A$10:$A$10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accent1">
                  <a:lumMod val="75000"/>
                </a:schemeClr>
              </a:solidFill>
              <a:effectLst/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Denúncia_Protocolos_2024!$B$10:$M$10</c:f>
              <c:numCache>
                <c:formatCode>General</c:formatCode>
                <c:ptCount val="12"/>
                <c:pt idx="6">
                  <c:v>366</c:v>
                </c:pt>
                <c:pt idx="7">
                  <c:v>341</c:v>
                </c:pt>
                <c:pt idx="8">
                  <c:v>397</c:v>
                </c:pt>
                <c:pt idx="9">
                  <c:v>362</c:v>
                </c:pt>
                <c:pt idx="10">
                  <c:v>230</c:v>
                </c:pt>
                <c:pt idx="1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Denúncia_Protocolos_2024!$A$13:$A$13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Denúncia_Protocolos_2024!$B$4:$M$4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Denúncia_Protocolos_2024!$B$13:$M$13</c:f>
              <c:numCache>
                <c:formatCode>General</c:formatCode>
                <c:ptCount val="12"/>
                <c:pt idx="6">
                  <c:v>333</c:v>
                </c:pt>
                <c:pt idx="7">
                  <c:v>370</c:v>
                </c:pt>
                <c:pt idx="8">
                  <c:v>410</c:v>
                </c:pt>
                <c:pt idx="9">
                  <c:v>110</c:v>
                </c:pt>
                <c:pt idx="10">
                  <c:v>91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2024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Denúncia_Protocolos_2024!$N$4:$N$4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Denúncia_Protocolos_2024!$A$6:$A$7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Denúncia_Protocolos_2024!$N$6:$N$7</c:f>
              <c:numCache>
                <c:formatCode>General</c:formatCode>
                <c:ptCount val="2"/>
                <c:pt idx="0">
                  <c:v>907</c:v>
                </c:pt>
                <c:pt idx="1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89361527875732"/>
          <c:y val="0.23943797060133462"/>
          <c:w val="0.19161264493948449"/>
          <c:h val="0.457384850162529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5587</c:v>
                </c:pt>
                <c:pt idx="1">
                  <c:v>5847</c:v>
                </c:pt>
                <c:pt idx="2">
                  <c:v>6171</c:v>
                </c:pt>
                <c:pt idx="3">
                  <c:v>6588</c:v>
                </c:pt>
                <c:pt idx="4">
                  <c:v>5941</c:v>
                </c:pt>
                <c:pt idx="5">
                  <c:v>5990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2024 -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Denúncia_Protocolos_2024!$A$48:$A$48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Denúncia_Protocolos_2024!$B$48:$H$48</c:f>
              <c:numCache>
                <c:formatCode>General</c:formatCode>
                <c:ptCount val="7"/>
                <c:pt idx="0">
                  <c:v>108</c:v>
                </c:pt>
                <c:pt idx="1">
                  <c:v>41</c:v>
                </c:pt>
                <c:pt idx="2">
                  <c:v>317</c:v>
                </c:pt>
                <c:pt idx="3">
                  <c:v>52</c:v>
                </c:pt>
                <c:pt idx="4">
                  <c:v>157</c:v>
                </c:pt>
                <c:pt idx="5">
                  <c:v>161</c:v>
                </c:pt>
                <c:pt idx="6">
                  <c:v>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Denúncia_Protocolos_2024!$A$63:$A$63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Denúncia_Protocolos_2024!$B$34:$H$34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Denunciar conduta inadequada de Agente Público</c:v>
                </c:pt>
                <c:pt idx="3">
                  <c:v>Desvio de verbas, materiais e bens públicos</c:v>
                </c:pt>
                <c:pt idx="4">
                  <c:v>Ilegalidade na gestão pública municipal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Denúncia_Protocolos_2024!$B$63:$H$63</c:f>
              <c:numCache>
                <c:formatCode>General</c:formatCode>
                <c:ptCount val="7"/>
                <c:pt idx="0">
                  <c:v>52</c:v>
                </c:pt>
                <c:pt idx="1">
                  <c:v>70</c:v>
                </c:pt>
                <c:pt idx="2">
                  <c:v>371</c:v>
                </c:pt>
                <c:pt idx="3">
                  <c:v>28</c:v>
                </c:pt>
                <c:pt idx="4">
                  <c:v>195</c:v>
                </c:pt>
                <c:pt idx="5">
                  <c:v>191</c:v>
                </c:pt>
                <c:pt idx="6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pieChart>
        <c:varyColors val="1"/>
        <c:ser>
          <c:idx val="0"/>
          <c:order val="0"/>
          <c:tx>
            <c:strRef>
              <c:f>Denúncia_Protocolos_2024!$Q$4</c:f>
              <c:strCache>
                <c:ptCount val="1"/>
                <c:pt idx="0">
                  <c:v>% Total 2024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5B5D-4A73-8375-77E69AC2EAB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B5D-4A73-8375-77E69AC2EAB3}"/>
              </c:ext>
            </c:extLst>
          </c:dPt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B5D-4A73-8375-77E69AC2EAB3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B5D-4A73-8375-77E69AC2EAB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Denúncia_Protocolos_2024!$A$6:$A$13</c15:sqref>
                  </c15:fullRef>
                </c:ext>
              </c:extLst>
              <c:f>(Denúncia_Protocolos_2024!$A$6:$A$8,Denúncia_Protocolos_2024!$A$13)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Denúncia_Protocolos_2024!$Q$6:$Q$13</c15:sqref>
                  </c15:fullRef>
                </c:ext>
              </c:extLst>
              <c:f>(Denúncia_Protocolos_2024!$Q$6:$Q$8,Denúncia_Protocolos_2024!$Q$13)</c:f>
              <c:numCache>
                <c:formatCode>0.00</c:formatCode>
                <c:ptCount val="4"/>
                <c:pt idx="0">
                  <c:v>27.54327361068934</c:v>
                </c:pt>
                <c:pt idx="1">
                  <c:v>25.387184937746738</c:v>
                </c:pt>
                <c:pt idx="2">
                  <c:v>4.7980564834497414</c:v>
                </c:pt>
                <c:pt idx="3">
                  <c:v>42.27148496811418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5D-4A73-8375-77E69AC2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2024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'e-SIC_2024'!$B$5:$B$5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'e-SIC_2024'!$B$6:$B$17</c:f>
              <c:numCache>
                <c:formatCode>#,##0</c:formatCode>
                <c:ptCount val="12"/>
                <c:pt idx="0">
                  <c:v>564</c:v>
                </c:pt>
                <c:pt idx="1">
                  <c:v>688</c:v>
                </c:pt>
                <c:pt idx="2">
                  <c:v>634</c:v>
                </c:pt>
                <c:pt idx="3">
                  <c:v>882</c:v>
                </c:pt>
                <c:pt idx="4">
                  <c:v>556</c:v>
                </c:pt>
                <c:pt idx="5">
                  <c:v>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'e-SIC_2024'!$C$5:$C$5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'e-SIC_2024'!$A$6:$A$17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'e-SIC_2024'!$C$6:$C$17</c:f>
              <c:numCache>
                <c:formatCode>0.00</c:formatCode>
                <c:ptCount val="12"/>
                <c:pt idx="0">
                  <c:v>27.89115646258503</c:v>
                </c:pt>
                <c:pt idx="1">
                  <c:v>21.98581560283688</c:v>
                </c:pt>
                <c:pt idx="2">
                  <c:v>-7.8488372093023253</c:v>
                </c:pt>
                <c:pt idx="3">
                  <c:v>39.116719242902207</c:v>
                </c:pt>
                <c:pt idx="4">
                  <c:v>-36.961451247165535</c:v>
                </c:pt>
                <c:pt idx="5">
                  <c:v>8.6330935251798557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2024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'e-SIC_2024'!$P$104:$P$104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7.9563591992799221E-2"/>
                  <c:y val="4.8957777915555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'e-SIC_2024'!$A$105:$A$114</c:f>
              <c:strCache>
                <c:ptCount val="10"/>
                <c:pt idx="0">
                  <c:v>SMS</c:v>
                </c:pt>
                <c:pt idx="1">
                  <c:v>SF</c:v>
                </c:pt>
                <c:pt idx="2">
                  <c:v>CET</c:v>
                </c:pt>
                <c:pt idx="3">
                  <c:v>SPTrans</c:v>
                </c:pt>
                <c:pt idx="4">
                  <c:v>SME</c:v>
                </c:pt>
                <c:pt idx="5">
                  <c:v>SMSUB</c:v>
                </c:pt>
                <c:pt idx="6">
                  <c:v>SMUL</c:v>
                </c:pt>
                <c:pt idx="7">
                  <c:v>SEGES</c:v>
                </c:pt>
                <c:pt idx="8">
                  <c:v>SMADS</c:v>
                </c:pt>
                <c:pt idx="9">
                  <c:v>SMT</c:v>
                </c:pt>
              </c:strCache>
            </c:strRef>
          </c:cat>
          <c:val>
            <c:numRef>
              <c:f>'e-SIC_2024'!$N$105:$N$114</c:f>
              <c:numCache>
                <c:formatCode>General</c:formatCode>
                <c:ptCount val="10"/>
                <c:pt idx="0">
                  <c:v>660</c:v>
                </c:pt>
                <c:pt idx="1">
                  <c:v>259</c:v>
                </c:pt>
                <c:pt idx="2">
                  <c:v>251</c:v>
                </c:pt>
                <c:pt idx="3">
                  <c:v>234</c:v>
                </c:pt>
                <c:pt idx="4">
                  <c:v>221</c:v>
                </c:pt>
                <c:pt idx="5">
                  <c:v>209</c:v>
                </c:pt>
                <c:pt idx="6">
                  <c:v>140</c:v>
                </c:pt>
                <c:pt idx="7">
                  <c:v>112</c:v>
                </c:pt>
                <c:pt idx="8">
                  <c:v>109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JUNHO 2024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'e-SIC_2024'!$Z$22</c:f>
              <c:strCache>
                <c:ptCount val="1"/>
                <c:pt idx="0">
                  <c:v>jun/24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('e-SIC_2024'!$Z$27,'e-SIC_2024'!$Z$33,'e-SIC_2024'!$Z$39,'e-SIC_2024'!$Z$42,'e-SIC_2024'!$Z$47)</c:f>
              <c:numCache>
                <c:formatCode>General</c:formatCode>
                <c:ptCount val="5"/>
                <c:pt idx="0">
                  <c:v>532</c:v>
                </c:pt>
                <c:pt idx="1">
                  <c:v>59</c:v>
                </c:pt>
                <c:pt idx="2">
                  <c:v>32</c:v>
                </c:pt>
                <c:pt idx="3">
                  <c:v>24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 </a:t>
            </a:r>
            <a:r>
              <a:rPr lang="pt-BR" sz="1600" b="1" i="0" u="none" strike="noStrike" baseline="0">
                <a:effectLst/>
              </a:rPr>
              <a:t>- JUNHO/2024</a:t>
            </a:r>
            <a:endParaRPr lang="pt-BR" sz="1600">
              <a:solidFill>
                <a:srgbClr val="00206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JUNHO/2024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- 2024 </a:t>
            </a:r>
          </a:p>
        </cx:rich>
      </cx:tx>
    </cx:title>
    <cx:plotArea>
      <cx:plotAreaRegion>
        <cx:series layoutId="treemap" uniqueId="{B800DED6-DF96-47A0-96BD-EA66E2948B05}">
          <cx:dataPt idx="6">
            <cx:spPr>
              <a:solidFill>
                <a:schemeClr val="accent6">
                  <a:lumMod val="75000"/>
                </a:schemeClr>
              </a:solidFill>
            </cx:spPr>
          </cx:dataPt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de elogios - mensal 2024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Elogios_Sugestões!$B$7</c:f>
              <c:strCache>
                <c:ptCount val="1"/>
                <c:pt idx="0">
                  <c:v>Elogio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Elogios_Sugestões!$C$6:$H$6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Elogios_Sugestões!$C$7:$H$7</c:f>
              <c:numCache>
                <c:formatCode>General</c:formatCode>
                <c:ptCount val="6"/>
                <c:pt idx="0">
                  <c:v>70</c:v>
                </c:pt>
                <c:pt idx="1">
                  <c:v>82</c:v>
                </c:pt>
                <c:pt idx="2">
                  <c:v>93</c:v>
                </c:pt>
                <c:pt idx="3">
                  <c:v>90</c:v>
                </c:pt>
                <c:pt idx="4">
                  <c:v>77</c:v>
                </c:pt>
                <c:pt idx="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C-4B76-B3E9-720FA1ADB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</a:t>
            </a:r>
            <a:r>
              <a:rPr lang="en-US" b="1" baseline="0"/>
              <a:t> de sugestões - mensal 2024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Elogios_Sugestões!$B$8</c:f>
              <c:strCache>
                <c:ptCount val="1"/>
                <c:pt idx="0">
                  <c:v>Sugestão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Elogios_Sugestões!$C$6:$H$6</c:f>
              <c:numCache>
                <c:formatCode>mmm\-yy</c:formatCode>
                <c:ptCount val="6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</c:numCache>
            </c:numRef>
          </c:cat>
          <c:val>
            <c:numRef>
              <c:f>Elogios_Sugestões!$C$8:$H$8</c:f>
              <c:numCache>
                <c:formatCode>General</c:formatCode>
                <c:ptCount val="6"/>
                <c:pt idx="0">
                  <c:v>84</c:v>
                </c:pt>
                <c:pt idx="1">
                  <c:v>64</c:v>
                </c:pt>
                <c:pt idx="2">
                  <c:v>44</c:v>
                </c:pt>
                <c:pt idx="3">
                  <c:v>56</c:v>
                </c:pt>
                <c:pt idx="4">
                  <c:v>42</c:v>
                </c:pt>
                <c:pt idx="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E-4E2B-955D-538123330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8766927"/>
        <c:axId val="1598774415"/>
      </c:lineChart>
      <c:dateAx>
        <c:axId val="1598766927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74415"/>
        <c:crosses val="autoZero"/>
        <c:auto val="1"/>
        <c:lblOffset val="100"/>
        <c:baseTimeUnit val="months"/>
      </c:dateAx>
      <c:valAx>
        <c:axId val="1598774415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876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Canais de entrada - JUNHO/2024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06460003310397"/>
          <c:y val="0.19418894736668657"/>
          <c:w val="0.52186252394126409"/>
          <c:h val="0.722321455053569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Canais_atendimento!$H$5</c:f>
              <c:numCache>
                <c:formatCode>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Canais_atendimento!$H$6</c:f>
              <c:numCache>
                <c:formatCode>0</c:formatCode>
                <c:ptCount val="1"/>
                <c:pt idx="0">
                  <c:v>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Canais_atendimento!$H$7</c:f>
              <c:numCache>
                <c:formatCode>0</c:formatCode>
                <c:ptCount val="1"/>
                <c:pt idx="0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Canais_atendimento!$H$8</c:f>
              <c:numCache>
                <c:formatCode>0</c:formatCode>
                <c:ptCount val="1"/>
                <c:pt idx="0">
                  <c:v>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Canais_atendimento!$H$9</c:f>
              <c:numCache>
                <c:formatCode>0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Canais_atendimento!$H$10</c:f>
              <c:numCache>
                <c:formatCode>0</c:formatCode>
                <c:ptCount val="1"/>
                <c:pt idx="0">
                  <c:v>2125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cat>
            <c:numRef>
              <c:f>Canais_atendimento!$H$4</c:f>
              <c:numCache>
                <c:formatCode>mmm\-yy</c:formatCode>
                <c:ptCount val="1"/>
                <c:pt idx="0">
                  <c:v>45444</c:v>
                </c:pt>
              </c:numCache>
            </c:numRef>
          </c:cat>
          <c:val>
            <c:numRef>
              <c:f>Canais_atendimento!$H$11</c:f>
              <c:numCache>
                <c:formatCode>0</c:formatCode>
                <c:ptCount val="1"/>
                <c:pt idx="0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D95-BAD3-DAB6557B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1812051903"/>
        <c:crosses val="autoZero"/>
        <c:crossBetween val="between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3567"/>
        <c:crosses val="autoZero"/>
        <c:auto val="1"/>
        <c:lblOffset val="100"/>
        <c:baseTimeUnit val="days"/>
      </c:dateAx>
    </c:plotArea>
    <c:legend>
      <c:legendPos val="r"/>
      <c:layout>
        <c:manualLayout>
          <c:xMode val="edge"/>
          <c:yMode val="edge"/>
          <c:x val="0.65489565155706886"/>
          <c:y val="0.17317349905252874"/>
          <c:w val="0.31201210659478373"/>
          <c:h val="0.8118852318164205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pt-BR"/>
              <a:t>Linha do tempo - canais de entrada - 2024</a:t>
            </a:r>
          </a:p>
        </c:rich>
      </c:tx>
      <c:layout>
        <c:manualLayout>
          <c:xMode val="edge"/>
          <c:yMode val="edge"/>
          <c:x val="0.26616774507464641"/>
          <c:y val="4.14402595798699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191909834800055E-2"/>
          <c:y val="0.16890947067669385"/>
          <c:w val="0.57269667494771703"/>
          <c:h val="0.66635076887600608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6" formatCode="0">
                  <c:v>23</c:v>
                </c:pt>
                <c:pt idx="7" formatCode="0">
                  <c:v>5</c:v>
                </c:pt>
                <c:pt idx="8" formatCode="0">
                  <c:v>12</c:v>
                </c:pt>
                <c:pt idx="9" formatCode="0">
                  <c:v>13</c:v>
                </c:pt>
                <c:pt idx="10" formatCode="0">
                  <c:v>19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6" formatCode="0">
                  <c:v>1483</c:v>
                </c:pt>
                <c:pt idx="7" formatCode="0">
                  <c:v>1555</c:v>
                </c:pt>
                <c:pt idx="8" formatCode="0">
                  <c:v>1898</c:v>
                </c:pt>
                <c:pt idx="9" formatCode="0">
                  <c:v>2041</c:v>
                </c:pt>
                <c:pt idx="10" formatCode="0">
                  <c:v>1889</c:v>
                </c:pt>
                <c:pt idx="11" formatCode="0">
                  <c:v>1913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6" formatCode="0">
                  <c:v>308</c:v>
                </c:pt>
                <c:pt idx="7" formatCode="0">
                  <c:v>347</c:v>
                </c:pt>
                <c:pt idx="8" formatCode="0">
                  <c:v>415</c:v>
                </c:pt>
                <c:pt idx="9" formatCode="0">
                  <c:v>117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6" formatCode="0">
                  <c:v>1399</c:v>
                </c:pt>
                <c:pt idx="7" formatCode="0">
                  <c:v>1365</c:v>
                </c:pt>
                <c:pt idx="8" formatCode="0">
                  <c:v>1552</c:v>
                </c:pt>
                <c:pt idx="9" formatCode="0">
                  <c:v>1249</c:v>
                </c:pt>
                <c:pt idx="10" formatCode="0">
                  <c:v>1205</c:v>
                </c:pt>
                <c:pt idx="11" formatCode="0">
                  <c:v>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6" formatCode="0">
                  <c:v>358</c:v>
                </c:pt>
                <c:pt idx="7" formatCode="0">
                  <c:v>395</c:v>
                </c:pt>
                <c:pt idx="8" formatCode="0">
                  <c:v>280</c:v>
                </c:pt>
                <c:pt idx="9" formatCode="0">
                  <c:v>175</c:v>
                </c:pt>
                <c:pt idx="10" formatCode="0">
                  <c:v>249</c:v>
                </c:pt>
                <c:pt idx="11" formatCode="0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6" formatCode="0">
                  <c:v>2125</c:v>
                </c:pt>
                <c:pt idx="7" formatCode="0">
                  <c:v>2057</c:v>
                </c:pt>
                <c:pt idx="8" formatCode="0">
                  <c:v>2192</c:v>
                </c:pt>
                <c:pt idx="9" formatCode="0">
                  <c:v>2373</c:v>
                </c:pt>
                <c:pt idx="10" formatCode="0">
                  <c:v>2283</c:v>
                </c:pt>
                <c:pt idx="11" formatCode="0">
                  <c:v>2038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marker>
            <c:symbol val="none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45627</c:v>
                </c:pt>
                <c:pt idx="1">
                  <c:v>45597</c:v>
                </c:pt>
                <c:pt idx="2">
                  <c:v>45566</c:v>
                </c:pt>
                <c:pt idx="3">
                  <c:v>45536</c:v>
                </c:pt>
                <c:pt idx="4">
                  <c:v>45505</c:v>
                </c:pt>
                <c:pt idx="5">
                  <c:v>45474</c:v>
                </c:pt>
                <c:pt idx="6">
                  <c:v>45444</c:v>
                </c:pt>
                <c:pt idx="7">
                  <c:v>45413</c:v>
                </c:pt>
                <c:pt idx="8">
                  <c:v>45383</c:v>
                </c:pt>
                <c:pt idx="9">
                  <c:v>45352</c:v>
                </c:pt>
                <c:pt idx="10">
                  <c:v>45323</c:v>
                </c:pt>
                <c:pt idx="11">
                  <c:v>45292</c:v>
                </c:pt>
              </c:numCache>
            </c:numRef>
          </c:cat>
          <c:val>
            <c:numRef>
              <c:f>Canais_atendimento!$B$11:$M$11</c:f>
              <c:numCache>
                <c:formatCode>General</c:formatCode>
                <c:ptCount val="12"/>
                <c:pt idx="6" formatCode="0">
                  <c:v>294</c:v>
                </c:pt>
                <c:pt idx="7" formatCode="0">
                  <c:v>217</c:v>
                </c:pt>
                <c:pt idx="8" formatCode="0">
                  <c:v>239</c:v>
                </c:pt>
                <c:pt idx="9" formatCode="0">
                  <c:v>203</c:v>
                </c:pt>
                <c:pt idx="10" formatCode="0">
                  <c:v>202</c:v>
                </c:pt>
                <c:pt idx="11" formatCode="0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F-43C5-A862-281E81693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5292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-2100000"/>
          <a:lstStyle/>
          <a:p>
            <a:pPr>
              <a:defRPr/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</c:plotArea>
    <c:legend>
      <c:legendPos val="r"/>
      <c:layout>
        <c:manualLayout>
          <c:xMode val="edge"/>
          <c:yMode val="edge"/>
          <c:x val="0.64527629233511585"/>
          <c:y val="0.15834962620714318"/>
          <c:w val="0.35472370766488409"/>
          <c:h val="0.7544412581262246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17578888124804026"/>
          <c:w val="0.51191764668555206"/>
          <c:h val="0.75780697408131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0.38397328881469117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24.757929883138566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Zap Denúncia*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5.1419031719532553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E-mail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23.35559265442404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5.976627712854758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Portal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35.475792988313856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ser>
          <c:idx val="6"/>
          <c:order val="6"/>
          <c:tx>
            <c:strRef>
              <c:f>Canais_atendimento!$A$11</c:f>
              <c:strCache>
                <c:ptCount val="1"/>
                <c:pt idx="0">
                  <c:v>Presencial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JUN/24</c:v>
                </c:pt>
              </c:strCache>
            </c:strRef>
          </c:cat>
          <c:val>
            <c:numRef>
              <c:f>Canais_atendimento!$Q$11</c:f>
              <c:numCache>
                <c:formatCode>0.0</c:formatCode>
                <c:ptCount val="1"/>
                <c:pt idx="0">
                  <c:v>4.9081803005008346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7-48A7-81EC-FA28B83C9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20498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453698883303208"/>
          <c:y val="0.16246699281996654"/>
          <c:w val="0.40546301116696798"/>
          <c:h val="0.80783735950977398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10 assuntos mais solicitados - Média/2024</a:t>
            </a:r>
            <a:endParaRPr lang="pt-BR" sz="105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28234167183266851"/>
          <c:y val="2.4267566574079125E-2"/>
        </c:manualLayout>
      </c:layout>
      <c:overlay val="0"/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'10+_Assuntos_2024'!$A$7:$A$16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Órgão externo</c:v>
                </c:pt>
                <c:pt idx="4">
                  <c:v>Qualidade de atendimento</c:v>
                </c:pt>
                <c:pt idx="5">
                  <c:v>Poluição sonora - PSIU</c:v>
                </c:pt>
                <c:pt idx="6">
                  <c:v>Processo Administrativo</c:v>
                </c:pt>
                <c:pt idx="7">
                  <c:v>Estabelecimentos comerciais, indústrias e serviços</c:v>
                </c:pt>
                <c:pt idx="8">
                  <c:v>Sinalização e Circulação de veículos e Pedestres</c:v>
                </c:pt>
                <c:pt idx="9">
                  <c:v>Ônibus</c:v>
                </c:pt>
              </c:strCache>
            </c:strRef>
          </c:cat>
          <c:val>
            <c:numRef>
              <c:f>'10+_Assuntos_2024'!$O$7:$O$16</c:f>
              <c:numCache>
                <c:formatCode>0</c:formatCode>
                <c:ptCount val="10"/>
                <c:pt idx="0">
                  <c:v>721</c:v>
                </c:pt>
                <c:pt idx="1">
                  <c:v>359.33333333333331</c:v>
                </c:pt>
                <c:pt idx="2">
                  <c:v>300.16666666666669</c:v>
                </c:pt>
                <c:pt idx="3">
                  <c:v>284.33333333333331</c:v>
                </c:pt>
                <c:pt idx="4">
                  <c:v>226.16666666666666</c:v>
                </c:pt>
                <c:pt idx="5">
                  <c:v>196.5</c:v>
                </c:pt>
                <c:pt idx="6">
                  <c:v>191.83333333333334</c:v>
                </c:pt>
                <c:pt idx="7">
                  <c:v>161.5</c:v>
                </c:pt>
                <c:pt idx="8">
                  <c:v>157.5</c:v>
                </c:pt>
                <c:pt idx="9">
                  <c:v>141.66666666666666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b"/>
        <c:majorGridlines>
          <c:spPr>
            <a:ln>
              <a:solidFill>
                <a:schemeClr val="bg1">
                  <a:lumMod val="65000"/>
                  <a:alpha val="70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crossAx val="1812050655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38100</xdr:rowOff>
    </xdr:from>
    <xdr:ext cx="9877425" cy="12858750"/>
    <xdr:sp macro="" textlink="">
      <xdr:nvSpPr>
        <xdr:cNvPr id="2" name="CaixaDeTexto 1"/>
        <xdr:cNvSpPr txBox="1"/>
      </xdr:nvSpPr>
      <xdr:spPr>
        <a:xfrm>
          <a:off x="19050" y="38100"/>
          <a:ext cx="9877425" cy="128587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Ouvidoria Geral do Município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de Junho/2024</a:t>
          </a:r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Controladoria Geral do Município de São Paulo, por meio da Ouvidoria Geral, registrou no mês de junho 5.990 protocolos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formalizados em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 presenciais, por telefone na Central SP 156 (opção5), formulário eletrônico (Portal SP 156), e-mails e carta.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total registrado constata-se em 01 de julho, que 74% (setenta e quatro por cento) foram finalizadas com a orientação e resposta aos cidadãos (ãs), 22% (vinte e dois por cento) estão em andamento (aguardando complemento de informações do cidadão ou com processo autuado), 3% (três por cento) estão no prazo de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análise e 1%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(um por cento) foi cancelado. 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presente relatório inclui a estatística das 10 maiores variações no quesito assunto e unidade.         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</a:t>
          </a: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maior variação em junho/24 entre os dez assuntos mais demandados, foi 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Processo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Administrativo,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 52,9% (cinquenta e dois vírgula nove por cento) de aumento.</a:t>
          </a:r>
        </a:p>
        <a:p>
          <a:endParaRPr lang="pt-BR" sz="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Para efeito desse relatório entende-se como “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Processo de Administrativo”,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 solicitações e consultas relativas a processos administrativos da administração municipal, físicos ou eletrônicos, e pesquisa sobre a existência de processos através do documento do interessado.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</a:p>
        <a:p>
          <a:r>
            <a:rPr lang="pt-BR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 gráficos abaixo demonstram as 10 Subprefeituras mais solicitadas de junho de 2024 e os 10 assuntos mais demandados entre essas Subprefeituras. 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manifestação categorizada como denúncia foi incluída no total de registros (aba atendimento e aba protocolos), contudo o processamento se efetiva por órgãos de apuração como as Corregedorias ou PGM/PROCED, razão pela qual as demais estatísticas contemplam somente os serviços oferecidos pela municipalidade.</a:t>
          </a: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relatório é extraído da base de dados do sistema SIGRC sob gestão da SMIT – Secretaria Municipal de Inovação e Tecnologia.</a:t>
          </a: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Denúncias</a:t>
          </a:r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A Ouvidoria Geral recebe as denúncias classificadas em seis naturezas: a) conduta inadequada de servidor público, b) desconformidade legal, c) contratação e/ou gestão de serviço público, d) assédio moral, e) assédio sexual e f) zelo com verbas, materiais e bens públicos. O cidadão muitas vezes registra sua manifestação utilizando a expressão “denúncia” quando, na verdade, trata-se de um descumprimento da prestação do serviço. Assim, foram registradas, em junho/24, via canais de atendimento da Ouvidoria do Município de São Paulo 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366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manifestações, sendo encaminhadas 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194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como denúncia, as quais podem ser apuradas pela Corregedoria da Controladoria Geral do Município.</a:t>
          </a:r>
        </a:p>
        <a:p>
          <a:endParaRPr lang="pt-BR" sz="85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Pedidos de informação e-Sic</a:t>
          </a:r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BR" sz="8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No mês de junho/24 entraram 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604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acesso à informação. Em comparação com o mês anterior houve um aumento de 8,63% (oito virgula sessenta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 três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cento), considerando que em</a:t>
          </a:r>
          <a:r>
            <a:rPr lang="pt-BR" sz="85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maio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/2024 foram registrados 556</a:t>
          </a:r>
          <a:r>
            <a:rPr lang="pt-BR" sz="85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8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pedidos de informação.</a:t>
          </a: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pt-BR" sz="8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4</xdr:col>
      <xdr:colOff>515216</xdr:colOff>
      <xdr:row>8</xdr:row>
      <xdr:rowOff>42497</xdr:rowOff>
    </xdr:from>
    <xdr:to>
      <xdr:col>11</xdr:col>
      <xdr:colOff>597477</xdr:colOff>
      <xdr:row>20</xdr:row>
      <xdr:rowOff>110279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761" y="1566497"/>
          <a:ext cx="4325216" cy="2353782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238125</xdr:colOff>
      <xdr:row>23</xdr:row>
      <xdr:rowOff>31821</xdr:rowOff>
    </xdr:from>
    <xdr:to>
      <xdr:col>7</xdr:col>
      <xdr:colOff>495300</xdr:colOff>
      <xdr:row>35</xdr:row>
      <xdr:rowOff>174434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4413321"/>
          <a:ext cx="4524375" cy="242861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47624</xdr:colOff>
      <xdr:row>23</xdr:row>
      <xdr:rowOff>38723</xdr:rowOff>
    </xdr:from>
    <xdr:to>
      <xdr:col>15</xdr:col>
      <xdr:colOff>85725</xdr:colOff>
      <xdr:row>35</xdr:row>
      <xdr:rowOff>168687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24424" y="4420223"/>
          <a:ext cx="4305301" cy="2415964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  <xdr:twoCellAnchor editAs="oneCell">
    <xdr:from>
      <xdr:col>8</xdr:col>
      <xdr:colOff>9525</xdr:colOff>
      <xdr:row>42</xdr:row>
      <xdr:rowOff>57150</xdr:rowOff>
    </xdr:from>
    <xdr:to>
      <xdr:col>15</xdr:col>
      <xdr:colOff>161925</xdr:colOff>
      <xdr:row>55</xdr:row>
      <xdr:rowOff>85725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86325" y="8058150"/>
          <a:ext cx="4419600" cy="2505075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207816</xdr:colOff>
      <xdr:row>42</xdr:row>
      <xdr:rowOff>51954</xdr:rowOff>
    </xdr:from>
    <xdr:to>
      <xdr:col>7</xdr:col>
      <xdr:colOff>476460</xdr:colOff>
      <xdr:row>55</xdr:row>
      <xdr:rowOff>77932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816" y="8052954"/>
          <a:ext cx="4511599" cy="2502478"/>
        </a:xfrm>
        <a:prstGeom prst="rect">
          <a:avLst/>
        </a:prstGeom>
        <a:ln w="3175">
          <a:solidFill>
            <a:sysClr val="windowText" lastClr="000000"/>
          </a:solidFill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19053</xdr:colOff>
      <xdr:row>17</xdr:row>
      <xdr:rowOff>19050</xdr:rowOff>
    </xdr:from>
    <xdr:ext cx="7296147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demandadas do mês de junho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JUNHO/24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93444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231772</xdr:colOff>
      <xdr:row>17</xdr:row>
      <xdr:rowOff>74084</xdr:rowOff>
    </xdr:from>
    <xdr:ext cx="5348819" cy="3153833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6401855" y="3831167"/>
          <a:ext cx="5348819" cy="3153833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2024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84666</xdr:colOff>
      <xdr:row>17</xdr:row>
      <xdr:rowOff>74085</xdr:rowOff>
    </xdr:from>
    <xdr:to>
      <xdr:col>11</xdr:col>
      <xdr:colOff>201084</xdr:colOff>
      <xdr:row>33</xdr:row>
      <xdr:rowOff>179917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476246</xdr:colOff>
      <xdr:row>2</xdr:row>
      <xdr:rowOff>95246</xdr:rowOff>
    </xdr:from>
    <xdr:ext cx="5105404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6</xdr:row>
      <xdr:rowOff>72066</xdr:rowOff>
    </xdr:from>
    <xdr:to>
      <xdr:col>6</xdr:col>
      <xdr:colOff>447675</xdr:colOff>
      <xdr:row>18</xdr:row>
      <xdr:rowOff>4013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1234116"/>
          <a:ext cx="5076824" cy="221794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323850</xdr:colOff>
      <xdr:row>18</xdr:row>
      <xdr:rowOff>114300</xdr:rowOff>
    </xdr:from>
    <xdr:to>
      <xdr:col>6</xdr:col>
      <xdr:colOff>457200</xdr:colOff>
      <xdr:row>30</xdr:row>
      <xdr:rowOff>175463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3562350"/>
          <a:ext cx="5086350" cy="23471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304800</xdr:colOff>
      <xdr:row>31</xdr:row>
      <xdr:rowOff>123825</xdr:rowOff>
    </xdr:from>
    <xdr:to>
      <xdr:col>6</xdr:col>
      <xdr:colOff>457200</xdr:colOff>
      <xdr:row>43</xdr:row>
      <xdr:rowOff>184988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6048375"/>
          <a:ext cx="5105400" cy="234716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10584</xdr:colOff>
      <xdr:row>1</xdr:row>
      <xdr:rowOff>194733</xdr:rowOff>
    </xdr:from>
    <xdr:to>
      <xdr:col>17</xdr:col>
      <xdr:colOff>433917</xdr:colOff>
      <xdr:row>62</xdr:row>
      <xdr:rowOff>10584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582084</xdr:colOff>
      <xdr:row>2</xdr:row>
      <xdr:rowOff>4233</xdr:rowOff>
    </xdr:from>
    <xdr:to>
      <xdr:col>26</xdr:col>
      <xdr:colOff>105834</xdr:colOff>
      <xdr:row>17</xdr:row>
      <xdr:rowOff>105833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114300</xdr:colOff>
      <xdr:row>15</xdr:row>
      <xdr:rowOff>85725</xdr:rowOff>
    </xdr:from>
    <xdr:to>
      <xdr:col>16</xdr:col>
      <xdr:colOff>533400</xdr:colOff>
      <xdr:row>29</xdr:row>
      <xdr:rowOff>133350</xdr:rowOff>
    </xdr:to>
    <xdr:graphicFrame macro="">
      <xdr:nvGraphicFramePr>
        <xdr:cNvPr id="10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indeferidas, canceladas e reclassificadas - </a:t>
          </a:r>
          <a:r>
            <a:rPr lang="pt-BR" sz="1200" b="1" i="0" baseline="0">
              <a:effectLst/>
              <a:latin typeface="+mn-lt"/>
              <a:ea typeface="+mn-ea"/>
              <a:cs typeface="+mn-cs"/>
            </a:rPr>
            <a:t>2024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5452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098006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0</xdr:rowOff>
        </xdr:from>
        <xdr:to>
          <xdr:col>9</xdr:col>
          <xdr:colOff>304800</xdr:colOff>
          <xdr:row>35</xdr:row>
          <xdr:rowOff>9525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14</xdr:row>
      <xdr:rowOff>104774</xdr:rowOff>
    </xdr:from>
    <xdr:to>
      <xdr:col>15</xdr:col>
      <xdr:colOff>590549</xdr:colOff>
      <xdr:row>30</xdr:row>
      <xdr:rowOff>57150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2</xdr:row>
      <xdr:rowOff>133349</xdr:rowOff>
    </xdr:from>
    <xdr:to>
      <xdr:col>9</xdr:col>
      <xdr:colOff>19050</xdr:colOff>
      <xdr:row>21</xdr:row>
      <xdr:rowOff>66674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22</xdr:row>
      <xdr:rowOff>171450</xdr:rowOff>
    </xdr:from>
    <xdr:to>
      <xdr:col>9</xdr:col>
      <xdr:colOff>19050</xdr:colOff>
      <xdr:row>40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43</xdr:row>
      <xdr:rowOff>28574</xdr:rowOff>
    </xdr:from>
    <xdr:to>
      <xdr:col>9</xdr:col>
      <xdr:colOff>142874</xdr:colOff>
      <xdr:row>57</xdr:row>
      <xdr:rowOff>76199</xdr:rowOff>
    </xdr:to>
    <xdr:sp macro="" textlink="">
      <xdr:nvSpPr>
        <xdr:cNvPr id="5" name="CaixaDeTexto 4"/>
        <xdr:cNvSpPr txBox="1"/>
      </xdr:nvSpPr>
      <xdr:spPr>
        <a:xfrm>
          <a:off x="304800" y="8410574"/>
          <a:ext cx="5848349" cy="2714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SPtrans</a:t>
          </a:r>
        </a:p>
        <a:p>
          <a:pPr algn="ctr"/>
          <a:endParaRPr lang="pt-BR" sz="1100" b="1"/>
        </a:p>
        <a:p>
          <a:pPr algn="ctr"/>
          <a:r>
            <a:rPr lang="pt-BR" sz="1100" b="1"/>
            <a:t>Sugestão do munícipe:</a:t>
          </a:r>
        </a:p>
        <a:p>
          <a:pPr algn="ctr"/>
          <a:endParaRPr lang="pt-BR" sz="1100" b="1"/>
        </a:p>
        <a:p>
          <a:pPr algn="l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Sugere que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seja realizada a divulgação no transporte público sobre a utilização do cordão de girassol.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endParaRPr lang="pt-BR" b="1">
            <a:effectLst/>
          </a:endParaRPr>
        </a:p>
        <a:p>
          <a:pPr algn="l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Aguardando retorno do órgão</a:t>
          </a:r>
          <a:endParaRPr lang="pt-BR">
            <a:effectLst/>
          </a:endParaRPr>
        </a:p>
        <a:p>
          <a:pPr algn="l"/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9</xdr:col>
      <xdr:colOff>133349</xdr:colOff>
      <xdr:row>43</xdr:row>
      <xdr:rowOff>28575</xdr:rowOff>
    </xdr:from>
    <xdr:to>
      <xdr:col>18</xdr:col>
      <xdr:colOff>409574</xdr:colOff>
      <xdr:row>57</xdr:row>
      <xdr:rowOff>76200</xdr:rowOff>
    </xdr:to>
    <xdr:sp macro="" textlink="">
      <xdr:nvSpPr>
        <xdr:cNvPr id="6" name="CaixaDeTexto 5"/>
        <xdr:cNvSpPr txBox="1"/>
      </xdr:nvSpPr>
      <xdr:spPr>
        <a:xfrm>
          <a:off x="6143624" y="8410575"/>
          <a:ext cx="5762625" cy="2714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Executiva de Limpeza Urbana (SELIMP)</a:t>
          </a:r>
        </a:p>
        <a:p>
          <a:pPr algn="ctr"/>
          <a:endParaRPr lang="pt-BR" sz="11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Sugestão do munícipe: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100" b="1"/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Sugere a implantação de um PEV - Ponto de Entrega Voluntária de Recicláveis no Largo do Arouche, ao lado do Monumento Luiz Gama. Cita que há um contêiner para coleta de resíduos orgânicos na mesma área. </a:t>
          </a:r>
        </a:p>
        <a:p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Resposta do Órgão:</a:t>
          </a:r>
        </a:p>
        <a:p>
          <a:pPr algn="ctr"/>
          <a:endParaRPr lang="pt-B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Aguardando retorno do órgão</a:t>
          </a:r>
        </a:p>
        <a:p>
          <a:endParaRPr lang="pt-BR" sz="1100"/>
        </a:p>
      </xdr:txBody>
    </xdr:sp>
    <xdr:clientData/>
  </xdr:twoCellAnchor>
  <xdr:oneCellAnchor>
    <xdr:from>
      <xdr:col>0</xdr:col>
      <xdr:colOff>304800</xdr:colOff>
      <xdr:row>41</xdr:row>
      <xdr:rowOff>28575</xdr:rowOff>
    </xdr:from>
    <xdr:ext cx="11601450" cy="378860"/>
    <xdr:sp macro="" textlink="">
      <xdr:nvSpPr>
        <xdr:cNvPr id="7" name="CaixaDeTexto 6"/>
        <xdr:cNvSpPr txBox="1"/>
      </xdr:nvSpPr>
      <xdr:spPr>
        <a:xfrm>
          <a:off x="304800" y="7839075"/>
          <a:ext cx="11601450" cy="378860"/>
        </a:xfrm>
        <a:prstGeom prst="rect">
          <a:avLst/>
        </a:prstGeom>
        <a:solidFill>
          <a:sysClr val="window" lastClr="FFFFFF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solidFill>
                <a:schemeClr val="tx1"/>
              </a:solidFill>
            </a:rPr>
            <a:t>Melhores Sugestões</a:t>
          </a:r>
          <a:r>
            <a:rPr lang="pt-BR" sz="2000" b="1" baseline="0">
              <a:solidFill>
                <a:schemeClr val="tx1"/>
              </a:solidFill>
            </a:rPr>
            <a:t> - junho de 2024 </a:t>
          </a:r>
          <a:endParaRPr lang="pt-BR" sz="2000" b="1">
            <a:solidFill>
              <a:schemeClr val="tx1"/>
            </a:solidFill>
          </a:endParaRPr>
        </a:p>
      </xdr:txBody>
    </xdr:sp>
    <xdr:clientData/>
  </xdr:oneCellAnchor>
  <xdr:twoCellAnchor>
    <xdr:from>
      <xdr:col>0</xdr:col>
      <xdr:colOff>285749</xdr:colOff>
      <xdr:row>59</xdr:row>
      <xdr:rowOff>180976</xdr:rowOff>
    </xdr:from>
    <xdr:to>
      <xdr:col>18</xdr:col>
      <xdr:colOff>419099</xdr:colOff>
      <xdr:row>70</xdr:row>
      <xdr:rowOff>95250</xdr:rowOff>
    </xdr:to>
    <xdr:sp macro="" textlink="">
      <xdr:nvSpPr>
        <xdr:cNvPr id="10" name="CaixaDeTexto 9"/>
        <xdr:cNvSpPr txBox="1"/>
      </xdr:nvSpPr>
      <xdr:spPr>
        <a:xfrm>
          <a:off x="285749" y="11610976"/>
          <a:ext cx="11630025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xxxxxxxxxxxxxxxxxxxx</a:t>
          </a:r>
        </a:p>
        <a:p>
          <a:pPr algn="ctr"/>
          <a:endParaRPr lang="pt-BR" sz="1100" b="1">
            <a:solidFill>
              <a:schemeClr val="bg1"/>
            </a:solidFill>
          </a:endParaRPr>
        </a:p>
        <a:p>
          <a:pPr algn="ctr"/>
          <a:r>
            <a:rPr lang="pt-BR" sz="1100" b="1">
              <a:solidFill>
                <a:schemeClr val="bg1"/>
              </a:solidFill>
            </a:rPr>
            <a:t>Elogio do munícipe:</a:t>
          </a:r>
        </a:p>
        <a:p>
          <a:pPr algn="ctr"/>
          <a:endParaRPr lang="pt-BR" sz="1100" b="1">
            <a:solidFill>
              <a:schemeClr val="bg1"/>
            </a:solidFill>
          </a:endParaRPr>
        </a:p>
        <a:p>
          <a:pPr algn="l"/>
          <a:r>
            <a:rPr lang="pt-BR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xxxxxxxxxxxxxxxxxx</a:t>
          </a:r>
          <a:endParaRPr lang="pt-BR" sz="1100" b="1">
            <a:solidFill>
              <a:schemeClr val="bg1"/>
            </a:solidFill>
          </a:endParaRPr>
        </a:p>
        <a:p>
          <a:pPr algn="l"/>
          <a:endParaRPr lang="pt-BR" sz="11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Resposta do Órgão:</a:t>
          </a:r>
          <a:endParaRPr lang="pt-BR" b="1">
            <a:solidFill>
              <a:schemeClr val="bg1"/>
            </a:solidFill>
            <a:effectLst/>
          </a:endParaRPr>
        </a:p>
        <a:p>
          <a:pPr algn="l"/>
          <a:endParaRPr lang="pt-BR" sz="1100" b="0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xxxxxxxxxxxxxxxxxxxxxxxxx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285749</xdr:colOff>
      <xdr:row>57</xdr:row>
      <xdr:rowOff>180975</xdr:rowOff>
    </xdr:from>
    <xdr:ext cx="11630025" cy="378860"/>
    <xdr:sp macro="" textlink="">
      <xdr:nvSpPr>
        <xdr:cNvPr id="11" name="CaixaDeTexto 10"/>
        <xdr:cNvSpPr txBox="1"/>
      </xdr:nvSpPr>
      <xdr:spPr>
        <a:xfrm>
          <a:off x="285749" y="11229975"/>
          <a:ext cx="11630025" cy="378860"/>
        </a:xfrm>
        <a:prstGeom prst="rect">
          <a:avLst/>
        </a:prstGeom>
        <a:solidFill>
          <a:schemeClr val="bg1"/>
        </a:solidFill>
        <a:ln w="12700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>
              <a:ln>
                <a:solidFill>
                  <a:schemeClr val="bg1"/>
                </a:solidFill>
              </a:ln>
              <a:solidFill>
                <a:schemeClr val="bg1"/>
              </a:solidFill>
            </a:rPr>
            <a:t>Destaque em Elogio -</a:t>
          </a:r>
          <a:r>
            <a:rPr lang="pt-BR" sz="2000" b="1" baseline="0">
              <a:ln>
                <a:solidFill>
                  <a:schemeClr val="bg1"/>
                </a:solidFill>
              </a:ln>
              <a:solidFill>
                <a:schemeClr val="bg1"/>
              </a:solidFill>
            </a:rPr>
            <a:t> maio de 2024 </a:t>
          </a:r>
          <a:endParaRPr lang="pt-BR" sz="2000" b="1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9</xdr:col>
      <xdr:colOff>200025</xdr:colOff>
      <xdr:row>2</xdr:row>
      <xdr:rowOff>123825</xdr:rowOff>
    </xdr:from>
    <xdr:to>
      <xdr:col>17</xdr:col>
      <xdr:colOff>605039</xdr:colOff>
      <xdr:row>21</xdr:row>
      <xdr:rowOff>85724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0300" y="504825"/>
          <a:ext cx="5281814" cy="377189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200025</xdr:colOff>
      <xdr:row>22</xdr:row>
      <xdr:rowOff>171451</xdr:rowOff>
    </xdr:from>
    <xdr:to>
      <xdr:col>18</xdr:col>
      <xdr:colOff>9525</xdr:colOff>
      <xdr:row>40</xdr:row>
      <xdr:rowOff>61867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10300" y="4552951"/>
          <a:ext cx="5295900" cy="33194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12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12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197986</xdr:colOff>
      <xdr:row>12</xdr:row>
      <xdr:rowOff>54091</xdr:rowOff>
    </xdr:from>
    <xdr:ext cx="532651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06455" y="2911591"/>
          <a:ext cx="532651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753494" y="2912272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JUNHO/2024</a:t>
            </a:r>
          </a:p>
        </xdr:txBody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66673</xdr:colOff>
      <xdr:row>17</xdr:row>
      <xdr:rowOff>107947</xdr:rowOff>
    </xdr:from>
    <xdr:ext cx="5532970" cy="3663953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47626</xdr:colOff>
      <xdr:row>17</xdr:row>
      <xdr:rowOff>103189</xdr:rowOff>
    </xdr:from>
    <xdr:to>
      <xdr:col>9</xdr:col>
      <xdr:colOff>35719</xdr:colOff>
      <xdr:row>25</xdr:row>
      <xdr:rowOff>26460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90488</xdr:rowOff>
    </xdr:from>
    <xdr:to>
      <xdr:col>8</xdr:col>
      <xdr:colOff>476250</xdr:colOff>
      <xdr:row>36</xdr:row>
      <xdr:rowOff>83344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106891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369329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solicitados do mês de junho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JUNHO/24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1745452</xdr:colOff>
      <xdr:row>2</xdr:row>
      <xdr:rowOff>47621</xdr:rowOff>
    </xdr:from>
    <xdr:ext cx="5962646" cy="4595816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444498</xdr:colOff>
      <xdr:row>17</xdr:row>
      <xdr:rowOff>64294</xdr:rowOff>
    </xdr:from>
    <xdr:ext cx="6496843" cy="3925623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JUN/24 (excetuando-se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0.24225</cdr:x>
      <cdr:y>0.02329</cdr:y>
    </cdr:from>
    <cdr:to>
      <cdr:x>0.82953</cdr:x>
      <cdr:y>0.10517</cdr:y>
    </cdr:to>
    <cdr:sp macro="" textlink="">
      <cdr:nvSpPr>
        <cdr:cNvPr id="2" name="CaixaDeTexto 25">
          <a:extLst xmlns:a="http://schemas.openxmlformats.org/drawingml/2006/main">
            <a:ext uri="{FF2B5EF4-FFF2-40B4-BE49-F238E27FC236}">
              <a16:creationId xmlns:a16="http://schemas.microsoft.com/office/drawing/2014/main" id="{00000000-0008-0000-0900-000004000000}"/>
            </a:ext>
          </a:extLst>
        </cdr:cNvPr>
        <cdr:cNvSpPr txBox="1"/>
      </cdr:nvSpPr>
      <cdr:spPr>
        <a:xfrm xmlns:a="http://schemas.openxmlformats.org/drawingml/2006/main">
          <a:off x="1627716" y="93134"/>
          <a:ext cx="3945978" cy="327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cap="flat">
          <a:noFill/>
        </a:ln>
      </cdr:spPr>
      <cdr:txBody>
        <a:bodyPr xmlns:a="http://schemas.openxmlformats.org/drawingml/2006/main" vert="horz" wrap="none" lIns="91440" tIns="45720" rIns="91440" bIns="45720" anchor="t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10 órgãos mais demandados - Média/2024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Relationship Id="rId5" Type="http://schemas.openxmlformats.org/officeDocument/2006/relationships/image" Target="../media/image11.emf"/><Relationship Id="rId4" Type="http://schemas.openxmlformats.org/officeDocument/2006/relationships/package" Target="../embeddings/Documento_do_Microsoft_Word.docx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43" zoomScale="110" zoomScaleNormal="110" workbookViewId="0">
      <selection activeCell="Q1" sqref="Q1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Y48"/>
  <sheetViews>
    <sheetView zoomScale="80" zoomScaleNormal="80" workbookViewId="0">
      <selection activeCell="B7" sqref="B7:B16"/>
    </sheetView>
  </sheetViews>
  <sheetFormatPr defaultRowHeight="15"/>
  <cols>
    <col min="1" max="1" width="5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27" customWidth="1"/>
    <col min="13" max="13" width="8.7109375" style="127" customWidth="1"/>
    <col min="14" max="14" width="7.7109375" style="127" customWidth="1"/>
    <col min="15" max="15" width="9.7109375" style="127" customWidth="1"/>
    <col min="16" max="16" width="8.42578125" style="127" customWidth="1"/>
    <col min="17" max="17" width="9.140625" style="127" customWidth="1"/>
    <col min="18" max="18" width="9.42578125" style="127" customWidth="1"/>
    <col min="19" max="19" width="9.85546875" style="127" customWidth="1"/>
    <col min="20" max="20" width="10.28515625" style="127" customWidth="1"/>
    <col min="21" max="21" width="8" style="127" customWidth="1"/>
    <col min="22" max="22" width="9.140625" style="127" customWidth="1"/>
    <col min="23" max="23" width="9.140625" customWidth="1"/>
  </cols>
  <sheetData>
    <row r="1" spans="1:2" s="547" customFormat="1">
      <c r="A1" s="1071" t="s">
        <v>0</v>
      </c>
    </row>
    <row r="2" spans="1:2" s="547" customFormat="1">
      <c r="A2" s="1071" t="s">
        <v>1</v>
      </c>
    </row>
    <row r="3" spans="1:2" s="547" customFormat="1">
      <c r="A3" s="1071"/>
    </row>
    <row r="4" spans="1:2">
      <c r="A4" s="1" t="s">
        <v>529</v>
      </c>
    </row>
    <row r="5" spans="1:2" ht="15.75" thickBot="1"/>
    <row r="6" spans="1:2" ht="15.75" thickBot="1">
      <c r="A6" s="640" t="s">
        <v>24</v>
      </c>
      <c r="B6" s="74">
        <v>45444</v>
      </c>
    </row>
    <row r="7" spans="1:2">
      <c r="A7" s="928" t="s">
        <v>56</v>
      </c>
      <c r="B7" s="657">
        <v>583</v>
      </c>
    </row>
    <row r="8" spans="1:2">
      <c r="A8" s="643" t="s">
        <v>143</v>
      </c>
      <c r="B8" s="657">
        <v>394</v>
      </c>
    </row>
    <row r="9" spans="1:2">
      <c r="A9" s="644" t="s">
        <v>442</v>
      </c>
      <c r="B9" s="598">
        <v>363</v>
      </c>
    </row>
    <row r="10" spans="1:2">
      <c r="A10" s="644" t="s">
        <v>42</v>
      </c>
      <c r="B10" s="598">
        <v>279</v>
      </c>
    </row>
    <row r="11" spans="1:2">
      <c r="A11" s="643" t="s">
        <v>167</v>
      </c>
      <c r="B11" s="598">
        <v>268</v>
      </c>
    </row>
    <row r="12" spans="1:2">
      <c r="A12" s="643" t="s">
        <v>158</v>
      </c>
      <c r="B12" s="598">
        <v>237</v>
      </c>
    </row>
    <row r="13" spans="1:2">
      <c r="A13" s="644" t="s">
        <v>152</v>
      </c>
      <c r="B13" s="598">
        <v>221</v>
      </c>
    </row>
    <row r="14" spans="1:2">
      <c r="A14" s="644" t="s">
        <v>97</v>
      </c>
      <c r="B14" s="598">
        <v>198</v>
      </c>
    </row>
    <row r="15" spans="1:2">
      <c r="A15" s="644" t="s">
        <v>183</v>
      </c>
      <c r="B15" s="598">
        <v>159</v>
      </c>
    </row>
    <row r="16" spans="1:2" ht="15.75" thickBot="1">
      <c r="A16" s="644" t="s">
        <v>140</v>
      </c>
      <c r="B16" s="598">
        <v>146</v>
      </c>
    </row>
    <row r="17" spans="1:25" s="78" customFormat="1" ht="15.75" thickBot="1">
      <c r="A17" s="649" t="s">
        <v>5</v>
      </c>
      <c r="B17" s="648">
        <f>SUM(B7:B16)</f>
        <v>2848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</row>
    <row r="18" spans="1:25" s="506" customFormat="1">
      <c r="A18" s="931"/>
      <c r="B18" s="932"/>
      <c r="C18" s="933"/>
      <c r="D18" s="933"/>
      <c r="E18" s="933"/>
      <c r="F18" s="933"/>
      <c r="G18" s="933"/>
      <c r="H18" s="933"/>
      <c r="I18" s="933"/>
      <c r="J18" s="933"/>
      <c r="K18" s="933"/>
      <c r="L18" s="933"/>
      <c r="M18" s="933"/>
    </row>
    <row r="19" spans="1:25" s="491" customFormat="1">
      <c r="A19" s="934"/>
      <c r="B19" s="547"/>
      <c r="C19" s="547"/>
      <c r="D19" s="547"/>
      <c r="E19" s="547"/>
      <c r="F19" s="547"/>
      <c r="G19" s="547"/>
      <c r="H19" s="547"/>
      <c r="I19" s="547"/>
      <c r="J19" s="547"/>
      <c r="K19" s="547"/>
      <c r="L19" s="547"/>
      <c r="M19" s="547"/>
    </row>
    <row r="20" spans="1:25" s="491" customFormat="1">
      <c r="A20" s="934"/>
      <c r="B20" s="547"/>
      <c r="C20" s="547"/>
      <c r="D20" s="547"/>
      <c r="E20" s="547"/>
      <c r="F20" s="547"/>
      <c r="G20" s="547"/>
      <c r="H20" s="547"/>
      <c r="I20" s="547"/>
      <c r="J20" s="547"/>
      <c r="K20" s="547"/>
      <c r="L20" s="547"/>
      <c r="M20" s="547"/>
    </row>
    <row r="21" spans="1:25" s="491" customFormat="1" ht="15" customHeight="1">
      <c r="A21" s="934"/>
      <c r="B21" s="547"/>
      <c r="C21" s="547"/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547"/>
      <c r="P21" s="547"/>
    </row>
    <row r="22" spans="1:25" s="491" customFormat="1" ht="15" customHeight="1">
      <c r="A22" s="952"/>
      <c r="B22" s="857"/>
      <c r="C22" s="857"/>
      <c r="D22" s="857"/>
      <c r="E22" s="857"/>
      <c r="F22" s="857"/>
      <c r="G22" s="857"/>
      <c r="H22" s="857"/>
      <c r="I22" s="857"/>
      <c r="J22" s="857"/>
      <c r="K22" s="857"/>
      <c r="L22" s="857"/>
      <c r="M22" s="857"/>
    </row>
    <row r="23" spans="1:25" s="491" customFormat="1" ht="66" customHeight="1">
      <c r="A23" s="858"/>
      <c r="B23" s="857"/>
      <c r="C23" s="857"/>
      <c r="D23" s="857"/>
      <c r="E23" s="857"/>
      <c r="F23" s="857"/>
      <c r="G23" s="857"/>
      <c r="H23" s="857"/>
      <c r="I23" s="857"/>
      <c r="J23" s="857"/>
      <c r="K23" s="857"/>
      <c r="L23" s="857"/>
      <c r="M23" s="857"/>
    </row>
    <row r="24" spans="1:25" s="491" customFormat="1">
      <c r="A24" s="857"/>
      <c r="B24" s="857" t="str">
        <f>A7</f>
        <v>Cadastro Único (CadÚnico)</v>
      </c>
      <c r="C24" s="857" t="str">
        <f>A8</f>
        <v>Órgão externo</v>
      </c>
      <c r="D24" s="857" t="str">
        <f>A9</f>
        <v>Buraco e Pavimentação</v>
      </c>
      <c r="E24" s="857" t="str">
        <f>A10</f>
        <v>Árvore</v>
      </c>
      <c r="F24" s="857" t="str">
        <f>A11</f>
        <v>Qualidade de atendimento</v>
      </c>
      <c r="G24" s="857" t="str">
        <f>A12</f>
        <v>Processo Administrativo</v>
      </c>
      <c r="H24" s="857" t="str">
        <f>A13</f>
        <v>Poluição sonora - PSIU</v>
      </c>
      <c r="I24" s="857" t="str">
        <f>A14</f>
        <v>Estabelecimentos comerciais, indústrias e serviços</v>
      </c>
      <c r="J24" s="857" t="str">
        <f>A15</f>
        <v>Sinalização e Circulação de veículos e Pedestres</v>
      </c>
      <c r="K24" s="857" t="str">
        <f>A16</f>
        <v>Ônibus</v>
      </c>
      <c r="L24" s="857" t="s">
        <v>5</v>
      </c>
      <c r="M24" s="857"/>
      <c r="N24" s="494"/>
      <c r="O24" s="494"/>
      <c r="P24" s="494"/>
      <c r="Q24" s="494"/>
      <c r="R24" s="494"/>
      <c r="S24" s="494"/>
      <c r="T24" s="495"/>
      <c r="U24" s="495"/>
      <c r="V24" s="494"/>
      <c r="W24" s="494"/>
      <c r="X24" s="494"/>
      <c r="Y24" s="494"/>
    </row>
    <row r="25" spans="1:25" s="491" customFormat="1">
      <c r="A25" s="857"/>
      <c r="B25" s="857">
        <f>B7</f>
        <v>583</v>
      </c>
      <c r="C25" s="857">
        <f>B8</f>
        <v>394</v>
      </c>
      <c r="D25" s="857">
        <f>B9</f>
        <v>363</v>
      </c>
      <c r="E25" s="857">
        <f>B10</f>
        <v>279</v>
      </c>
      <c r="F25" s="857">
        <f>B11</f>
        <v>268</v>
      </c>
      <c r="G25" s="857">
        <f>B12</f>
        <v>237</v>
      </c>
      <c r="H25" s="857">
        <f>B13</f>
        <v>221</v>
      </c>
      <c r="I25" s="857">
        <f>B14</f>
        <v>198</v>
      </c>
      <c r="J25" s="857">
        <f>B15</f>
        <v>159</v>
      </c>
      <c r="K25" s="857">
        <f>B16</f>
        <v>146</v>
      </c>
      <c r="L25" s="857"/>
      <c r="M25" s="857"/>
      <c r="N25" s="494"/>
      <c r="O25" s="494"/>
      <c r="P25" s="494"/>
      <c r="Q25" s="494"/>
      <c r="R25" s="494"/>
      <c r="S25" s="494"/>
      <c r="T25" s="495"/>
      <c r="U25" s="495"/>
      <c r="V25" s="494"/>
      <c r="W25" s="494"/>
      <c r="X25" s="494"/>
      <c r="Y25" s="494"/>
    </row>
    <row r="26" spans="1:25" s="491" customFormat="1">
      <c r="A26" s="1011"/>
      <c r="B26" s="1011"/>
      <c r="C26" s="1011"/>
      <c r="D26" s="1011"/>
      <c r="E26" s="1011"/>
      <c r="F26" s="1011"/>
      <c r="G26" s="1011"/>
      <c r="H26" s="1011"/>
      <c r="I26" s="1011"/>
      <c r="J26" s="1011"/>
      <c r="K26" s="857">
        <v>200</v>
      </c>
      <c r="L26" s="857">
        <f>Assuntos!H245</f>
        <v>5624</v>
      </c>
      <c r="M26" s="1011"/>
      <c r="N26" s="549"/>
      <c r="O26" s="549"/>
      <c r="P26" s="549"/>
      <c r="Q26" s="494"/>
      <c r="R26" s="494"/>
      <c r="S26" s="494"/>
      <c r="T26" s="495"/>
      <c r="U26" s="495"/>
      <c r="V26" s="494"/>
      <c r="W26" s="494"/>
      <c r="X26" s="494"/>
      <c r="Y26" s="494"/>
    </row>
    <row r="27" spans="1:25" s="491" customFormat="1">
      <c r="A27" s="1011"/>
      <c r="B27" s="1011"/>
      <c r="C27" s="1011"/>
      <c r="D27" s="1011"/>
      <c r="E27" s="1011"/>
      <c r="F27" s="1011"/>
      <c r="G27" s="1011"/>
      <c r="H27" s="1011"/>
      <c r="I27" s="1011"/>
      <c r="J27" s="1011"/>
      <c r="K27" s="1011"/>
      <c r="L27" s="1011"/>
      <c r="M27" s="1011"/>
      <c r="N27" s="549"/>
      <c r="O27" s="549"/>
      <c r="P27" s="549"/>
      <c r="Q27" s="494"/>
      <c r="R27" s="494"/>
      <c r="S27" s="494"/>
      <c r="T27" s="495"/>
      <c r="U27" s="495"/>
      <c r="V27" s="494"/>
      <c r="W27" s="494"/>
      <c r="X27" s="494"/>
      <c r="Y27" s="494"/>
    </row>
    <row r="28" spans="1:25" s="491" customFormat="1">
      <c r="A28" s="1011"/>
      <c r="B28" s="1011"/>
      <c r="C28" s="1011"/>
      <c r="D28" s="1011"/>
      <c r="E28" s="1011"/>
      <c r="F28" s="1011"/>
      <c r="G28" s="1011"/>
      <c r="H28" s="1011"/>
      <c r="I28" s="1011"/>
      <c r="J28" s="1011"/>
      <c r="K28" s="1011"/>
      <c r="L28" s="1011"/>
      <c r="M28" s="1011"/>
      <c r="N28" s="549"/>
      <c r="O28" s="549"/>
      <c r="P28" s="549"/>
      <c r="Q28" s="494"/>
      <c r="R28" s="494"/>
      <c r="S28" s="494"/>
      <c r="T28" s="495"/>
      <c r="U28" s="495"/>
      <c r="V28" s="494"/>
      <c r="W28" s="494"/>
      <c r="X28" s="494"/>
      <c r="Y28" s="494"/>
    </row>
    <row r="29" spans="1:25" s="491" customFormat="1">
      <c r="A29" s="547"/>
      <c r="B29" s="547"/>
      <c r="C29" s="547"/>
      <c r="D29" s="547"/>
      <c r="E29" s="547"/>
      <c r="F29" s="547"/>
      <c r="G29" s="547"/>
      <c r="H29" s="547"/>
      <c r="I29" s="547"/>
      <c r="J29" s="547"/>
      <c r="K29" s="547"/>
      <c r="L29" s="547"/>
      <c r="M29" s="547"/>
      <c r="N29" s="549"/>
      <c r="O29" s="549"/>
      <c r="P29" s="549"/>
      <c r="Q29" s="494"/>
      <c r="R29" s="494"/>
      <c r="S29" s="494"/>
      <c r="T29" s="495"/>
      <c r="U29" s="495"/>
      <c r="V29" s="494"/>
      <c r="W29" s="494"/>
      <c r="X29" s="494"/>
      <c r="Y29" s="494"/>
    </row>
    <row r="30" spans="1:25" s="127" customFormat="1">
      <c r="A30" s="547"/>
      <c r="B30" s="547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131"/>
      <c r="R30" s="131"/>
    </row>
    <row r="31" spans="1:25" s="127" customFormat="1">
      <c r="A31" s="547"/>
      <c r="B31" s="547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131"/>
      <c r="R31" s="131"/>
    </row>
    <row r="32" spans="1:25" s="127" customFormat="1">
      <c r="A32" s="547"/>
      <c r="B32" s="547"/>
      <c r="C32" s="547"/>
      <c r="D32" s="547"/>
      <c r="E32" s="547"/>
      <c r="F32" s="547"/>
      <c r="G32" s="547"/>
      <c r="H32" s="547"/>
      <c r="I32" s="547"/>
      <c r="J32" s="547"/>
      <c r="K32" s="547"/>
      <c r="L32" s="547"/>
      <c r="M32" s="547"/>
      <c r="N32" s="547"/>
      <c r="O32" s="547"/>
      <c r="P32" s="547"/>
      <c r="Q32"/>
      <c r="R32"/>
    </row>
    <row r="33" spans="1:22" s="127" customFormat="1">
      <c r="A33" s="547"/>
      <c r="B33" s="547"/>
      <c r="C33" s="547"/>
      <c r="D33" s="547"/>
      <c r="E33" s="547"/>
      <c r="F33" s="547"/>
      <c r="G33" s="547"/>
      <c r="H33" s="547"/>
      <c r="I33" s="547"/>
      <c r="J33" s="547"/>
      <c r="K33" s="547"/>
      <c r="L33" s="547"/>
      <c r="M33" s="547"/>
      <c r="N33" s="547"/>
      <c r="O33" s="547"/>
      <c r="P33" s="547"/>
    </row>
    <row r="34" spans="1:22" s="127" customFormat="1">
      <c r="A34" s="547"/>
      <c r="B34" s="547"/>
      <c r="C34" s="547"/>
      <c r="D34" s="547"/>
      <c r="E34" s="547"/>
      <c r="F34" s="547"/>
      <c r="G34" s="547"/>
      <c r="H34" s="547"/>
      <c r="I34" s="547"/>
      <c r="J34" s="547"/>
      <c r="K34" s="547"/>
      <c r="L34" s="547"/>
      <c r="M34" s="547"/>
      <c r="N34" s="491"/>
      <c r="O34" s="491"/>
      <c r="P34"/>
    </row>
    <row r="35" spans="1:22" s="127" customFormat="1">
      <c r="A35" s="547"/>
      <c r="B35" s="547"/>
      <c r="C35" s="547"/>
      <c r="D35" s="547"/>
      <c r="E35" s="547"/>
      <c r="F35" s="547"/>
      <c r="G35" s="547"/>
      <c r="H35" s="547"/>
      <c r="I35" s="547"/>
      <c r="J35" s="547"/>
      <c r="K35" s="547"/>
      <c r="L35" s="547"/>
      <c r="M35" s="547"/>
      <c r="N35" s="491"/>
      <c r="O35" s="491"/>
      <c r="P35"/>
    </row>
    <row r="36" spans="1:22" s="127" customFormat="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/>
      <c r="M36"/>
      <c r="N36"/>
      <c r="O36"/>
      <c r="P36"/>
    </row>
    <row r="37" spans="1:22" s="127" customFormat="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/>
      <c r="M37"/>
      <c r="N37"/>
      <c r="O37"/>
      <c r="P37"/>
    </row>
    <row r="38" spans="1:22" s="127" customFormat="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/>
      <c r="M38"/>
      <c r="N38"/>
      <c r="O38"/>
      <c r="P38"/>
    </row>
    <row r="39" spans="1:22" s="127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27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27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27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27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sortState ref="A8:B16">
    <sortCondition descending="1" ref="B7"/>
  </sortState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/>
  <dimension ref="A1:P74"/>
  <sheetViews>
    <sheetView workbookViewId="0">
      <selection activeCell="H5" sqref="H5:M70"/>
    </sheetView>
  </sheetViews>
  <sheetFormatPr defaultColWidth="5.5703125" defaultRowHeight="14.25"/>
  <cols>
    <col min="1" max="1" width="68.85546875" style="103" customWidth="1"/>
    <col min="2" max="2" width="7.5703125" style="104" bestFit="1" customWidth="1"/>
    <col min="3" max="3" width="7.7109375" style="104" bestFit="1" customWidth="1"/>
    <col min="4" max="4" width="7.140625" style="104" bestFit="1" customWidth="1"/>
    <col min="5" max="5" width="7" style="104" bestFit="1" customWidth="1"/>
    <col min="6" max="6" width="7.5703125" style="104" bestFit="1" customWidth="1"/>
    <col min="7" max="7" width="6.7109375" style="92" bestFit="1" customWidth="1"/>
    <col min="8" max="8" width="7" style="104" bestFit="1" customWidth="1"/>
    <col min="9" max="9" width="7.28515625" style="104" bestFit="1" customWidth="1"/>
    <col min="10" max="10" width="7.140625" style="104" bestFit="1" customWidth="1"/>
    <col min="11" max="11" width="7.5703125" style="104" bestFit="1" customWidth="1"/>
    <col min="12" max="12" width="7.140625" style="105" bestFit="1" customWidth="1"/>
    <col min="13" max="13" width="7.85546875" style="104" customWidth="1"/>
    <col min="14" max="14" width="9.7109375" style="104" customWidth="1"/>
    <col min="15" max="236" width="9.140625" style="9" customWidth="1"/>
    <col min="237" max="237" width="58.28515625" style="9" customWidth="1"/>
    <col min="238" max="238" width="3.7109375" style="9" bestFit="1" customWidth="1"/>
    <col min="239" max="239" width="5.5703125" style="9" bestFit="1" customWidth="1"/>
    <col min="240" max="240" width="5.5703125" style="9" customWidth="1"/>
    <col min="241" max="16384" width="5.5703125" style="9"/>
  </cols>
  <sheetData>
    <row r="1" spans="1:16" customFormat="1" ht="15">
      <c r="A1" s="1" t="s">
        <v>0</v>
      </c>
      <c r="B1" s="133"/>
      <c r="C1" s="133"/>
      <c r="D1" s="133"/>
      <c r="E1" s="133"/>
      <c r="F1" s="133"/>
      <c r="G1" s="89"/>
      <c r="H1" s="133"/>
      <c r="I1" s="133"/>
      <c r="J1" s="133"/>
      <c r="K1" s="133"/>
      <c r="L1" s="104"/>
      <c r="M1" s="105"/>
      <c r="N1" s="105"/>
      <c r="O1" s="9"/>
      <c r="P1" s="9"/>
    </row>
    <row r="2" spans="1:16" customFormat="1" ht="15">
      <c r="A2" s="134" t="s">
        <v>1</v>
      </c>
      <c r="B2" s="6"/>
      <c r="C2" s="6"/>
      <c r="D2" s="6"/>
      <c r="E2" s="6"/>
      <c r="F2" s="6"/>
      <c r="G2" s="70"/>
      <c r="H2" s="6"/>
      <c r="I2" s="6"/>
      <c r="J2" s="6"/>
      <c r="K2" s="6"/>
      <c r="L2" s="104"/>
      <c r="M2" s="105"/>
      <c r="N2" s="105"/>
      <c r="O2" s="9"/>
      <c r="P2" s="9"/>
    </row>
    <row r="3" spans="1:16" customFormat="1" ht="15.75" thickBot="1">
      <c r="A3" s="103"/>
      <c r="B3" s="104"/>
      <c r="C3" s="104"/>
      <c r="D3" s="104"/>
      <c r="E3" s="104"/>
      <c r="F3" s="104"/>
      <c r="G3" s="92"/>
      <c r="H3" s="104"/>
      <c r="I3" s="104"/>
      <c r="J3" s="104"/>
      <c r="K3" s="104"/>
      <c r="L3" s="104"/>
      <c r="M3" s="105"/>
      <c r="N3" s="105"/>
      <c r="O3" s="9"/>
      <c r="P3" s="9"/>
    </row>
    <row r="4" spans="1:16" customFormat="1" ht="15.75" thickBot="1">
      <c r="A4" s="135" t="s">
        <v>204</v>
      </c>
      <c r="B4" s="20">
        <v>45627</v>
      </c>
      <c r="C4" s="17">
        <v>45597</v>
      </c>
      <c r="D4" s="20">
        <v>45566</v>
      </c>
      <c r="E4" s="18">
        <v>45536</v>
      </c>
      <c r="F4" s="55">
        <v>45505</v>
      </c>
      <c r="G4" s="55">
        <v>45474</v>
      </c>
      <c r="H4" s="55">
        <v>45444</v>
      </c>
      <c r="I4" s="136">
        <v>45413</v>
      </c>
      <c r="J4" s="128">
        <v>45383</v>
      </c>
      <c r="K4" s="128">
        <v>45352</v>
      </c>
      <c r="L4" s="128">
        <v>45323</v>
      </c>
      <c r="M4" s="128">
        <v>45292</v>
      </c>
      <c r="N4" s="137" t="s">
        <v>5</v>
      </c>
      <c r="O4" s="138" t="s">
        <v>6</v>
      </c>
      <c r="P4" s="53" t="s">
        <v>25</v>
      </c>
    </row>
    <row r="5" spans="1:16" customFormat="1" ht="15">
      <c r="A5" s="139" t="s">
        <v>211</v>
      </c>
      <c r="B5" s="140"/>
      <c r="C5" s="27"/>
      <c r="D5" s="25"/>
      <c r="E5" s="25"/>
      <c r="F5" s="25"/>
      <c r="G5" s="25"/>
      <c r="H5" s="26">
        <v>125</v>
      </c>
      <c r="I5" s="25">
        <v>148</v>
      </c>
      <c r="J5" s="27">
        <v>147</v>
      </c>
      <c r="K5" s="27">
        <v>134</v>
      </c>
      <c r="L5" s="27">
        <v>116</v>
      </c>
      <c r="M5" s="27">
        <v>111</v>
      </c>
      <c r="N5" s="141">
        <f t="shared" ref="N5:N36" si="0">SUM(B5:M5)</f>
        <v>781</v>
      </c>
      <c r="O5" s="142">
        <f t="shared" ref="O5:O36" si="1">AVERAGE(B5:M5)</f>
        <v>130.16666666666666</v>
      </c>
      <c r="P5" s="143">
        <f t="shared" ref="P5:P36" si="2">(N5/$N$71)*100</f>
        <v>2.2820909914385061</v>
      </c>
    </row>
    <row r="6" spans="1:16" customFormat="1" ht="15">
      <c r="A6" s="144" t="s">
        <v>212</v>
      </c>
      <c r="B6" s="145"/>
      <c r="C6" s="37"/>
      <c r="D6" s="27"/>
      <c r="E6" s="27"/>
      <c r="F6" s="27"/>
      <c r="G6" s="37"/>
      <c r="H6" s="38">
        <v>1</v>
      </c>
      <c r="I6" s="37">
        <v>1</v>
      </c>
      <c r="J6" s="37">
        <v>0</v>
      </c>
      <c r="K6" s="37">
        <v>0</v>
      </c>
      <c r="L6" s="37">
        <v>0</v>
      </c>
      <c r="M6" s="37">
        <v>0</v>
      </c>
      <c r="N6" s="146">
        <f t="shared" si="0"/>
        <v>2</v>
      </c>
      <c r="O6" s="142">
        <f t="shared" si="1"/>
        <v>0.33333333333333331</v>
      </c>
      <c r="P6" s="143">
        <f t="shared" si="2"/>
        <v>5.8440230254507199E-3</v>
      </c>
    </row>
    <row r="7" spans="1:16" customFormat="1" ht="15">
      <c r="A7" s="144" t="s">
        <v>213</v>
      </c>
      <c r="B7" s="147"/>
      <c r="C7" s="37"/>
      <c r="D7" s="37"/>
      <c r="E7" s="37"/>
      <c r="F7" s="37"/>
      <c r="G7" s="37"/>
      <c r="H7" s="38">
        <v>280</v>
      </c>
      <c r="I7" s="37">
        <v>257</v>
      </c>
      <c r="J7" s="37">
        <v>304</v>
      </c>
      <c r="K7" s="37">
        <v>249</v>
      </c>
      <c r="L7" s="37">
        <v>245</v>
      </c>
      <c r="M7" s="37">
        <v>328</v>
      </c>
      <c r="N7" s="146">
        <f t="shared" si="0"/>
        <v>1663</v>
      </c>
      <c r="O7" s="142">
        <f t="shared" si="1"/>
        <v>277.16666666666669</v>
      </c>
      <c r="P7" s="143">
        <f t="shared" si="2"/>
        <v>4.8593051456622742</v>
      </c>
    </row>
    <row r="8" spans="1:16" customFormat="1" ht="15">
      <c r="A8" s="144" t="s">
        <v>214</v>
      </c>
      <c r="B8" s="147"/>
      <c r="C8" s="37"/>
      <c r="D8" s="37"/>
      <c r="E8" s="37"/>
      <c r="F8" s="37"/>
      <c r="G8" s="37"/>
      <c r="H8" s="38">
        <v>25</v>
      </c>
      <c r="I8" s="37">
        <v>11</v>
      </c>
      <c r="J8" s="37">
        <v>10</v>
      </c>
      <c r="K8" s="37">
        <v>19</v>
      </c>
      <c r="L8" s="37">
        <v>8</v>
      </c>
      <c r="M8" s="37">
        <v>11</v>
      </c>
      <c r="N8" s="146">
        <f t="shared" si="0"/>
        <v>84</v>
      </c>
      <c r="O8" s="142">
        <f t="shared" si="1"/>
        <v>14</v>
      </c>
      <c r="P8" s="143">
        <f t="shared" si="2"/>
        <v>0.24544896706893024</v>
      </c>
    </row>
    <row r="9" spans="1:16" customFormat="1" ht="15">
      <c r="A9" s="144" t="s">
        <v>215</v>
      </c>
      <c r="B9" s="147"/>
      <c r="C9" s="37"/>
      <c r="D9" s="37"/>
      <c r="E9" s="37"/>
      <c r="F9" s="37"/>
      <c r="G9" s="37"/>
      <c r="H9" s="38">
        <v>49</v>
      </c>
      <c r="I9" s="37">
        <v>37</v>
      </c>
      <c r="J9" s="37">
        <v>44</v>
      </c>
      <c r="K9" s="37">
        <v>44</v>
      </c>
      <c r="L9" s="37">
        <v>38</v>
      </c>
      <c r="M9" s="37">
        <v>52</v>
      </c>
      <c r="N9" s="146">
        <f t="shared" si="0"/>
        <v>264</v>
      </c>
      <c r="O9" s="142">
        <f t="shared" si="1"/>
        <v>44</v>
      </c>
      <c r="P9" s="143">
        <f t="shared" si="2"/>
        <v>0.77141103935949507</v>
      </c>
    </row>
    <row r="10" spans="1:16" customFormat="1" ht="15">
      <c r="A10" s="144" t="s">
        <v>216</v>
      </c>
      <c r="B10" s="147"/>
      <c r="C10" s="37"/>
      <c r="D10" s="37"/>
      <c r="E10" s="37"/>
      <c r="F10" s="37"/>
      <c r="G10" s="37"/>
      <c r="H10" s="38">
        <v>7</v>
      </c>
      <c r="I10" s="37">
        <v>0</v>
      </c>
      <c r="J10" s="37">
        <v>2</v>
      </c>
      <c r="K10" s="37">
        <v>1</v>
      </c>
      <c r="L10" s="37">
        <v>3</v>
      </c>
      <c r="M10" s="37">
        <v>1</v>
      </c>
      <c r="N10" s="146">
        <f t="shared" si="0"/>
        <v>14</v>
      </c>
      <c r="O10" s="142">
        <f t="shared" si="1"/>
        <v>2.3333333333333335</v>
      </c>
      <c r="P10" s="143">
        <f t="shared" si="2"/>
        <v>4.0908161178155045E-2</v>
      </c>
    </row>
    <row r="11" spans="1:16" customFormat="1" ht="15">
      <c r="A11" s="144" t="s">
        <v>143</v>
      </c>
      <c r="B11" s="147"/>
      <c r="C11" s="37"/>
      <c r="D11" s="37"/>
      <c r="E11" s="37"/>
      <c r="F11" s="37"/>
      <c r="G11" s="37"/>
      <c r="H11" s="38">
        <v>394</v>
      </c>
      <c r="I11" s="37">
        <v>423</v>
      </c>
      <c r="J11" s="37">
        <v>314</v>
      </c>
      <c r="K11" s="37">
        <v>147</v>
      </c>
      <c r="L11" s="37">
        <v>252</v>
      </c>
      <c r="M11" s="37">
        <v>175</v>
      </c>
      <c r="N11" s="146">
        <f t="shared" si="0"/>
        <v>1705</v>
      </c>
      <c r="O11" s="142">
        <f t="shared" si="1"/>
        <v>284.16666666666669</v>
      </c>
      <c r="P11" s="143">
        <f t="shared" si="2"/>
        <v>4.982029629196739</v>
      </c>
    </row>
    <row r="12" spans="1:16" customFormat="1" ht="15">
      <c r="A12" s="144" t="s">
        <v>217</v>
      </c>
      <c r="B12" s="147"/>
      <c r="C12" s="37"/>
      <c r="D12" s="37"/>
      <c r="E12" s="37"/>
      <c r="F12" s="37"/>
      <c r="G12" s="37"/>
      <c r="H12" s="37">
        <v>93</v>
      </c>
      <c r="I12" s="37">
        <v>61</v>
      </c>
      <c r="J12" s="37">
        <v>52</v>
      </c>
      <c r="K12" s="37">
        <v>27</v>
      </c>
      <c r="L12" s="37">
        <v>35</v>
      </c>
      <c r="M12" s="37">
        <v>49</v>
      </c>
      <c r="N12" s="146">
        <f t="shared" si="0"/>
        <v>317</v>
      </c>
      <c r="O12" s="142">
        <f t="shared" si="1"/>
        <v>52.833333333333336</v>
      </c>
      <c r="P12" s="143">
        <f t="shared" si="2"/>
        <v>0.9262776495339391</v>
      </c>
    </row>
    <row r="13" spans="1:16" customFormat="1" ht="15">
      <c r="A13" s="144" t="s">
        <v>218</v>
      </c>
      <c r="B13" s="147"/>
      <c r="C13" s="37"/>
      <c r="D13" s="37"/>
      <c r="E13" s="37"/>
      <c r="F13" s="37"/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46">
        <f t="shared" si="0"/>
        <v>0</v>
      </c>
      <c r="O13" s="142">
        <f t="shared" si="1"/>
        <v>0</v>
      </c>
      <c r="P13" s="143">
        <f t="shared" si="2"/>
        <v>0</v>
      </c>
    </row>
    <row r="14" spans="1:16" customFormat="1" ht="15">
      <c r="A14" s="144" t="s">
        <v>219</v>
      </c>
      <c r="B14" s="147"/>
      <c r="C14" s="37"/>
      <c r="D14" s="37"/>
      <c r="E14" s="37"/>
      <c r="F14" s="37"/>
      <c r="G14" s="37"/>
      <c r="H14" s="37">
        <v>247</v>
      </c>
      <c r="I14" s="37">
        <v>229</v>
      </c>
      <c r="J14" s="37">
        <v>329</v>
      </c>
      <c r="K14" s="37">
        <v>316</v>
      </c>
      <c r="L14" s="37">
        <v>213</v>
      </c>
      <c r="M14" s="37">
        <v>180</v>
      </c>
      <c r="N14" s="146">
        <f t="shared" si="0"/>
        <v>1514</v>
      </c>
      <c r="O14" s="142">
        <f t="shared" si="1"/>
        <v>252.33333333333334</v>
      </c>
      <c r="P14" s="143">
        <f t="shared" si="2"/>
        <v>4.4239254302661948</v>
      </c>
    </row>
    <row r="15" spans="1:16" customFormat="1" ht="15">
      <c r="A15" s="144" t="s">
        <v>220</v>
      </c>
      <c r="B15" s="147"/>
      <c r="C15" s="37"/>
      <c r="D15" s="37"/>
      <c r="E15" s="37"/>
      <c r="F15" s="37"/>
      <c r="G15" s="37"/>
      <c r="H15" s="38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146">
        <f t="shared" si="0"/>
        <v>0</v>
      </c>
      <c r="O15" s="142">
        <f t="shared" si="1"/>
        <v>0</v>
      </c>
      <c r="P15" s="143">
        <f t="shared" si="2"/>
        <v>0</v>
      </c>
    </row>
    <row r="16" spans="1:16" customFormat="1" ht="15">
      <c r="A16" s="144" t="s">
        <v>221</v>
      </c>
      <c r="B16" s="147"/>
      <c r="C16" s="37"/>
      <c r="D16" s="37"/>
      <c r="E16" s="37"/>
      <c r="F16" s="37"/>
      <c r="G16" s="37"/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1</v>
      </c>
      <c r="N16" s="146">
        <f t="shared" si="0"/>
        <v>1</v>
      </c>
      <c r="O16" s="142">
        <f t="shared" si="1"/>
        <v>0.16666666666666666</v>
      </c>
      <c r="P16" s="143">
        <f t="shared" si="2"/>
        <v>2.92201151272536E-3</v>
      </c>
    </row>
    <row r="17" spans="1:16" customFormat="1" ht="15" customHeight="1">
      <c r="A17" s="144" t="s">
        <v>222</v>
      </c>
      <c r="B17" s="147"/>
      <c r="C17" s="37"/>
      <c r="D17" s="37"/>
      <c r="E17" s="37"/>
      <c r="F17" s="37"/>
      <c r="G17" s="37"/>
      <c r="H17" s="37">
        <v>6</v>
      </c>
      <c r="I17" s="37">
        <v>5</v>
      </c>
      <c r="J17" s="37">
        <v>12</v>
      </c>
      <c r="K17" s="37">
        <v>14</v>
      </c>
      <c r="L17" s="37">
        <v>10</v>
      </c>
      <c r="M17" s="37">
        <v>15</v>
      </c>
      <c r="N17" s="146">
        <f t="shared" si="0"/>
        <v>62</v>
      </c>
      <c r="O17" s="142">
        <f t="shared" si="1"/>
        <v>10.333333333333334</v>
      </c>
      <c r="P17" s="143">
        <f t="shared" si="2"/>
        <v>0.18116471378897234</v>
      </c>
    </row>
    <row r="18" spans="1:16" customFormat="1" ht="15">
      <c r="A18" s="144" t="s">
        <v>223</v>
      </c>
      <c r="B18" s="147"/>
      <c r="C18" s="37"/>
      <c r="D18" s="37"/>
      <c r="E18" s="37"/>
      <c r="F18" s="37"/>
      <c r="G18" s="37"/>
      <c r="H18" s="37">
        <v>261</v>
      </c>
      <c r="I18" s="37">
        <v>325</v>
      </c>
      <c r="J18" s="37">
        <v>351</v>
      </c>
      <c r="K18" s="37">
        <v>360</v>
      </c>
      <c r="L18" s="37">
        <v>334</v>
      </c>
      <c r="M18" s="37">
        <v>379</v>
      </c>
      <c r="N18" s="146">
        <f t="shared" si="0"/>
        <v>2010</v>
      </c>
      <c r="O18" s="142">
        <f t="shared" si="1"/>
        <v>335</v>
      </c>
      <c r="P18" s="143">
        <f t="shared" si="2"/>
        <v>5.8732431405779737</v>
      </c>
    </row>
    <row r="19" spans="1:16" customFormat="1" ht="15">
      <c r="A19" s="144" t="s">
        <v>224</v>
      </c>
      <c r="B19" s="147"/>
      <c r="C19" s="37"/>
      <c r="D19" s="37"/>
      <c r="E19" s="37"/>
      <c r="F19" s="37"/>
      <c r="G19" s="37"/>
      <c r="H19" s="37">
        <v>375</v>
      </c>
      <c r="I19" s="37">
        <v>278</v>
      </c>
      <c r="J19" s="37">
        <v>350</v>
      </c>
      <c r="K19" s="37">
        <v>327</v>
      </c>
      <c r="L19" s="37">
        <v>388</v>
      </c>
      <c r="M19" s="37">
        <v>354</v>
      </c>
      <c r="N19" s="146">
        <f t="shared" si="0"/>
        <v>2072</v>
      </c>
      <c r="O19" s="142">
        <f t="shared" si="1"/>
        <v>345.33333333333331</v>
      </c>
      <c r="P19" s="143">
        <f t="shared" si="2"/>
        <v>6.0544078543669464</v>
      </c>
    </row>
    <row r="20" spans="1:16" customFormat="1" ht="15">
      <c r="A20" s="144" t="s">
        <v>225</v>
      </c>
      <c r="B20" s="147"/>
      <c r="C20" s="37"/>
      <c r="D20" s="37"/>
      <c r="E20" s="37"/>
      <c r="F20" s="37"/>
      <c r="G20" s="37"/>
      <c r="H20" s="37">
        <v>1</v>
      </c>
      <c r="I20" s="37">
        <v>0</v>
      </c>
      <c r="J20" s="37">
        <v>2</v>
      </c>
      <c r="K20" s="37">
        <v>2</v>
      </c>
      <c r="L20" s="37">
        <v>1</v>
      </c>
      <c r="M20" s="37">
        <v>2</v>
      </c>
      <c r="N20" s="146">
        <f t="shared" si="0"/>
        <v>8</v>
      </c>
      <c r="O20" s="142">
        <f t="shared" si="1"/>
        <v>1.3333333333333333</v>
      </c>
      <c r="P20" s="143">
        <f t="shared" si="2"/>
        <v>2.337609210180288E-2</v>
      </c>
    </row>
    <row r="21" spans="1:16" customFormat="1" ht="15">
      <c r="A21" s="144" t="s">
        <v>226</v>
      </c>
      <c r="B21" s="147"/>
      <c r="C21" s="37"/>
      <c r="D21" s="37"/>
      <c r="E21" s="37"/>
      <c r="F21" s="37"/>
      <c r="G21" s="37"/>
      <c r="H21" s="37">
        <v>535</v>
      </c>
      <c r="I21" s="37">
        <v>565</v>
      </c>
      <c r="J21" s="37">
        <v>608</v>
      </c>
      <c r="K21" s="37">
        <v>519</v>
      </c>
      <c r="L21" s="37">
        <v>424</v>
      </c>
      <c r="M21" s="37">
        <v>439</v>
      </c>
      <c r="N21" s="146">
        <f t="shared" si="0"/>
        <v>3090</v>
      </c>
      <c r="O21" s="142">
        <f t="shared" si="1"/>
        <v>515</v>
      </c>
      <c r="P21" s="143">
        <f t="shared" si="2"/>
        <v>9.0290155743213631</v>
      </c>
    </row>
    <row r="22" spans="1:16" customFormat="1" ht="15">
      <c r="A22" s="144" t="s">
        <v>227</v>
      </c>
      <c r="B22" s="147"/>
      <c r="C22" s="37"/>
      <c r="D22" s="37"/>
      <c r="E22" s="37"/>
      <c r="F22" s="37"/>
      <c r="G22" s="37"/>
      <c r="H22" s="37">
        <v>615</v>
      </c>
      <c r="I22" s="37">
        <v>532</v>
      </c>
      <c r="J22" s="37">
        <v>622</v>
      </c>
      <c r="K22" s="37">
        <v>635</v>
      </c>
      <c r="L22" s="37">
        <v>584</v>
      </c>
      <c r="M22" s="37">
        <v>560</v>
      </c>
      <c r="N22" s="146">
        <f t="shared" si="0"/>
        <v>3548</v>
      </c>
      <c r="O22" s="142">
        <f t="shared" si="1"/>
        <v>591.33333333333337</v>
      </c>
      <c r="P22" s="143">
        <f t="shared" si="2"/>
        <v>10.367296847149579</v>
      </c>
    </row>
    <row r="23" spans="1:16" customFormat="1" ht="15">
      <c r="A23" s="144" t="s">
        <v>228</v>
      </c>
      <c r="B23" s="147"/>
      <c r="C23" s="37"/>
      <c r="D23" s="37"/>
      <c r="E23" s="37"/>
      <c r="F23" s="37"/>
      <c r="G23" s="37"/>
      <c r="H23" s="37">
        <v>767</v>
      </c>
      <c r="I23" s="37">
        <v>935</v>
      </c>
      <c r="J23" s="37">
        <v>1024</v>
      </c>
      <c r="K23" s="37">
        <v>976</v>
      </c>
      <c r="L23" s="37">
        <v>909</v>
      </c>
      <c r="M23" s="37">
        <v>711</v>
      </c>
      <c r="N23" s="146">
        <f t="shared" si="0"/>
        <v>5322</v>
      </c>
      <c r="O23" s="142">
        <f t="shared" si="1"/>
        <v>887</v>
      </c>
      <c r="P23" s="143">
        <f t="shared" si="2"/>
        <v>15.550945270724368</v>
      </c>
    </row>
    <row r="24" spans="1:16" customFormat="1" ht="15">
      <c r="A24" s="144" t="s">
        <v>229</v>
      </c>
      <c r="B24" s="147"/>
      <c r="C24" s="37"/>
      <c r="D24" s="37"/>
      <c r="E24" s="37"/>
      <c r="F24" s="37"/>
      <c r="G24" s="37"/>
      <c r="H24" s="37">
        <v>14</v>
      </c>
      <c r="I24" s="37">
        <v>23</v>
      </c>
      <c r="J24" s="37">
        <v>20</v>
      </c>
      <c r="K24" s="37">
        <v>18</v>
      </c>
      <c r="L24" s="37">
        <v>12</v>
      </c>
      <c r="M24" s="37">
        <v>18</v>
      </c>
      <c r="N24" s="146">
        <f t="shared" si="0"/>
        <v>105</v>
      </c>
      <c r="O24" s="142">
        <f t="shared" si="1"/>
        <v>17.5</v>
      </c>
      <c r="P24" s="143">
        <f t="shared" si="2"/>
        <v>0.30681120883616286</v>
      </c>
    </row>
    <row r="25" spans="1:16" customFormat="1" ht="15">
      <c r="A25" s="144" t="s">
        <v>230</v>
      </c>
      <c r="B25" s="147"/>
      <c r="C25" s="37"/>
      <c r="D25" s="37"/>
      <c r="E25" s="37"/>
      <c r="F25" s="37"/>
      <c r="G25" s="37"/>
      <c r="H25" s="37">
        <v>22</v>
      </c>
      <c r="I25" s="37">
        <v>28</v>
      </c>
      <c r="J25" s="37">
        <v>26</v>
      </c>
      <c r="K25" s="37">
        <v>16</v>
      </c>
      <c r="L25" s="37">
        <v>16</v>
      </c>
      <c r="M25" s="37">
        <v>21</v>
      </c>
      <c r="N25" s="146">
        <f t="shared" si="0"/>
        <v>129</v>
      </c>
      <c r="O25" s="142">
        <f t="shared" si="1"/>
        <v>21.5</v>
      </c>
      <c r="P25" s="143">
        <f t="shared" si="2"/>
        <v>0.37693948514157144</v>
      </c>
    </row>
    <row r="26" spans="1:16" customFormat="1" ht="15">
      <c r="A26" s="144" t="s">
        <v>231</v>
      </c>
      <c r="B26" s="147"/>
      <c r="C26" s="37"/>
      <c r="D26" s="37"/>
      <c r="E26" s="37"/>
      <c r="F26" s="37"/>
      <c r="G26" s="37"/>
      <c r="H26" s="38">
        <v>63</v>
      </c>
      <c r="I26" s="37">
        <v>55</v>
      </c>
      <c r="J26" s="37">
        <v>66</v>
      </c>
      <c r="K26" s="37">
        <v>45</v>
      </c>
      <c r="L26" s="37">
        <v>32</v>
      </c>
      <c r="M26" s="37">
        <v>71</v>
      </c>
      <c r="N26" s="146">
        <f t="shared" si="0"/>
        <v>332</v>
      </c>
      <c r="O26" s="142">
        <f t="shared" si="1"/>
        <v>55.333333333333336</v>
      </c>
      <c r="P26" s="143">
        <f t="shared" si="2"/>
        <v>0.97010782222481962</v>
      </c>
    </row>
    <row r="27" spans="1:16" customFormat="1" ht="15">
      <c r="A27" s="144" t="s">
        <v>232</v>
      </c>
      <c r="B27" s="147"/>
      <c r="C27" s="37"/>
      <c r="D27" s="37"/>
      <c r="E27" s="37"/>
      <c r="F27" s="37"/>
      <c r="G27" s="37"/>
      <c r="H27" s="37">
        <v>257</v>
      </c>
      <c r="I27" s="37">
        <v>226</v>
      </c>
      <c r="J27" s="37">
        <v>306</v>
      </c>
      <c r="K27" s="37">
        <v>436</v>
      </c>
      <c r="L27" s="37">
        <v>465</v>
      </c>
      <c r="M27" s="37">
        <v>268</v>
      </c>
      <c r="N27" s="146">
        <f t="shared" si="0"/>
        <v>1958</v>
      </c>
      <c r="O27" s="142">
        <f t="shared" si="1"/>
        <v>326.33333333333331</v>
      </c>
      <c r="P27" s="143">
        <f t="shared" si="2"/>
        <v>5.721298541916255</v>
      </c>
    </row>
    <row r="28" spans="1:16" customFormat="1" ht="15">
      <c r="A28" s="144" t="s">
        <v>233</v>
      </c>
      <c r="B28" s="147"/>
      <c r="C28" s="37"/>
      <c r="D28" s="37"/>
      <c r="E28" s="37"/>
      <c r="F28" s="37"/>
      <c r="G28" s="37"/>
      <c r="H28" s="37">
        <v>17</v>
      </c>
      <c r="I28" s="37">
        <v>16</v>
      </c>
      <c r="J28" s="37">
        <v>22</v>
      </c>
      <c r="K28" s="37">
        <v>22</v>
      </c>
      <c r="L28" s="37">
        <v>23</v>
      </c>
      <c r="M28" s="37">
        <v>54</v>
      </c>
      <c r="N28" s="146">
        <f t="shared" si="0"/>
        <v>154</v>
      </c>
      <c r="O28" s="142">
        <f t="shared" si="1"/>
        <v>25.666666666666668</v>
      </c>
      <c r="P28" s="143">
        <f t="shared" si="2"/>
        <v>0.44998977295970549</v>
      </c>
    </row>
    <row r="29" spans="1:16" customFormat="1" ht="15">
      <c r="A29" s="144" t="s">
        <v>234</v>
      </c>
      <c r="B29" s="147"/>
      <c r="C29" s="37"/>
      <c r="D29" s="37"/>
      <c r="E29" s="37"/>
      <c r="F29" s="37"/>
      <c r="G29" s="37"/>
      <c r="H29" s="37">
        <v>37</v>
      </c>
      <c r="I29" s="37">
        <v>26</v>
      </c>
      <c r="J29" s="37">
        <v>42</v>
      </c>
      <c r="K29" s="37">
        <v>27</v>
      </c>
      <c r="L29" s="37">
        <v>20</v>
      </c>
      <c r="M29" s="37">
        <v>36</v>
      </c>
      <c r="N29" s="146">
        <f t="shared" si="0"/>
        <v>188</v>
      </c>
      <c r="O29" s="142">
        <f t="shared" si="1"/>
        <v>31.333333333333332</v>
      </c>
      <c r="P29" s="143">
        <f t="shared" si="2"/>
        <v>0.54933816439236771</v>
      </c>
    </row>
    <row r="30" spans="1:16" customFormat="1" ht="15">
      <c r="A30" s="144" t="s">
        <v>235</v>
      </c>
      <c r="B30" s="147"/>
      <c r="C30" s="37"/>
      <c r="D30" s="37"/>
      <c r="E30" s="37"/>
      <c r="F30" s="37"/>
      <c r="G30" s="37"/>
      <c r="H30" s="37">
        <v>14</v>
      </c>
      <c r="I30" s="37">
        <v>9</v>
      </c>
      <c r="J30" s="37">
        <v>11</v>
      </c>
      <c r="K30" s="37">
        <v>5</v>
      </c>
      <c r="L30" s="37">
        <v>15</v>
      </c>
      <c r="M30" s="37">
        <v>3</v>
      </c>
      <c r="N30" s="146">
        <f t="shared" si="0"/>
        <v>57</v>
      </c>
      <c r="O30" s="142">
        <f t="shared" si="1"/>
        <v>9.5</v>
      </c>
      <c r="P30" s="143">
        <f t="shared" si="2"/>
        <v>0.16655465622534554</v>
      </c>
    </row>
    <row r="31" spans="1:16" customFormat="1" ht="15">
      <c r="A31" s="144" t="s">
        <v>236</v>
      </c>
      <c r="B31" s="147"/>
      <c r="C31" s="37"/>
      <c r="D31" s="37"/>
      <c r="E31" s="37"/>
      <c r="F31" s="37"/>
      <c r="G31" s="37"/>
      <c r="H31" s="38">
        <v>13</v>
      </c>
      <c r="I31" s="37">
        <v>29</v>
      </c>
      <c r="J31" s="37">
        <v>22</v>
      </c>
      <c r="K31" s="37">
        <v>31</v>
      </c>
      <c r="L31" s="37">
        <v>52</v>
      </c>
      <c r="M31" s="37">
        <v>46</v>
      </c>
      <c r="N31" s="146">
        <f t="shared" si="0"/>
        <v>193</v>
      </c>
      <c r="O31" s="142">
        <f t="shared" si="1"/>
        <v>32.166666666666664</v>
      </c>
      <c r="P31" s="143">
        <f t="shared" si="2"/>
        <v>0.56394822195599448</v>
      </c>
    </row>
    <row r="32" spans="1:16" customFormat="1" ht="15">
      <c r="A32" s="144" t="s">
        <v>237</v>
      </c>
      <c r="B32" s="147"/>
      <c r="C32" s="37"/>
      <c r="D32" s="37"/>
      <c r="E32" s="37"/>
      <c r="F32" s="37"/>
      <c r="G32" s="37"/>
      <c r="H32" s="37">
        <v>28</v>
      </c>
      <c r="I32" s="37">
        <v>36</v>
      </c>
      <c r="J32" s="37">
        <v>51</v>
      </c>
      <c r="K32" s="37">
        <v>29</v>
      </c>
      <c r="L32" s="37">
        <v>27</v>
      </c>
      <c r="M32" s="37">
        <v>31</v>
      </c>
      <c r="N32" s="146">
        <f t="shared" si="0"/>
        <v>202</v>
      </c>
      <c r="O32" s="142">
        <f t="shared" si="1"/>
        <v>33.666666666666664</v>
      </c>
      <c r="P32" s="143">
        <f t="shared" si="2"/>
        <v>0.5902463255705227</v>
      </c>
    </row>
    <row r="33" spans="1:16" customFormat="1" ht="15" customHeight="1">
      <c r="A33" s="144" t="s">
        <v>238</v>
      </c>
      <c r="B33" s="147"/>
      <c r="C33" s="37"/>
      <c r="D33" s="37"/>
      <c r="E33" s="37"/>
      <c r="F33" s="37"/>
      <c r="G33" s="37"/>
      <c r="H33" s="37">
        <v>0</v>
      </c>
      <c r="I33" s="37">
        <v>0</v>
      </c>
      <c r="J33" s="37">
        <v>1</v>
      </c>
      <c r="K33" s="37">
        <v>0</v>
      </c>
      <c r="L33" s="37">
        <v>0</v>
      </c>
      <c r="M33" s="37">
        <v>0</v>
      </c>
      <c r="N33" s="146">
        <f t="shared" si="0"/>
        <v>1</v>
      </c>
      <c r="O33" s="142">
        <f t="shared" si="1"/>
        <v>0.16666666666666666</v>
      </c>
      <c r="P33" s="143">
        <f t="shared" si="2"/>
        <v>2.92201151272536E-3</v>
      </c>
    </row>
    <row r="34" spans="1:16" customFormat="1" ht="15" customHeight="1">
      <c r="A34" s="144" t="s">
        <v>239</v>
      </c>
      <c r="B34" s="147"/>
      <c r="C34" s="37"/>
      <c r="D34" s="37"/>
      <c r="E34" s="37"/>
      <c r="F34" s="37"/>
      <c r="G34" s="37"/>
      <c r="H34" s="37">
        <v>39</v>
      </c>
      <c r="I34" s="37">
        <v>33</v>
      </c>
      <c r="J34" s="37">
        <v>43</v>
      </c>
      <c r="K34" s="37">
        <v>52</v>
      </c>
      <c r="L34" s="37">
        <v>48</v>
      </c>
      <c r="M34" s="37">
        <v>52</v>
      </c>
      <c r="N34" s="146">
        <f t="shared" si="0"/>
        <v>267</v>
      </c>
      <c r="O34" s="142">
        <f t="shared" si="1"/>
        <v>44.5</v>
      </c>
      <c r="P34" s="143">
        <f t="shared" si="2"/>
        <v>0.78017707389767121</v>
      </c>
    </row>
    <row r="35" spans="1:16" customFormat="1" ht="15" customHeight="1">
      <c r="A35" s="144" t="s">
        <v>240</v>
      </c>
      <c r="B35" s="147"/>
      <c r="C35" s="37"/>
      <c r="D35" s="37"/>
      <c r="E35" s="37"/>
      <c r="F35" s="37"/>
      <c r="G35" s="37"/>
      <c r="H35" s="37">
        <v>16</v>
      </c>
      <c r="I35" s="37">
        <v>43</v>
      </c>
      <c r="J35" s="37">
        <v>26</v>
      </c>
      <c r="K35" s="37">
        <v>30</v>
      </c>
      <c r="L35" s="37">
        <v>35</v>
      </c>
      <c r="M35" s="37">
        <v>41</v>
      </c>
      <c r="N35" s="146">
        <f t="shared" si="0"/>
        <v>191</v>
      </c>
      <c r="O35" s="142">
        <f t="shared" si="1"/>
        <v>31.833333333333332</v>
      </c>
      <c r="P35" s="143">
        <f t="shared" si="2"/>
        <v>0.55810419893054375</v>
      </c>
    </row>
    <row r="36" spans="1:16" customFormat="1" ht="15" customHeight="1">
      <c r="A36" s="144" t="s">
        <v>241</v>
      </c>
      <c r="B36" s="147"/>
      <c r="C36" s="37"/>
      <c r="D36" s="37"/>
      <c r="E36" s="37"/>
      <c r="F36" s="37"/>
      <c r="G36" s="37"/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146">
        <f t="shared" si="0"/>
        <v>0</v>
      </c>
      <c r="O36" s="142">
        <f t="shared" si="1"/>
        <v>0</v>
      </c>
      <c r="P36" s="143">
        <f t="shared" si="2"/>
        <v>0</v>
      </c>
    </row>
    <row r="37" spans="1:16" customFormat="1" ht="15" customHeight="1">
      <c r="A37" s="144" t="s">
        <v>242</v>
      </c>
      <c r="B37" s="147"/>
      <c r="C37" s="37"/>
      <c r="D37" s="37"/>
      <c r="E37" s="37"/>
      <c r="F37" s="37"/>
      <c r="G37" s="37"/>
      <c r="H37" s="37">
        <v>61</v>
      </c>
      <c r="I37" s="37">
        <v>48</v>
      </c>
      <c r="J37" s="37">
        <v>32</v>
      </c>
      <c r="K37" s="37">
        <v>68</v>
      </c>
      <c r="L37" s="37">
        <v>50</v>
      </c>
      <c r="M37" s="37">
        <v>92</v>
      </c>
      <c r="N37" s="146">
        <f t="shared" ref="N37:N67" si="3">SUM(B37:M37)</f>
        <v>351</v>
      </c>
      <c r="O37" s="142">
        <f t="shared" ref="O37:O71" si="4">AVERAGE(B37:M37)</f>
        <v>58.5</v>
      </c>
      <c r="P37" s="143">
        <f t="shared" ref="P37:P70" si="5">(N37/$N$71)*100</f>
        <v>1.0256260409666014</v>
      </c>
    </row>
    <row r="38" spans="1:16" customFormat="1" ht="15" customHeight="1">
      <c r="A38" s="144" t="s">
        <v>243</v>
      </c>
      <c r="B38" s="147"/>
      <c r="C38" s="37"/>
      <c r="D38" s="37"/>
      <c r="E38" s="37"/>
      <c r="F38" s="37"/>
      <c r="G38" s="37"/>
      <c r="H38" s="37">
        <v>74</v>
      </c>
      <c r="I38" s="37">
        <v>82</v>
      </c>
      <c r="J38" s="37">
        <v>58</v>
      </c>
      <c r="K38" s="37">
        <v>48</v>
      </c>
      <c r="L38" s="37">
        <v>54</v>
      </c>
      <c r="M38" s="37">
        <v>52</v>
      </c>
      <c r="N38" s="146">
        <f t="shared" si="3"/>
        <v>368</v>
      </c>
      <c r="O38" s="142">
        <f t="shared" si="4"/>
        <v>61.333333333333336</v>
      </c>
      <c r="P38" s="143">
        <f t="shared" si="5"/>
        <v>1.0753002366829325</v>
      </c>
    </row>
    <row r="39" spans="1:16" customFormat="1" ht="15" customHeight="1">
      <c r="A39" s="144" t="s">
        <v>244</v>
      </c>
      <c r="B39" s="147"/>
      <c r="C39" s="37"/>
      <c r="D39" s="37"/>
      <c r="E39" s="37"/>
      <c r="F39" s="37"/>
      <c r="G39" s="37"/>
      <c r="H39" s="37">
        <v>26</v>
      </c>
      <c r="I39" s="37">
        <v>20</v>
      </c>
      <c r="J39" s="37">
        <v>47</v>
      </c>
      <c r="K39" s="37">
        <v>21</v>
      </c>
      <c r="L39" s="37">
        <v>22</v>
      </c>
      <c r="M39" s="37">
        <v>22</v>
      </c>
      <c r="N39" s="146">
        <f t="shared" si="3"/>
        <v>158</v>
      </c>
      <c r="O39" s="142">
        <f t="shared" si="4"/>
        <v>26.333333333333332</v>
      </c>
      <c r="P39" s="143">
        <f t="shared" si="5"/>
        <v>0.46167781901060689</v>
      </c>
    </row>
    <row r="40" spans="1:16" customFormat="1" ht="15" customHeight="1">
      <c r="A40" s="144" t="s">
        <v>245</v>
      </c>
      <c r="B40" s="147"/>
      <c r="C40" s="37"/>
      <c r="D40" s="37"/>
      <c r="E40" s="37"/>
      <c r="F40" s="37"/>
      <c r="G40" s="37"/>
      <c r="H40" s="37">
        <v>39</v>
      </c>
      <c r="I40" s="37">
        <v>52</v>
      </c>
      <c r="J40" s="37">
        <v>55</v>
      </c>
      <c r="K40" s="37">
        <v>66</v>
      </c>
      <c r="L40" s="37">
        <v>48</v>
      </c>
      <c r="M40" s="37">
        <v>48</v>
      </c>
      <c r="N40" s="146">
        <f t="shared" si="3"/>
        <v>308</v>
      </c>
      <c r="O40" s="142">
        <f t="shared" si="4"/>
        <v>51.333333333333336</v>
      </c>
      <c r="P40" s="143">
        <f t="shared" si="5"/>
        <v>0.89997954591941098</v>
      </c>
    </row>
    <row r="41" spans="1:16" customFormat="1" ht="15" customHeight="1">
      <c r="A41" s="144" t="s">
        <v>246</v>
      </c>
      <c r="B41" s="147"/>
      <c r="C41" s="37"/>
      <c r="D41" s="37"/>
      <c r="E41" s="37"/>
      <c r="F41" s="37"/>
      <c r="G41" s="37"/>
      <c r="H41" s="37">
        <v>35</v>
      </c>
      <c r="I41" s="37">
        <v>31</v>
      </c>
      <c r="J41" s="37">
        <v>58</v>
      </c>
      <c r="K41" s="37">
        <v>33</v>
      </c>
      <c r="L41" s="37">
        <v>33</v>
      </c>
      <c r="M41" s="37">
        <v>34</v>
      </c>
      <c r="N41" s="146">
        <f t="shared" si="3"/>
        <v>224</v>
      </c>
      <c r="O41" s="142">
        <f t="shared" si="4"/>
        <v>37.333333333333336</v>
      </c>
      <c r="P41" s="143">
        <f t="shared" si="5"/>
        <v>0.65453057885048072</v>
      </c>
    </row>
    <row r="42" spans="1:16" customFormat="1" ht="15" customHeight="1">
      <c r="A42" s="144" t="s">
        <v>247</v>
      </c>
      <c r="B42" s="147"/>
      <c r="C42" s="37"/>
      <c r="D42" s="37"/>
      <c r="E42" s="37"/>
      <c r="F42" s="37"/>
      <c r="G42" s="37"/>
      <c r="H42" s="37">
        <v>67</v>
      </c>
      <c r="I42" s="37">
        <v>49</v>
      </c>
      <c r="J42" s="37">
        <v>42</v>
      </c>
      <c r="K42" s="37">
        <v>47</v>
      </c>
      <c r="L42" s="37">
        <v>51</v>
      </c>
      <c r="M42" s="37">
        <v>29</v>
      </c>
      <c r="N42" s="146">
        <f t="shared" si="3"/>
        <v>285</v>
      </c>
      <c r="O42" s="142">
        <f t="shared" si="4"/>
        <v>47.5</v>
      </c>
      <c r="P42" s="143">
        <f t="shared" si="5"/>
        <v>0.83277328112672766</v>
      </c>
    </row>
    <row r="43" spans="1:16" customFormat="1" ht="15" customHeight="1">
      <c r="A43" s="144" t="s">
        <v>248</v>
      </c>
      <c r="B43" s="147"/>
      <c r="C43" s="37"/>
      <c r="D43" s="37"/>
      <c r="E43" s="37"/>
      <c r="F43" s="37"/>
      <c r="G43" s="37"/>
      <c r="H43" s="37">
        <v>36</v>
      </c>
      <c r="I43" s="37">
        <v>36</v>
      </c>
      <c r="J43" s="37">
        <v>35</v>
      </c>
      <c r="K43" s="37">
        <v>28</v>
      </c>
      <c r="L43" s="37">
        <v>38</v>
      </c>
      <c r="M43" s="37">
        <v>43</v>
      </c>
      <c r="N43" s="146">
        <f t="shared" si="3"/>
        <v>216</v>
      </c>
      <c r="O43" s="142">
        <f t="shared" si="4"/>
        <v>36</v>
      </c>
      <c r="P43" s="143">
        <f t="shared" si="5"/>
        <v>0.6311544867486778</v>
      </c>
    </row>
    <row r="44" spans="1:16" customFormat="1" ht="15" customHeight="1">
      <c r="A44" s="144" t="s">
        <v>249</v>
      </c>
      <c r="B44" s="147"/>
      <c r="C44" s="37"/>
      <c r="D44" s="37"/>
      <c r="E44" s="37"/>
      <c r="F44" s="37"/>
      <c r="G44" s="37"/>
      <c r="H44" s="37">
        <v>26</v>
      </c>
      <c r="I44" s="37">
        <v>25</v>
      </c>
      <c r="J44" s="37">
        <v>29</v>
      </c>
      <c r="K44" s="37">
        <v>27</v>
      </c>
      <c r="L44" s="37">
        <v>24</v>
      </c>
      <c r="M44" s="37">
        <v>35</v>
      </c>
      <c r="N44" s="146">
        <f t="shared" si="3"/>
        <v>166</v>
      </c>
      <c r="O44" s="142">
        <f t="shared" si="4"/>
        <v>27.666666666666668</v>
      </c>
      <c r="P44" s="143">
        <f t="shared" si="5"/>
        <v>0.48505391111240981</v>
      </c>
    </row>
    <row r="45" spans="1:16" customFormat="1" ht="15" customHeight="1">
      <c r="A45" s="144" t="s">
        <v>250</v>
      </c>
      <c r="B45" s="147"/>
      <c r="C45" s="37"/>
      <c r="D45" s="37"/>
      <c r="E45" s="37"/>
      <c r="F45" s="37"/>
      <c r="G45" s="37"/>
      <c r="H45" s="37">
        <v>5</v>
      </c>
      <c r="I45" s="37">
        <v>9</v>
      </c>
      <c r="J45" s="37">
        <v>7</v>
      </c>
      <c r="K45" s="37">
        <v>6</v>
      </c>
      <c r="L45" s="37">
        <v>12</v>
      </c>
      <c r="M45" s="37">
        <v>8</v>
      </c>
      <c r="N45" s="146">
        <f t="shared" si="3"/>
        <v>47</v>
      </c>
      <c r="O45" s="142">
        <f t="shared" si="4"/>
        <v>7.833333333333333</v>
      </c>
      <c r="P45" s="143">
        <f t="shared" si="5"/>
        <v>0.13733454109809193</v>
      </c>
    </row>
    <row r="46" spans="1:16" customFormat="1" ht="15" customHeight="1">
      <c r="A46" s="144" t="s">
        <v>251</v>
      </c>
      <c r="B46" s="147"/>
      <c r="C46" s="37"/>
      <c r="D46" s="37"/>
      <c r="E46" s="37"/>
      <c r="F46" s="37"/>
      <c r="G46" s="37"/>
      <c r="H46" s="37">
        <v>12</v>
      </c>
      <c r="I46" s="37">
        <v>12</v>
      </c>
      <c r="J46" s="37">
        <v>13</v>
      </c>
      <c r="K46" s="37">
        <v>12</v>
      </c>
      <c r="L46" s="37">
        <v>8</v>
      </c>
      <c r="M46" s="37">
        <v>10</v>
      </c>
      <c r="N46" s="146">
        <f t="shared" si="3"/>
        <v>67</v>
      </c>
      <c r="O46" s="142">
        <f t="shared" si="4"/>
        <v>11.166666666666666</v>
      </c>
      <c r="P46" s="143">
        <f t="shared" si="5"/>
        <v>0.19577477135259916</v>
      </c>
    </row>
    <row r="47" spans="1:16" customFormat="1" ht="15" customHeight="1">
      <c r="A47" s="144" t="s">
        <v>252</v>
      </c>
      <c r="B47" s="147"/>
      <c r="C47" s="37"/>
      <c r="D47" s="37"/>
      <c r="E47" s="37"/>
      <c r="F47" s="37"/>
      <c r="G47" s="37"/>
      <c r="H47" s="37">
        <v>32</v>
      </c>
      <c r="I47" s="37">
        <v>22</v>
      </c>
      <c r="J47" s="37">
        <v>39</v>
      </c>
      <c r="K47" s="37">
        <v>40</v>
      </c>
      <c r="L47" s="37">
        <v>14</v>
      </c>
      <c r="M47" s="37">
        <v>32</v>
      </c>
      <c r="N47" s="146">
        <f t="shared" si="3"/>
        <v>179</v>
      </c>
      <c r="O47" s="142">
        <f t="shared" si="4"/>
        <v>29.833333333333332</v>
      </c>
      <c r="P47" s="143">
        <f t="shared" si="5"/>
        <v>0.52304006077783949</v>
      </c>
    </row>
    <row r="48" spans="1:16" customFormat="1" ht="15" customHeight="1">
      <c r="A48" s="144" t="s">
        <v>253</v>
      </c>
      <c r="B48" s="147"/>
      <c r="C48" s="37"/>
      <c r="D48" s="37"/>
      <c r="E48" s="37"/>
      <c r="F48" s="37"/>
      <c r="G48" s="37"/>
      <c r="H48" s="37">
        <v>13</v>
      </c>
      <c r="I48" s="37">
        <v>10</v>
      </c>
      <c r="J48" s="37">
        <v>15</v>
      </c>
      <c r="K48" s="37">
        <v>20</v>
      </c>
      <c r="L48" s="37">
        <v>14</v>
      </c>
      <c r="M48" s="37">
        <v>7</v>
      </c>
      <c r="N48" s="146">
        <f t="shared" si="3"/>
        <v>79</v>
      </c>
      <c r="O48" s="142">
        <f t="shared" si="4"/>
        <v>13.166666666666666</v>
      </c>
      <c r="P48" s="143">
        <f t="shared" si="5"/>
        <v>0.23083890950530345</v>
      </c>
    </row>
    <row r="49" spans="1:16" customFormat="1" ht="15" customHeight="1">
      <c r="A49" s="144" t="s">
        <v>254</v>
      </c>
      <c r="B49" s="147"/>
      <c r="C49" s="37"/>
      <c r="D49" s="37"/>
      <c r="E49" s="37"/>
      <c r="F49" s="37"/>
      <c r="G49" s="37"/>
      <c r="H49" s="37">
        <v>64</v>
      </c>
      <c r="I49" s="37">
        <v>48</v>
      </c>
      <c r="J49" s="37">
        <v>42</v>
      </c>
      <c r="K49" s="37">
        <v>64</v>
      </c>
      <c r="L49" s="37">
        <v>48</v>
      </c>
      <c r="M49" s="37">
        <v>45</v>
      </c>
      <c r="N49" s="146">
        <f t="shared" si="3"/>
        <v>311</v>
      </c>
      <c r="O49" s="142">
        <f t="shared" si="4"/>
        <v>51.833333333333336</v>
      </c>
      <c r="P49" s="143">
        <f t="shared" si="5"/>
        <v>0.90874558045758702</v>
      </c>
    </row>
    <row r="50" spans="1:16" customFormat="1" ht="15" customHeight="1">
      <c r="A50" s="144" t="s">
        <v>255</v>
      </c>
      <c r="B50" s="147"/>
      <c r="C50" s="37"/>
      <c r="D50" s="37"/>
      <c r="E50" s="37"/>
      <c r="F50" s="37"/>
      <c r="G50" s="37"/>
      <c r="H50" s="37">
        <v>28</v>
      </c>
      <c r="I50" s="37">
        <v>24</v>
      </c>
      <c r="J50" s="37">
        <v>26</v>
      </c>
      <c r="K50" s="37">
        <v>25</v>
      </c>
      <c r="L50" s="37">
        <v>39</v>
      </c>
      <c r="M50" s="37">
        <v>21</v>
      </c>
      <c r="N50" s="146">
        <f t="shared" si="3"/>
        <v>163</v>
      </c>
      <c r="O50" s="142">
        <f t="shared" si="4"/>
        <v>27.166666666666668</v>
      </c>
      <c r="P50" s="143">
        <f t="shared" si="5"/>
        <v>0.47628787657423366</v>
      </c>
    </row>
    <row r="51" spans="1:16" customFormat="1" ht="15" customHeight="1">
      <c r="A51" s="144" t="s">
        <v>256</v>
      </c>
      <c r="B51" s="147"/>
      <c r="C51" s="37"/>
      <c r="D51" s="37"/>
      <c r="E51" s="37"/>
      <c r="F51" s="37"/>
      <c r="G51" s="37"/>
      <c r="H51" s="37">
        <v>44</v>
      </c>
      <c r="I51" s="37">
        <v>35</v>
      </c>
      <c r="J51" s="37">
        <v>70</v>
      </c>
      <c r="K51" s="37">
        <v>50</v>
      </c>
      <c r="L51" s="37">
        <v>44</v>
      </c>
      <c r="M51" s="37">
        <v>48</v>
      </c>
      <c r="N51" s="146">
        <f t="shared" si="3"/>
        <v>291</v>
      </c>
      <c r="O51" s="142">
        <f t="shared" si="4"/>
        <v>48.5</v>
      </c>
      <c r="P51" s="143">
        <f t="shared" si="5"/>
        <v>0.85030535020307974</v>
      </c>
    </row>
    <row r="52" spans="1:16" customFormat="1" ht="15" customHeight="1">
      <c r="A52" s="144" t="s">
        <v>257</v>
      </c>
      <c r="B52" s="147"/>
      <c r="C52" s="37"/>
      <c r="D52" s="37"/>
      <c r="E52" s="37"/>
      <c r="F52" s="37"/>
      <c r="G52" s="37"/>
      <c r="H52" s="37">
        <v>21</v>
      </c>
      <c r="I52" s="37">
        <v>29</v>
      </c>
      <c r="J52" s="37">
        <v>32</v>
      </c>
      <c r="K52" s="37">
        <v>22</v>
      </c>
      <c r="L52" s="37">
        <v>21</v>
      </c>
      <c r="M52" s="37">
        <v>30</v>
      </c>
      <c r="N52" s="146">
        <f t="shared" si="3"/>
        <v>155</v>
      </c>
      <c r="O52" s="142">
        <f t="shared" si="4"/>
        <v>25.833333333333332</v>
      </c>
      <c r="P52" s="143">
        <f t="shared" si="5"/>
        <v>0.4529117844724308</v>
      </c>
    </row>
    <row r="53" spans="1:16" customFormat="1" ht="15" customHeight="1">
      <c r="A53" s="144" t="s">
        <v>258</v>
      </c>
      <c r="B53" s="147"/>
      <c r="C53" s="37"/>
      <c r="D53" s="37"/>
      <c r="E53" s="37"/>
      <c r="F53" s="37"/>
      <c r="G53" s="37"/>
      <c r="H53" s="37">
        <v>18</v>
      </c>
      <c r="I53" s="37">
        <v>30</v>
      </c>
      <c r="J53" s="37">
        <v>29</v>
      </c>
      <c r="K53" s="37">
        <v>23</v>
      </c>
      <c r="L53" s="37">
        <v>24</v>
      </c>
      <c r="M53" s="37">
        <v>35</v>
      </c>
      <c r="N53" s="146">
        <f t="shared" si="3"/>
        <v>159</v>
      </c>
      <c r="O53" s="142">
        <f t="shared" si="4"/>
        <v>26.5</v>
      </c>
      <c r="P53" s="143">
        <f t="shared" si="5"/>
        <v>0.4645998305233322</v>
      </c>
    </row>
    <row r="54" spans="1:16" customFormat="1" ht="15" customHeight="1">
      <c r="A54" s="144" t="s">
        <v>259</v>
      </c>
      <c r="B54" s="147"/>
      <c r="C54" s="37"/>
      <c r="D54" s="37"/>
      <c r="E54" s="37"/>
      <c r="F54" s="37"/>
      <c r="G54" s="37"/>
      <c r="H54" s="37">
        <v>82</v>
      </c>
      <c r="I54" s="37">
        <v>62</v>
      </c>
      <c r="J54" s="37">
        <v>92</v>
      </c>
      <c r="K54" s="37">
        <v>93</v>
      </c>
      <c r="L54" s="37">
        <v>83</v>
      </c>
      <c r="M54" s="37">
        <v>92</v>
      </c>
      <c r="N54" s="146">
        <f t="shared" si="3"/>
        <v>504</v>
      </c>
      <c r="O54" s="142">
        <f t="shared" si="4"/>
        <v>84</v>
      </c>
      <c r="P54" s="143">
        <f t="shared" si="5"/>
        <v>1.4726938024135816</v>
      </c>
    </row>
    <row r="55" spans="1:16" customFormat="1" ht="15" customHeight="1">
      <c r="A55" s="144" t="s">
        <v>260</v>
      </c>
      <c r="B55" s="147"/>
      <c r="C55" s="37"/>
      <c r="D55" s="37"/>
      <c r="E55" s="37"/>
      <c r="F55" s="37"/>
      <c r="G55" s="37"/>
      <c r="H55" s="37">
        <v>25</v>
      </c>
      <c r="I55" s="37">
        <v>27</v>
      </c>
      <c r="J55" s="37">
        <v>31</v>
      </c>
      <c r="K55" s="37">
        <v>23</v>
      </c>
      <c r="L55" s="37">
        <v>26</v>
      </c>
      <c r="M55" s="37">
        <v>23</v>
      </c>
      <c r="N55" s="146">
        <f t="shared" si="3"/>
        <v>155</v>
      </c>
      <c r="O55" s="142">
        <f t="shared" si="4"/>
        <v>25.833333333333332</v>
      </c>
      <c r="P55" s="143">
        <f t="shared" si="5"/>
        <v>0.4529117844724308</v>
      </c>
    </row>
    <row r="56" spans="1:16" customFormat="1" ht="15" customHeight="1">
      <c r="A56" s="144" t="s">
        <v>261</v>
      </c>
      <c r="B56" s="147"/>
      <c r="C56" s="37"/>
      <c r="D56" s="37"/>
      <c r="E56" s="37"/>
      <c r="F56" s="37"/>
      <c r="G56" s="37"/>
      <c r="H56" s="37">
        <v>66</v>
      </c>
      <c r="I56" s="37">
        <v>65</v>
      </c>
      <c r="J56" s="37">
        <v>52</v>
      </c>
      <c r="K56" s="37">
        <v>47</v>
      </c>
      <c r="L56" s="37">
        <v>76</v>
      </c>
      <c r="M56" s="37">
        <v>62</v>
      </c>
      <c r="N56" s="146">
        <f t="shared" si="3"/>
        <v>368</v>
      </c>
      <c r="O56" s="142">
        <f t="shared" si="4"/>
        <v>61.333333333333336</v>
      </c>
      <c r="P56" s="143">
        <f t="shared" si="5"/>
        <v>1.0753002366829325</v>
      </c>
    </row>
    <row r="57" spans="1:16" customFormat="1" ht="15" customHeight="1">
      <c r="A57" s="144" t="s">
        <v>262</v>
      </c>
      <c r="B57" s="147"/>
      <c r="C57" s="37"/>
      <c r="D57" s="37"/>
      <c r="E57" s="37"/>
      <c r="F57" s="37"/>
      <c r="G57" s="37"/>
      <c r="H57" s="37">
        <v>17</v>
      </c>
      <c r="I57" s="37">
        <v>16</v>
      </c>
      <c r="J57" s="37">
        <v>11</v>
      </c>
      <c r="K57" s="37">
        <v>18</v>
      </c>
      <c r="L57" s="37">
        <v>12</v>
      </c>
      <c r="M57" s="37">
        <v>17</v>
      </c>
      <c r="N57" s="146">
        <f t="shared" si="3"/>
        <v>91</v>
      </c>
      <c r="O57" s="142">
        <f t="shared" si="4"/>
        <v>15.166666666666666</v>
      </c>
      <c r="P57" s="143">
        <f t="shared" si="5"/>
        <v>0.26590304765800776</v>
      </c>
    </row>
    <row r="58" spans="1:16" customFormat="1" ht="15" customHeight="1">
      <c r="A58" s="144" t="s">
        <v>263</v>
      </c>
      <c r="B58" s="147"/>
      <c r="C58" s="37"/>
      <c r="D58" s="37"/>
      <c r="E58" s="37"/>
      <c r="F58" s="37"/>
      <c r="G58" s="37"/>
      <c r="H58" s="37">
        <v>66</v>
      </c>
      <c r="I58" s="37">
        <v>67</v>
      </c>
      <c r="J58" s="37">
        <v>67</v>
      </c>
      <c r="K58" s="37">
        <v>70</v>
      </c>
      <c r="L58" s="37">
        <v>70</v>
      </c>
      <c r="M58" s="37">
        <v>99</v>
      </c>
      <c r="N58" s="146">
        <f t="shared" si="3"/>
        <v>439</v>
      </c>
      <c r="O58" s="142">
        <f t="shared" si="4"/>
        <v>73.166666666666671</v>
      </c>
      <c r="P58" s="143">
        <f t="shared" si="5"/>
        <v>1.282763054086433</v>
      </c>
    </row>
    <row r="59" spans="1:16" customFormat="1" ht="15" customHeight="1">
      <c r="A59" s="144" t="s">
        <v>264</v>
      </c>
      <c r="B59" s="147"/>
      <c r="C59" s="37"/>
      <c r="D59" s="37"/>
      <c r="E59" s="37"/>
      <c r="F59" s="37"/>
      <c r="G59" s="37"/>
      <c r="H59" s="37">
        <v>8</v>
      </c>
      <c r="I59" s="37">
        <v>9</v>
      </c>
      <c r="J59" s="37">
        <v>8</v>
      </c>
      <c r="K59" s="37">
        <v>3</v>
      </c>
      <c r="L59" s="37">
        <v>8</v>
      </c>
      <c r="M59" s="37">
        <v>16</v>
      </c>
      <c r="N59" s="146">
        <f t="shared" si="3"/>
        <v>52</v>
      </c>
      <c r="O59" s="142">
        <f t="shared" si="4"/>
        <v>8.6666666666666661</v>
      </c>
      <c r="P59" s="143">
        <f t="shared" si="5"/>
        <v>0.15194459866171872</v>
      </c>
    </row>
    <row r="60" spans="1:16" customFormat="1" ht="15" customHeight="1">
      <c r="A60" s="144" t="s">
        <v>265</v>
      </c>
      <c r="B60" s="147"/>
      <c r="C60" s="37"/>
      <c r="D60" s="37"/>
      <c r="E60" s="37"/>
      <c r="F60" s="37"/>
      <c r="G60" s="37"/>
      <c r="H60" s="37">
        <v>51</v>
      </c>
      <c r="I60" s="37">
        <v>57</v>
      </c>
      <c r="J60" s="37">
        <v>52</v>
      </c>
      <c r="K60" s="37">
        <v>38</v>
      </c>
      <c r="L60" s="37">
        <v>48</v>
      </c>
      <c r="M60" s="37">
        <v>52</v>
      </c>
      <c r="N60" s="146">
        <f t="shared" si="3"/>
        <v>298</v>
      </c>
      <c r="O60" s="142">
        <f t="shared" si="4"/>
        <v>49.666666666666664</v>
      </c>
      <c r="P60" s="143">
        <f t="shared" si="5"/>
        <v>0.87075943079215723</v>
      </c>
    </row>
    <row r="61" spans="1:16" customFormat="1" ht="15" customHeight="1">
      <c r="A61" s="144" t="s">
        <v>266</v>
      </c>
      <c r="B61" s="147"/>
      <c r="C61" s="37"/>
      <c r="D61" s="37"/>
      <c r="E61" s="37"/>
      <c r="F61" s="37"/>
      <c r="G61" s="37"/>
      <c r="H61" s="37">
        <v>59</v>
      </c>
      <c r="I61" s="37">
        <v>42</v>
      </c>
      <c r="J61" s="37">
        <v>64</v>
      </c>
      <c r="K61" s="37">
        <v>45</v>
      </c>
      <c r="L61" s="37">
        <v>45</v>
      </c>
      <c r="M61" s="37">
        <v>43</v>
      </c>
      <c r="N61" s="146">
        <f t="shared" si="3"/>
        <v>298</v>
      </c>
      <c r="O61" s="142">
        <f t="shared" si="4"/>
        <v>49.666666666666664</v>
      </c>
      <c r="P61" s="143">
        <f t="shared" si="5"/>
        <v>0.87075943079215723</v>
      </c>
    </row>
    <row r="62" spans="1:16" customFormat="1" ht="15" customHeight="1">
      <c r="A62" s="144" t="s">
        <v>267</v>
      </c>
      <c r="B62" s="147"/>
      <c r="C62" s="37"/>
      <c r="D62" s="37"/>
      <c r="E62" s="37"/>
      <c r="F62" s="37"/>
      <c r="G62" s="37"/>
      <c r="H62" s="37">
        <v>60</v>
      </c>
      <c r="I62" s="37">
        <v>49</v>
      </c>
      <c r="J62" s="37">
        <v>72</v>
      </c>
      <c r="K62" s="37">
        <v>66</v>
      </c>
      <c r="L62" s="37">
        <v>62</v>
      </c>
      <c r="M62" s="37">
        <v>57</v>
      </c>
      <c r="N62" s="146">
        <f t="shared" si="3"/>
        <v>366</v>
      </c>
      <c r="O62" s="142">
        <f t="shared" si="4"/>
        <v>61</v>
      </c>
      <c r="P62" s="143">
        <f t="shared" si="5"/>
        <v>1.0694562136574819</v>
      </c>
    </row>
    <row r="63" spans="1:16" customFormat="1" ht="15" customHeight="1">
      <c r="A63" s="144" t="s">
        <v>268</v>
      </c>
      <c r="B63" s="147"/>
      <c r="C63" s="37"/>
      <c r="D63" s="37"/>
      <c r="E63" s="37"/>
      <c r="F63" s="37"/>
      <c r="G63" s="37"/>
      <c r="H63" s="37">
        <v>41</v>
      </c>
      <c r="I63" s="37">
        <v>63</v>
      </c>
      <c r="J63" s="37">
        <v>31</v>
      </c>
      <c r="K63" s="37">
        <v>59</v>
      </c>
      <c r="L63" s="37">
        <v>57</v>
      </c>
      <c r="M63" s="37">
        <v>57</v>
      </c>
      <c r="N63" s="146">
        <f t="shared" si="3"/>
        <v>308</v>
      </c>
      <c r="O63" s="142">
        <f t="shared" si="4"/>
        <v>51.333333333333336</v>
      </c>
      <c r="P63" s="143">
        <f t="shared" si="5"/>
        <v>0.89997954591941098</v>
      </c>
    </row>
    <row r="64" spans="1:16" customFormat="1" ht="15" customHeight="1">
      <c r="A64" s="144" t="s">
        <v>269</v>
      </c>
      <c r="B64" s="147"/>
      <c r="C64" s="37"/>
      <c r="D64" s="37"/>
      <c r="E64" s="37"/>
      <c r="F64" s="37"/>
      <c r="G64" s="37"/>
      <c r="H64" s="37">
        <v>27</v>
      </c>
      <c r="I64" s="37">
        <v>31</v>
      </c>
      <c r="J64" s="37">
        <v>27</v>
      </c>
      <c r="K64" s="37">
        <v>27</v>
      </c>
      <c r="L64" s="37">
        <v>32</v>
      </c>
      <c r="M64" s="37">
        <v>32</v>
      </c>
      <c r="N64" s="146">
        <f t="shared" si="3"/>
        <v>176</v>
      </c>
      <c r="O64" s="142">
        <f t="shared" si="4"/>
        <v>29.333333333333332</v>
      </c>
      <c r="P64" s="143">
        <f t="shared" si="5"/>
        <v>0.51427402623966334</v>
      </c>
    </row>
    <row r="65" spans="1:16" customFormat="1" ht="15.75" customHeight="1">
      <c r="A65" s="144" t="s">
        <v>270</v>
      </c>
      <c r="B65" s="147"/>
      <c r="C65" s="37"/>
      <c r="D65" s="37"/>
      <c r="E65" s="37"/>
      <c r="F65" s="37"/>
      <c r="G65" s="37"/>
      <c r="H65" s="37">
        <v>17</v>
      </c>
      <c r="I65" s="37">
        <v>12</v>
      </c>
      <c r="J65" s="37">
        <v>19</v>
      </c>
      <c r="K65" s="37">
        <v>18</v>
      </c>
      <c r="L65" s="37">
        <v>15</v>
      </c>
      <c r="M65" s="37">
        <v>14</v>
      </c>
      <c r="N65" s="146">
        <f t="shared" si="3"/>
        <v>95</v>
      </c>
      <c r="O65" s="142">
        <f t="shared" si="4"/>
        <v>15.833333333333334</v>
      </c>
      <c r="P65" s="143">
        <f t="shared" si="5"/>
        <v>0.27759109370890922</v>
      </c>
    </row>
    <row r="66" spans="1:16" customFormat="1" ht="15.75" customHeight="1">
      <c r="A66" s="144" t="s">
        <v>271</v>
      </c>
      <c r="B66" s="147"/>
      <c r="C66" s="37"/>
      <c r="D66" s="37"/>
      <c r="E66" s="37"/>
      <c r="F66" s="37"/>
      <c r="G66" s="37"/>
      <c r="H66" s="37">
        <v>9</v>
      </c>
      <c r="I66" s="37">
        <v>8</v>
      </c>
      <c r="J66" s="37">
        <v>15</v>
      </c>
      <c r="K66" s="37">
        <v>15</v>
      </c>
      <c r="L66" s="37">
        <v>18</v>
      </c>
      <c r="M66" s="37">
        <v>7</v>
      </c>
      <c r="N66" s="146">
        <f t="shared" si="3"/>
        <v>72</v>
      </c>
      <c r="O66" s="142">
        <f t="shared" si="4"/>
        <v>12</v>
      </c>
      <c r="P66" s="143">
        <f t="shared" si="5"/>
        <v>0.21038482891622595</v>
      </c>
    </row>
    <row r="67" spans="1:16" customFormat="1" ht="15" customHeight="1">
      <c r="A67" s="144" t="s">
        <v>272</v>
      </c>
      <c r="B67" s="147"/>
      <c r="C67" s="37"/>
      <c r="D67" s="37"/>
      <c r="E67" s="37"/>
      <c r="F67" s="37"/>
      <c r="G67" s="37"/>
      <c r="H67" s="38">
        <v>72</v>
      </c>
      <c r="I67" s="37">
        <v>92</v>
      </c>
      <c r="J67" s="37">
        <v>77</v>
      </c>
      <c r="K67" s="37">
        <v>85</v>
      </c>
      <c r="L67" s="37">
        <v>64</v>
      </c>
      <c r="M67" s="37">
        <v>77</v>
      </c>
      <c r="N67" s="146">
        <f t="shared" si="3"/>
        <v>467</v>
      </c>
      <c r="O67" s="142">
        <f t="shared" si="4"/>
        <v>77.833333333333329</v>
      </c>
      <c r="P67" s="143">
        <f t="shared" si="5"/>
        <v>1.3645793764427432</v>
      </c>
    </row>
    <row r="68" spans="1:16" customFormat="1" ht="15">
      <c r="A68" s="144" t="s">
        <v>273</v>
      </c>
      <c r="B68" s="147"/>
      <c r="C68" s="37"/>
      <c r="D68" s="37"/>
      <c r="E68" s="37"/>
      <c r="F68" s="37"/>
      <c r="G68" s="37"/>
      <c r="H68" s="38">
        <v>36</v>
      </c>
      <c r="I68" s="37">
        <v>24</v>
      </c>
      <c r="J68" s="37">
        <v>36</v>
      </c>
      <c r="K68" s="37">
        <v>36</v>
      </c>
      <c r="L68" s="37">
        <v>57</v>
      </c>
      <c r="M68" s="37">
        <v>50</v>
      </c>
      <c r="N68" s="146">
        <f t="shared" ref="N68:N70" si="6">SUM(B68:M68)</f>
        <v>239</v>
      </c>
      <c r="O68" s="142">
        <f t="shared" si="4"/>
        <v>39.833333333333336</v>
      </c>
      <c r="P68" s="143">
        <f t="shared" si="5"/>
        <v>0.69836075154136101</v>
      </c>
    </row>
    <row r="69" spans="1:16" customFormat="1" ht="15">
      <c r="A69" s="144" t="s">
        <v>274</v>
      </c>
      <c r="B69" s="147"/>
      <c r="C69" s="37"/>
      <c r="D69" s="37"/>
      <c r="E69" s="37"/>
      <c r="F69" s="37"/>
      <c r="G69" s="37"/>
      <c r="H69" s="38">
        <v>58</v>
      </c>
      <c r="I69" s="37">
        <v>64</v>
      </c>
      <c r="J69" s="37">
        <v>57</v>
      </c>
      <c r="K69" s="37">
        <v>63</v>
      </c>
      <c r="L69" s="37">
        <v>58</v>
      </c>
      <c r="M69" s="37">
        <v>64</v>
      </c>
      <c r="N69" s="146">
        <f t="shared" si="6"/>
        <v>364</v>
      </c>
      <c r="O69" s="142">
        <f t="shared" si="4"/>
        <v>60.666666666666664</v>
      </c>
      <c r="P69" s="143">
        <f t="shared" si="5"/>
        <v>1.0636121906320311</v>
      </c>
    </row>
    <row r="70" spans="1:16" customFormat="1" ht="15.75" thickBot="1">
      <c r="A70" s="148" t="s">
        <v>275</v>
      </c>
      <c r="B70" s="149"/>
      <c r="C70" s="44"/>
      <c r="D70" s="150"/>
      <c r="E70" s="150"/>
      <c r="F70" s="150"/>
      <c r="G70" s="150"/>
      <c r="H70" s="151">
        <v>28</v>
      </c>
      <c r="I70" s="150">
        <v>19</v>
      </c>
      <c r="J70" s="44">
        <v>44</v>
      </c>
      <c r="K70" s="37">
        <v>22</v>
      </c>
      <c r="L70" s="44">
        <v>37</v>
      </c>
      <c r="M70" s="44">
        <v>20</v>
      </c>
      <c r="N70" s="152">
        <f t="shared" si="6"/>
        <v>170</v>
      </c>
      <c r="O70" s="153">
        <f t="shared" si="4"/>
        <v>28.333333333333332</v>
      </c>
      <c r="P70" s="154">
        <f t="shared" si="5"/>
        <v>0.49674195716331121</v>
      </c>
    </row>
    <row r="71" spans="1:16" customFormat="1" ht="15.75" thickBot="1">
      <c r="A71" s="135" t="s">
        <v>5</v>
      </c>
      <c r="B71" s="53"/>
      <c r="C71" s="53"/>
      <c r="D71" s="53"/>
      <c r="E71" s="53"/>
      <c r="F71" s="53"/>
      <c r="G71" s="53"/>
      <c r="H71" s="53">
        <f>SUM(H5:H70)</f>
        <v>5624</v>
      </c>
      <c r="I71" s="53">
        <f>SUM(I5:I70)</f>
        <v>5600</v>
      </c>
      <c r="J71" s="53">
        <f>SUM(J5:J70)</f>
        <v>6191</v>
      </c>
      <c r="K71" s="53">
        <f>SUM(K5:K70)</f>
        <v>5809</v>
      </c>
      <c r="L71" s="53">
        <f>SUM(L5:L70)</f>
        <v>5617</v>
      </c>
      <c r="M71" s="54">
        <f t="shared" ref="M71:N71" si="7">SUM(M5:M70)</f>
        <v>5382</v>
      </c>
      <c r="N71" s="155">
        <f t="shared" si="7"/>
        <v>34223</v>
      </c>
      <c r="O71" s="54">
        <f t="shared" si="4"/>
        <v>5703.833333333333</v>
      </c>
      <c r="P71" s="156">
        <f>SUM(P5:P70)</f>
        <v>100.00000000000009</v>
      </c>
    </row>
    <row r="72" spans="1:16" customFormat="1" ht="15">
      <c r="A72" s="103"/>
      <c r="B72" s="104"/>
      <c r="C72" s="104"/>
      <c r="D72" s="104"/>
      <c r="E72" s="104"/>
      <c r="F72" s="104"/>
      <c r="G72" s="92"/>
      <c r="H72" s="104"/>
      <c r="I72" s="104"/>
      <c r="J72" s="104"/>
      <c r="K72" s="104"/>
      <c r="L72" s="104"/>
      <c r="M72" s="105"/>
      <c r="N72" s="105"/>
      <c r="O72" s="9"/>
      <c r="P72" s="9"/>
    </row>
    <row r="73" spans="1:16">
      <c r="A73" s="157" t="s">
        <v>276</v>
      </c>
    </row>
    <row r="74" spans="1:16">
      <c r="A74" s="157" t="s">
        <v>439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1:O71" formula="1"/>
    <ignoredError sqref="M71" formula="1" formulaRange="1"/>
    <ignoredError sqref="H71:L71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1:AO46"/>
  <sheetViews>
    <sheetView zoomScale="90" zoomScaleNormal="90" workbookViewId="0">
      <selection activeCell="H7" sqref="H7:M16"/>
    </sheetView>
  </sheetViews>
  <sheetFormatPr defaultColWidth="5.5703125" defaultRowHeight="14.25"/>
  <cols>
    <col min="1" max="1" width="52.1406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bestFit="1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5.85546875" style="9" bestFit="1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G1" s="475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158"/>
    </row>
    <row r="2" spans="1:20" ht="15">
      <c r="A2" s="1" t="s">
        <v>1</v>
      </c>
      <c r="B2" s="1"/>
      <c r="C2" s="70"/>
      <c r="D2" s="1"/>
      <c r="G2" s="475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158"/>
    </row>
    <row r="3" spans="1:20" ht="15">
      <c r="A3" s="1"/>
      <c r="B3" s="1"/>
      <c r="C3" s="70"/>
      <c r="D3" s="1"/>
      <c r="G3" s="475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158"/>
    </row>
    <row r="4" spans="1:20" ht="15">
      <c r="A4" s="1" t="s">
        <v>494</v>
      </c>
      <c r="B4" s="1"/>
      <c r="C4" s="70"/>
      <c r="D4" s="1"/>
      <c r="G4" s="475"/>
      <c r="H4" s="473"/>
      <c r="I4" s="473"/>
      <c r="J4" s="473"/>
      <c r="K4" s="473"/>
      <c r="L4" s="473"/>
      <c r="M4" s="473"/>
      <c r="N4" s="473"/>
      <c r="O4" s="473"/>
      <c r="P4" s="546">
        <f>UNIDADES!H71</f>
        <v>5624</v>
      </c>
      <c r="Q4" s="473"/>
      <c r="R4" s="473"/>
      <c r="S4" s="158"/>
    </row>
    <row r="5" spans="1:20" ht="15" thickBot="1">
      <c r="E5" s="9"/>
      <c r="F5" s="90"/>
      <c r="G5" s="473"/>
      <c r="H5" s="475"/>
      <c r="I5" s="473"/>
      <c r="J5" s="473"/>
      <c r="K5" s="473"/>
      <c r="L5" s="473"/>
      <c r="M5" s="473"/>
      <c r="N5" s="158"/>
      <c r="O5" s="480"/>
      <c r="P5" s="480"/>
      <c r="Q5" s="480"/>
      <c r="R5" s="158"/>
      <c r="S5" s="158"/>
    </row>
    <row r="6" spans="1:20" ht="48.75" thickBot="1">
      <c r="A6" s="1058" t="s">
        <v>204</v>
      </c>
      <c r="B6" s="575">
        <v>45627</v>
      </c>
      <c r="C6" s="573">
        <v>45597</v>
      </c>
      <c r="D6" s="574">
        <v>45566</v>
      </c>
      <c r="E6" s="574">
        <v>45536</v>
      </c>
      <c r="F6" s="574">
        <v>45505</v>
      </c>
      <c r="G6" s="575">
        <v>45474</v>
      </c>
      <c r="H6" s="573">
        <v>45444</v>
      </c>
      <c r="I6" s="575">
        <v>45413</v>
      </c>
      <c r="J6" s="572">
        <v>45383</v>
      </c>
      <c r="K6" s="573">
        <v>45352</v>
      </c>
      <c r="L6" s="574">
        <v>45323</v>
      </c>
      <c r="M6" s="573">
        <v>45292</v>
      </c>
      <c r="N6" s="574" t="s">
        <v>5</v>
      </c>
      <c r="O6" s="576" t="s">
        <v>6</v>
      </c>
      <c r="P6" s="577" t="s">
        <v>521</v>
      </c>
    </row>
    <row r="7" spans="1:20" ht="14.25" customHeight="1" thickBot="1">
      <c r="A7" s="139" t="s">
        <v>228</v>
      </c>
      <c r="B7" s="140"/>
      <c r="C7" s="27"/>
      <c r="D7" s="25"/>
      <c r="E7" s="25"/>
      <c r="F7" s="25"/>
      <c r="G7" s="25"/>
      <c r="H7" s="25">
        <v>767</v>
      </c>
      <c r="I7" s="25">
        <v>935</v>
      </c>
      <c r="J7" s="27">
        <v>1024</v>
      </c>
      <c r="K7" s="27">
        <v>976</v>
      </c>
      <c r="L7" s="27">
        <v>909</v>
      </c>
      <c r="M7" s="27">
        <v>711</v>
      </c>
      <c r="N7" s="160">
        <f t="shared" ref="N7:N16" si="0">SUM(B7:M7)</f>
        <v>5322</v>
      </c>
      <c r="O7" s="161">
        <f>AVERAGE(B7:M7)</f>
        <v>887</v>
      </c>
      <c r="P7" s="470">
        <f>(H7*100)/$P$4</f>
        <v>13.637980085348506</v>
      </c>
      <c r="S7" s="90"/>
      <c r="T7" s="90"/>
    </row>
    <row r="8" spans="1:20" ht="15" customHeight="1" thickBot="1">
      <c r="A8" s="144" t="s">
        <v>227</v>
      </c>
      <c r="B8" s="145"/>
      <c r="C8" s="37"/>
      <c r="D8" s="27"/>
      <c r="E8" s="27"/>
      <c r="F8" s="27"/>
      <c r="G8" s="37"/>
      <c r="H8" s="37">
        <v>615</v>
      </c>
      <c r="I8" s="37">
        <v>532</v>
      </c>
      <c r="J8" s="37">
        <v>622</v>
      </c>
      <c r="K8" s="37">
        <v>635</v>
      </c>
      <c r="L8" s="37">
        <v>584</v>
      </c>
      <c r="M8" s="37">
        <v>560</v>
      </c>
      <c r="N8" s="162">
        <f t="shared" si="0"/>
        <v>3548</v>
      </c>
      <c r="O8" s="142">
        <f t="shared" ref="O8:O17" si="1">AVERAGE(B8:M8)</f>
        <v>591.33333333333337</v>
      </c>
      <c r="P8" s="470">
        <f t="shared" ref="P8:P17" si="2">(H8*100)/$P$4</f>
        <v>10.935277382645804</v>
      </c>
      <c r="S8" s="90"/>
      <c r="T8" s="90"/>
    </row>
    <row r="9" spans="1:20" ht="15.75" thickBot="1">
      <c r="A9" s="144" t="s">
        <v>226</v>
      </c>
      <c r="B9" s="147"/>
      <c r="C9" s="37"/>
      <c r="D9" s="37"/>
      <c r="E9" s="37"/>
      <c r="F9" s="37"/>
      <c r="G9" s="37"/>
      <c r="H9" s="37">
        <v>535</v>
      </c>
      <c r="I9" s="37">
        <v>565</v>
      </c>
      <c r="J9" s="37">
        <v>608</v>
      </c>
      <c r="K9" s="37">
        <v>519</v>
      </c>
      <c r="L9" s="37">
        <v>424</v>
      </c>
      <c r="M9" s="37">
        <v>439</v>
      </c>
      <c r="N9" s="162">
        <f t="shared" si="0"/>
        <v>3090</v>
      </c>
      <c r="O9" s="142">
        <f t="shared" si="1"/>
        <v>515</v>
      </c>
      <c r="P9" s="470">
        <f t="shared" si="2"/>
        <v>9.5128022759601709</v>
      </c>
      <c r="S9" s="90"/>
      <c r="T9" s="90"/>
    </row>
    <row r="10" spans="1:20" ht="15.75" thickBot="1">
      <c r="A10" s="144" t="s">
        <v>224</v>
      </c>
      <c r="B10" s="147"/>
      <c r="C10" s="37"/>
      <c r="D10" s="37"/>
      <c r="E10" s="37"/>
      <c r="F10" s="37"/>
      <c r="G10" s="37"/>
      <c r="H10" s="37">
        <v>375</v>
      </c>
      <c r="I10" s="37">
        <v>278</v>
      </c>
      <c r="J10" s="37">
        <v>350</v>
      </c>
      <c r="K10" s="37">
        <v>327</v>
      </c>
      <c r="L10" s="37">
        <v>388</v>
      </c>
      <c r="M10" s="37">
        <v>354</v>
      </c>
      <c r="N10" s="162">
        <f t="shared" si="0"/>
        <v>2072</v>
      </c>
      <c r="O10" s="142">
        <f t="shared" si="1"/>
        <v>345.33333333333331</v>
      </c>
      <c r="P10" s="470">
        <f t="shared" si="2"/>
        <v>6.6678520625889046</v>
      </c>
      <c r="S10" s="90"/>
      <c r="T10" s="90"/>
    </row>
    <row r="11" spans="1:20" ht="15.75" thickBot="1">
      <c r="A11" s="144" t="s">
        <v>223</v>
      </c>
      <c r="B11" s="147"/>
      <c r="C11" s="37"/>
      <c r="D11" s="37"/>
      <c r="E11" s="37"/>
      <c r="F11" s="37"/>
      <c r="G11" s="37"/>
      <c r="H11" s="37">
        <v>261</v>
      </c>
      <c r="I11" s="37">
        <v>325</v>
      </c>
      <c r="J11" s="37">
        <v>351</v>
      </c>
      <c r="K11" s="37">
        <v>360</v>
      </c>
      <c r="L11" s="37">
        <v>334</v>
      </c>
      <c r="M11" s="37">
        <v>379</v>
      </c>
      <c r="N11" s="162">
        <f t="shared" si="0"/>
        <v>2010</v>
      </c>
      <c r="O11" s="142">
        <f t="shared" si="1"/>
        <v>335</v>
      </c>
      <c r="P11" s="470">
        <f t="shared" si="2"/>
        <v>4.6408250355618774</v>
      </c>
      <c r="S11" s="90"/>
      <c r="T11" s="90"/>
    </row>
    <row r="12" spans="1:20" ht="15" customHeight="1" thickBot="1">
      <c r="A12" s="144" t="s">
        <v>232</v>
      </c>
      <c r="B12" s="147"/>
      <c r="C12" s="37"/>
      <c r="D12" s="37"/>
      <c r="E12" s="37"/>
      <c r="F12" s="37"/>
      <c r="G12" s="37"/>
      <c r="H12" s="37">
        <v>257</v>
      </c>
      <c r="I12" s="37">
        <v>226</v>
      </c>
      <c r="J12" s="37">
        <v>306</v>
      </c>
      <c r="K12" s="37">
        <v>436</v>
      </c>
      <c r="L12" s="37">
        <v>465</v>
      </c>
      <c r="M12" s="37">
        <v>268</v>
      </c>
      <c r="N12" s="162">
        <f t="shared" si="0"/>
        <v>1958</v>
      </c>
      <c r="O12" s="142">
        <f t="shared" si="1"/>
        <v>326.33333333333331</v>
      </c>
      <c r="P12" s="470">
        <f t="shared" si="2"/>
        <v>4.569701280227596</v>
      </c>
      <c r="S12" s="90"/>
      <c r="T12" s="90"/>
    </row>
    <row r="13" spans="1:20" ht="15.75" thickBot="1">
      <c r="A13" s="144" t="s">
        <v>143</v>
      </c>
      <c r="B13" s="147"/>
      <c r="C13" s="37"/>
      <c r="D13" s="37"/>
      <c r="E13" s="37"/>
      <c r="F13" s="37"/>
      <c r="G13" s="37"/>
      <c r="H13" s="38">
        <v>394</v>
      </c>
      <c r="I13" s="37">
        <v>423</v>
      </c>
      <c r="J13" s="37">
        <v>314</v>
      </c>
      <c r="K13" s="37">
        <v>147</v>
      </c>
      <c r="L13" s="37">
        <v>252</v>
      </c>
      <c r="M13" s="37">
        <v>175</v>
      </c>
      <c r="N13" s="162">
        <f t="shared" si="0"/>
        <v>1705</v>
      </c>
      <c r="O13" s="142">
        <f t="shared" si="1"/>
        <v>284.16666666666669</v>
      </c>
      <c r="P13" s="470">
        <f t="shared" si="2"/>
        <v>7.0056899004267423</v>
      </c>
      <c r="S13" s="90"/>
      <c r="T13" s="90"/>
    </row>
    <row r="14" spans="1:20" ht="15.75" thickBot="1">
      <c r="A14" s="144" t="s">
        <v>213</v>
      </c>
      <c r="B14" s="147"/>
      <c r="C14" s="37"/>
      <c r="D14" s="37"/>
      <c r="E14" s="37"/>
      <c r="F14" s="37"/>
      <c r="G14" s="37"/>
      <c r="H14" s="38">
        <v>280</v>
      </c>
      <c r="I14" s="37">
        <v>257</v>
      </c>
      <c r="J14" s="37">
        <v>304</v>
      </c>
      <c r="K14" s="37">
        <v>249</v>
      </c>
      <c r="L14" s="37">
        <v>245</v>
      </c>
      <c r="M14" s="37">
        <v>328</v>
      </c>
      <c r="N14" s="162">
        <f t="shared" si="0"/>
        <v>1663</v>
      </c>
      <c r="O14" s="142">
        <f t="shared" si="1"/>
        <v>277.16666666666669</v>
      </c>
      <c r="P14" s="470">
        <f t="shared" si="2"/>
        <v>4.9786628733997151</v>
      </c>
      <c r="S14" s="90"/>
      <c r="T14" s="90"/>
    </row>
    <row r="15" spans="1:20" ht="15.75" thickBot="1">
      <c r="A15" s="144" t="s">
        <v>219</v>
      </c>
      <c r="B15" s="147"/>
      <c r="C15" s="37"/>
      <c r="D15" s="37"/>
      <c r="E15" s="37"/>
      <c r="F15" s="37"/>
      <c r="G15" s="37"/>
      <c r="H15" s="37">
        <v>247</v>
      </c>
      <c r="I15" s="37">
        <v>229</v>
      </c>
      <c r="J15" s="37">
        <v>329</v>
      </c>
      <c r="K15" s="37">
        <v>316</v>
      </c>
      <c r="L15" s="37">
        <v>213</v>
      </c>
      <c r="M15" s="37">
        <v>180</v>
      </c>
      <c r="N15" s="162">
        <f t="shared" si="0"/>
        <v>1514</v>
      </c>
      <c r="O15" s="142">
        <f t="shared" si="1"/>
        <v>252.33333333333334</v>
      </c>
      <c r="P15" s="470">
        <f t="shared" si="2"/>
        <v>4.3918918918918921</v>
      </c>
      <c r="S15" s="90"/>
      <c r="T15" s="90"/>
    </row>
    <row r="16" spans="1:20" ht="15.75" thickBot="1">
      <c r="A16" s="144" t="s">
        <v>211</v>
      </c>
      <c r="B16" s="147"/>
      <c r="C16" s="37"/>
      <c r="D16" s="37"/>
      <c r="E16" s="37"/>
      <c r="F16" s="37"/>
      <c r="G16" s="37"/>
      <c r="H16" s="38">
        <v>125</v>
      </c>
      <c r="I16" s="37">
        <v>148</v>
      </c>
      <c r="J16" s="37">
        <v>147</v>
      </c>
      <c r="K16" s="37">
        <v>134</v>
      </c>
      <c r="L16" s="37">
        <v>116</v>
      </c>
      <c r="M16" s="37">
        <v>111</v>
      </c>
      <c r="N16" s="163">
        <f t="shared" si="0"/>
        <v>781</v>
      </c>
      <c r="O16" s="153">
        <f t="shared" si="1"/>
        <v>130.16666666666666</v>
      </c>
      <c r="P16" s="470">
        <f t="shared" si="2"/>
        <v>2.2226173541963017</v>
      </c>
      <c r="S16" s="90"/>
      <c r="T16" s="90"/>
    </row>
    <row r="17" spans="1:41" ht="15.75" customHeight="1" thickBot="1">
      <c r="A17" s="483" t="s">
        <v>5</v>
      </c>
      <c r="B17" s="579"/>
      <c r="C17" s="579"/>
      <c r="D17" s="579"/>
      <c r="E17" s="579"/>
      <c r="F17" s="579"/>
      <c r="G17" s="579"/>
      <c r="H17" s="579">
        <f>SUM(H7:H16)</f>
        <v>3856</v>
      </c>
      <c r="I17" s="579">
        <f>SUM(I7:I16)</f>
        <v>3918</v>
      </c>
      <c r="J17" s="579">
        <f>SUM(J7:J16)</f>
        <v>4355</v>
      </c>
      <c r="K17" s="579">
        <f>SUM(K7:K16)</f>
        <v>4099</v>
      </c>
      <c r="L17" s="579">
        <f>SUM(L7:L16)</f>
        <v>3930</v>
      </c>
      <c r="M17" s="580">
        <f t="shared" ref="M17:N17" si="3">SUM(M7:M16)</f>
        <v>3505</v>
      </c>
      <c r="N17" s="581">
        <f t="shared" si="3"/>
        <v>23663</v>
      </c>
      <c r="O17" s="582">
        <f t="shared" si="1"/>
        <v>3943.8333333333335</v>
      </c>
      <c r="P17" s="470">
        <f t="shared" si="2"/>
        <v>68.563300142247513</v>
      </c>
      <c r="S17" s="90"/>
      <c r="T17" s="90"/>
    </row>
    <row r="18" spans="1:41" s="480" customFormat="1" ht="23.25" customHeight="1">
      <c r="A18" s="480" t="s">
        <v>205</v>
      </c>
      <c r="C18" s="481"/>
      <c r="O18" s="480" t="s">
        <v>206</v>
      </c>
      <c r="P18" s="482">
        <f>100-P17</f>
        <v>31.436699857752487</v>
      </c>
    </row>
    <row r="19" spans="1:41" ht="54.75" customHeight="1">
      <c r="A19" s="485"/>
      <c r="B19" s="485"/>
      <c r="C19" s="497"/>
      <c r="D19" s="480"/>
      <c r="E19" s="498"/>
      <c r="F19" s="480"/>
      <c r="G19" s="480"/>
      <c r="H19" s="480"/>
      <c r="I19" s="480"/>
      <c r="J19" s="480"/>
      <c r="K19" s="480"/>
      <c r="L19" s="480"/>
      <c r="M19" s="480"/>
      <c r="N19" s="1112"/>
      <c r="O19" s="1112"/>
      <c r="P19" s="1112"/>
      <c r="Q19" s="480"/>
      <c r="R19" s="480"/>
      <c r="S19" s="480"/>
      <c r="T19" s="480"/>
      <c r="U19" s="480"/>
      <c r="V19" s="480"/>
      <c r="W19" s="498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</row>
    <row r="20" spans="1:41">
      <c r="A20" s="490"/>
      <c r="B20" s="490"/>
      <c r="C20" s="499"/>
      <c r="D20" s="480"/>
      <c r="E20" s="498"/>
      <c r="F20" s="480"/>
      <c r="G20" s="480"/>
      <c r="H20" s="480"/>
      <c r="I20" s="480"/>
      <c r="J20" s="480"/>
      <c r="K20" s="480"/>
      <c r="L20" s="480"/>
      <c r="M20" s="480"/>
      <c r="N20" s="480"/>
      <c r="O20" s="498"/>
      <c r="P20" s="480"/>
      <c r="Q20" s="480"/>
      <c r="R20" s="480"/>
      <c r="S20" s="480"/>
      <c r="T20" s="480"/>
      <c r="U20" s="480"/>
      <c r="V20" s="480"/>
      <c r="W20" s="498"/>
      <c r="X20" s="480"/>
      <c r="Y20" s="480"/>
      <c r="Z20" s="480"/>
      <c r="AA20" s="480"/>
      <c r="AB20" s="480"/>
      <c r="AC20" s="487"/>
      <c r="AD20" s="488"/>
      <c r="AE20" s="488"/>
      <c r="AF20" s="488"/>
      <c r="AG20" s="488"/>
      <c r="AH20" s="104"/>
      <c r="AI20" s="104"/>
      <c r="AJ20" s="92"/>
      <c r="AK20" s="104"/>
      <c r="AL20" s="104"/>
      <c r="AM20" s="104"/>
      <c r="AN20" s="104"/>
      <c r="AO20" s="105"/>
    </row>
    <row r="21" spans="1:41" ht="92.25" customHeight="1">
      <c r="A21" s="485"/>
      <c r="B21" s="485"/>
      <c r="C21" s="497"/>
      <c r="D21" s="480"/>
      <c r="E21" s="498"/>
      <c r="F21" s="480"/>
      <c r="G21" s="480"/>
      <c r="H21" s="480"/>
      <c r="I21" s="480"/>
      <c r="J21" s="480"/>
      <c r="K21" s="480"/>
      <c r="L21" s="500"/>
      <c r="M21" s="480"/>
      <c r="N21" s="1112"/>
      <c r="O21" s="1112"/>
      <c r="P21" s="1112"/>
      <c r="Q21" s="480"/>
      <c r="R21" s="480"/>
      <c r="S21" s="480"/>
      <c r="T21" s="480"/>
      <c r="U21" s="480"/>
      <c r="V21" s="480"/>
      <c r="W21" s="498"/>
      <c r="X21" s="480"/>
      <c r="Y21" s="480"/>
      <c r="Z21" s="480"/>
      <c r="AA21" s="480"/>
      <c r="AB21" s="480"/>
      <c r="AC21" s="487"/>
      <c r="AD21" s="488"/>
      <c r="AE21" s="488"/>
      <c r="AF21" s="488"/>
      <c r="AG21" s="488"/>
      <c r="AH21" s="104"/>
      <c r="AI21" s="104"/>
      <c r="AJ21" s="92"/>
      <c r="AK21" s="104"/>
      <c r="AL21" s="104"/>
      <c r="AM21" s="104"/>
      <c r="AN21" s="104"/>
      <c r="AO21" s="105"/>
    </row>
    <row r="22" spans="1:41">
      <c r="A22" s="485"/>
      <c r="B22" s="485"/>
      <c r="C22" s="497"/>
      <c r="D22" s="480"/>
      <c r="E22" s="498"/>
      <c r="F22" s="480"/>
      <c r="G22" s="480"/>
      <c r="H22" s="480"/>
      <c r="I22" s="480"/>
      <c r="J22" s="480"/>
      <c r="K22" s="480"/>
      <c r="L22" s="480"/>
      <c r="M22" s="480"/>
      <c r="N22" s="480"/>
      <c r="O22" s="498"/>
      <c r="P22" s="480"/>
      <c r="Q22" s="480"/>
      <c r="R22" s="480"/>
      <c r="S22" s="480"/>
      <c r="T22" s="480"/>
      <c r="U22" s="480"/>
      <c r="V22" s="480"/>
      <c r="W22" s="501"/>
      <c r="X22" s="480"/>
      <c r="Y22" s="480"/>
      <c r="Z22" s="480"/>
      <c r="AA22" s="480"/>
      <c r="AB22" s="480"/>
      <c r="AC22" s="487"/>
      <c r="AD22" s="488"/>
      <c r="AE22" s="488"/>
      <c r="AF22" s="488"/>
      <c r="AG22" s="488"/>
      <c r="AH22" s="104"/>
      <c r="AI22" s="104"/>
      <c r="AJ22" s="92"/>
      <c r="AK22" s="104"/>
      <c r="AL22" s="104"/>
      <c r="AM22" s="104"/>
      <c r="AN22" s="104"/>
      <c r="AO22" s="105"/>
    </row>
    <row r="23" spans="1:41" ht="66.75" customHeight="1">
      <c r="A23" s="485"/>
      <c r="B23" s="485"/>
      <c r="C23" s="497"/>
      <c r="D23" s="480"/>
      <c r="E23" s="498"/>
      <c r="F23" s="480"/>
      <c r="G23" s="480"/>
      <c r="H23" s="480"/>
      <c r="I23" s="480"/>
      <c r="J23" s="480"/>
      <c r="K23" s="480"/>
      <c r="L23" s="480"/>
      <c r="M23" s="480"/>
      <c r="N23" s="1112"/>
      <c r="O23" s="1112"/>
      <c r="P23" s="1112"/>
      <c r="Q23" s="480"/>
      <c r="R23" s="480"/>
      <c r="S23" s="480"/>
      <c r="T23" s="480"/>
      <c r="U23" s="480"/>
      <c r="V23" s="480"/>
      <c r="W23" s="498"/>
      <c r="X23" s="480"/>
      <c r="Y23" s="480"/>
      <c r="Z23" s="480"/>
      <c r="AA23" s="480"/>
      <c r="AB23" s="480"/>
      <c r="AC23" s="487"/>
      <c r="AD23" s="488"/>
      <c r="AE23" s="488"/>
      <c r="AF23" s="488"/>
      <c r="AG23" s="488"/>
      <c r="AH23" s="104"/>
      <c r="AI23" s="104"/>
      <c r="AJ23" s="92"/>
      <c r="AK23" s="104"/>
      <c r="AL23" s="104"/>
      <c r="AM23" s="104"/>
      <c r="AN23" s="104"/>
      <c r="AO23" s="105"/>
    </row>
    <row r="24" spans="1:41">
      <c r="A24" s="490"/>
      <c r="B24" s="490"/>
      <c r="C24" s="499"/>
      <c r="D24" s="480"/>
      <c r="E24" s="498"/>
      <c r="F24" s="480"/>
      <c r="G24" s="480"/>
      <c r="H24" s="480"/>
      <c r="I24" s="480"/>
      <c r="J24" s="480"/>
      <c r="K24" s="480"/>
      <c r="L24" s="480"/>
      <c r="M24" s="480"/>
      <c r="N24" s="480"/>
      <c r="O24" s="480"/>
      <c r="P24" s="480"/>
      <c r="Q24" s="480"/>
      <c r="R24" s="480"/>
      <c r="S24" s="480"/>
      <c r="T24" s="480"/>
      <c r="U24" s="480"/>
      <c r="V24" s="480"/>
      <c r="W24" s="498"/>
      <c r="X24" s="480"/>
      <c r="Y24" s="480"/>
      <c r="Z24" s="480"/>
      <c r="AA24" s="480"/>
      <c r="AB24" s="480"/>
      <c r="AC24" s="487"/>
      <c r="AD24" s="488"/>
      <c r="AE24" s="488"/>
      <c r="AF24" s="488"/>
      <c r="AG24" s="488"/>
      <c r="AH24" s="104"/>
      <c r="AI24" s="104"/>
      <c r="AJ24" s="92"/>
      <c r="AK24" s="104"/>
      <c r="AL24" s="104"/>
      <c r="AM24" s="104"/>
      <c r="AN24" s="104"/>
      <c r="AO24" s="105"/>
    </row>
    <row r="25" spans="1:41">
      <c r="A25" s="485"/>
      <c r="B25" s="485"/>
      <c r="C25" s="497"/>
      <c r="D25" s="480"/>
      <c r="E25" s="498"/>
      <c r="F25" s="480"/>
      <c r="G25" s="480"/>
      <c r="H25" s="480"/>
      <c r="I25" s="480"/>
      <c r="J25" s="480"/>
      <c r="K25" s="480"/>
      <c r="L25" s="480"/>
      <c r="M25" s="480"/>
      <c r="N25" s="480"/>
      <c r="O25" s="480"/>
      <c r="P25" s="480"/>
      <c r="Q25" s="480"/>
      <c r="R25" s="480"/>
      <c r="S25" s="480"/>
      <c r="T25" s="480"/>
      <c r="U25" s="480"/>
      <c r="V25" s="480"/>
      <c r="W25" s="498"/>
      <c r="X25" s="480"/>
      <c r="Y25" s="480"/>
      <c r="Z25" s="480"/>
      <c r="AA25" s="480"/>
      <c r="AB25" s="480"/>
      <c r="AC25" s="487"/>
      <c r="AD25" s="488"/>
      <c r="AE25" s="488"/>
      <c r="AF25" s="488"/>
      <c r="AG25" s="488"/>
      <c r="AH25" s="104"/>
      <c r="AI25" s="104"/>
      <c r="AJ25" s="92"/>
      <c r="AK25" s="104"/>
      <c r="AL25" s="104"/>
      <c r="AM25" s="104"/>
      <c r="AN25" s="104"/>
      <c r="AO25" s="105"/>
    </row>
    <row r="26" spans="1:41">
      <c r="A26" s="480"/>
      <c r="B26" s="480"/>
      <c r="C26" s="481"/>
      <c r="D26" s="480"/>
      <c r="E26" s="498"/>
      <c r="F26" s="480"/>
      <c r="G26" s="498"/>
      <c r="H26" s="480"/>
      <c r="I26" s="480"/>
      <c r="J26" s="480"/>
      <c r="K26" s="480"/>
      <c r="L26" s="480"/>
      <c r="M26" s="480"/>
      <c r="N26" s="480"/>
      <c r="O26" s="480"/>
      <c r="P26" s="480"/>
      <c r="Q26" s="480"/>
      <c r="R26" s="480"/>
      <c r="S26" s="480"/>
      <c r="T26" s="480"/>
      <c r="U26" s="480"/>
      <c r="V26" s="480"/>
      <c r="W26" s="480"/>
      <c r="X26" s="480"/>
      <c r="Y26" s="480"/>
      <c r="Z26" s="480"/>
      <c r="AA26" s="480"/>
      <c r="AB26" s="480"/>
      <c r="AC26" s="487"/>
      <c r="AD26" s="488"/>
      <c r="AE26" s="488"/>
      <c r="AF26" s="488"/>
      <c r="AG26" s="488"/>
      <c r="AH26" s="104"/>
      <c r="AI26" s="104"/>
      <c r="AJ26" s="92"/>
      <c r="AK26" s="104"/>
      <c r="AL26" s="104"/>
      <c r="AM26" s="104"/>
      <c r="AN26" s="104"/>
      <c r="AO26" s="105"/>
    </row>
    <row r="27" spans="1:41">
      <c r="A27" s="480"/>
      <c r="B27" s="480"/>
      <c r="C27" s="481"/>
      <c r="D27" s="480"/>
      <c r="E27" s="498"/>
      <c r="F27" s="480"/>
      <c r="G27" s="498"/>
      <c r="H27" s="480"/>
      <c r="I27" s="480"/>
      <c r="J27" s="480"/>
      <c r="K27" s="480"/>
      <c r="L27" s="480"/>
      <c r="M27" s="480"/>
      <c r="N27" s="480"/>
      <c r="O27" s="480"/>
      <c r="P27" s="480"/>
      <c r="Q27" s="480"/>
      <c r="R27" s="487"/>
      <c r="S27" s="488"/>
      <c r="T27" s="489"/>
      <c r="U27" s="489"/>
      <c r="V27" s="489"/>
      <c r="W27" s="502"/>
      <c r="X27" s="480"/>
      <c r="Y27" s="480"/>
      <c r="Z27" s="480"/>
      <c r="AA27" s="480"/>
      <c r="AB27" s="480"/>
      <c r="AC27" s="487"/>
      <c r="AD27" s="488"/>
      <c r="AE27" s="488"/>
      <c r="AF27" s="488"/>
      <c r="AG27" s="488"/>
      <c r="AH27" s="104"/>
      <c r="AI27" s="104"/>
      <c r="AJ27" s="92"/>
      <c r="AK27" s="104"/>
      <c r="AL27" s="104"/>
      <c r="AM27" s="104"/>
      <c r="AN27" s="104"/>
      <c r="AO27" s="105"/>
    </row>
    <row r="28" spans="1:41">
      <c r="A28" s="480"/>
      <c r="B28" s="480"/>
      <c r="C28" s="481"/>
      <c r="D28" s="480"/>
      <c r="E28" s="498"/>
      <c r="F28" s="480"/>
      <c r="G28" s="498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7"/>
      <c r="S28" s="488"/>
      <c r="T28" s="489"/>
      <c r="U28" s="489"/>
      <c r="V28" s="489"/>
      <c r="W28" s="502"/>
      <c r="X28" s="480"/>
      <c r="Y28" s="480"/>
      <c r="Z28" s="480"/>
      <c r="AA28" s="480"/>
      <c r="AB28" s="480"/>
      <c r="AC28" s="487"/>
      <c r="AD28" s="488"/>
      <c r="AE28" s="488"/>
      <c r="AF28" s="488"/>
      <c r="AG28" s="488"/>
      <c r="AH28" s="104"/>
      <c r="AI28" s="104"/>
      <c r="AJ28" s="92"/>
      <c r="AK28" s="104"/>
      <c r="AL28" s="104"/>
      <c r="AM28" s="104"/>
      <c r="AN28" s="104"/>
      <c r="AO28" s="105"/>
    </row>
    <row r="29" spans="1:41">
      <c r="A29" s="480"/>
      <c r="B29" s="480"/>
      <c r="C29" s="481"/>
      <c r="D29" s="480"/>
      <c r="E29" s="498"/>
      <c r="F29" s="480"/>
      <c r="G29" s="498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7"/>
      <c r="S29" s="488"/>
      <c r="T29" s="489"/>
      <c r="U29" s="489"/>
      <c r="V29" s="489"/>
      <c r="W29" s="502"/>
      <c r="X29" s="480"/>
      <c r="Y29" s="480"/>
      <c r="Z29" s="480"/>
      <c r="AA29" s="480"/>
      <c r="AB29" s="480"/>
      <c r="AC29" s="487"/>
      <c r="AD29" s="488"/>
      <c r="AE29" s="488"/>
      <c r="AF29" s="488"/>
      <c r="AG29" s="488"/>
      <c r="AH29" s="104"/>
      <c r="AI29" s="104"/>
      <c r="AJ29" s="92"/>
      <c r="AK29" s="104"/>
      <c r="AL29" s="104"/>
      <c r="AM29" s="104"/>
      <c r="AN29" s="104"/>
      <c r="AO29" s="105"/>
    </row>
    <row r="30" spans="1:41">
      <c r="A30" s="480"/>
      <c r="B30" s="480"/>
      <c r="C30" s="481"/>
      <c r="D30" s="480"/>
      <c r="E30" s="498"/>
      <c r="F30" s="480"/>
      <c r="G30" s="498"/>
      <c r="H30" s="480"/>
      <c r="I30" s="480"/>
      <c r="J30" s="480"/>
      <c r="K30" s="480"/>
      <c r="L30" s="480"/>
      <c r="M30" s="480"/>
      <c r="N30" s="480"/>
      <c r="O30" s="480"/>
      <c r="P30" s="480"/>
      <c r="Q30" s="480"/>
      <c r="R30" s="487"/>
      <c r="S30" s="488"/>
      <c r="T30" s="489"/>
      <c r="U30" s="489"/>
      <c r="V30" s="489"/>
      <c r="W30" s="502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O30" s="90"/>
    </row>
    <row r="31" spans="1:41">
      <c r="A31" s="480"/>
      <c r="B31" s="480"/>
      <c r="C31" s="481"/>
      <c r="D31" s="480"/>
      <c r="E31" s="498"/>
      <c r="F31" s="480"/>
      <c r="G31" s="498"/>
      <c r="H31" s="480"/>
      <c r="I31" s="480"/>
      <c r="J31" s="480"/>
      <c r="K31" s="480"/>
      <c r="L31" s="480"/>
      <c r="M31" s="480"/>
      <c r="N31" s="480"/>
      <c r="O31" s="480"/>
      <c r="P31" s="480"/>
      <c r="Q31" s="480"/>
      <c r="R31" s="487"/>
      <c r="S31" s="488"/>
      <c r="T31" s="489"/>
      <c r="U31" s="489"/>
      <c r="V31" s="489"/>
      <c r="W31" s="502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</row>
    <row r="32" spans="1:41">
      <c r="A32" s="480"/>
      <c r="B32" s="480"/>
      <c r="C32" s="481"/>
      <c r="D32" s="480"/>
      <c r="E32" s="498"/>
      <c r="F32" s="480"/>
      <c r="G32" s="498"/>
      <c r="H32" s="480"/>
      <c r="I32" s="480"/>
      <c r="J32" s="480"/>
      <c r="K32" s="480"/>
      <c r="L32" s="480"/>
      <c r="M32" s="480"/>
      <c r="N32" s="480"/>
      <c r="O32" s="480"/>
      <c r="P32" s="480"/>
      <c r="Q32" s="480"/>
      <c r="R32" s="487"/>
      <c r="S32" s="488"/>
      <c r="T32" s="489"/>
      <c r="U32" s="489"/>
      <c r="V32" s="489"/>
      <c r="W32" s="502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</row>
    <row r="33" spans="1:33">
      <c r="A33" s="473"/>
      <c r="B33" s="480"/>
      <c r="C33" s="481"/>
      <c r="D33" s="480"/>
      <c r="E33" s="498"/>
      <c r="F33" s="480"/>
      <c r="G33" s="498"/>
      <c r="H33" s="480"/>
      <c r="I33" s="480"/>
      <c r="J33" s="480"/>
      <c r="K33" s="480"/>
      <c r="L33" s="480"/>
      <c r="M33" s="480"/>
      <c r="N33" s="480"/>
      <c r="O33" s="480"/>
      <c r="P33" s="480"/>
      <c r="Q33" s="480"/>
      <c r="R33" s="487"/>
      <c r="S33" s="488"/>
      <c r="T33" s="489"/>
      <c r="U33" s="489"/>
      <c r="V33" s="489"/>
      <c r="W33" s="502"/>
      <c r="X33" s="480"/>
      <c r="Y33" s="480"/>
      <c r="Z33" s="480"/>
      <c r="AA33" s="480"/>
      <c r="AB33" s="480"/>
      <c r="AC33" s="480"/>
      <c r="AD33" s="480"/>
      <c r="AE33" s="480"/>
      <c r="AF33" s="480"/>
      <c r="AG33" s="480"/>
    </row>
    <row r="34" spans="1:33">
      <c r="A34" s="473"/>
      <c r="B34" s="480"/>
      <c r="C34" s="481"/>
      <c r="D34" s="480"/>
      <c r="E34" s="498"/>
      <c r="F34" s="480"/>
      <c r="G34" s="498"/>
      <c r="H34" s="480"/>
      <c r="I34" s="480"/>
      <c r="J34" s="480"/>
      <c r="K34" s="480"/>
      <c r="L34" s="480"/>
      <c r="M34" s="480"/>
      <c r="N34" s="480"/>
      <c r="O34" s="480"/>
      <c r="P34" s="480"/>
      <c r="Q34" s="480"/>
      <c r="R34" s="487"/>
      <c r="S34" s="488"/>
      <c r="T34" s="489"/>
      <c r="U34" s="489"/>
      <c r="V34" s="489"/>
      <c r="W34" s="502"/>
      <c r="X34" s="480"/>
      <c r="Y34" s="480"/>
      <c r="Z34" s="480"/>
      <c r="AA34" s="480"/>
      <c r="AB34" s="480"/>
      <c r="AC34" s="480"/>
      <c r="AD34" s="480"/>
      <c r="AE34" s="480"/>
      <c r="AF34" s="480"/>
      <c r="AG34" s="480"/>
    </row>
    <row r="35" spans="1:33">
      <c r="A35" s="594"/>
      <c r="B35" s="480"/>
      <c r="C35" s="481"/>
      <c r="D35" s="480"/>
      <c r="E35" s="498"/>
      <c r="F35" s="480"/>
      <c r="G35" s="498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7"/>
      <c r="S35" s="488"/>
      <c r="T35" s="489"/>
      <c r="U35" s="489"/>
      <c r="V35" s="489"/>
      <c r="W35" s="502"/>
      <c r="X35" s="480"/>
      <c r="Y35" s="480"/>
      <c r="Z35" s="480"/>
      <c r="AA35" s="480"/>
      <c r="AB35" s="480"/>
      <c r="AC35" s="480"/>
      <c r="AD35" s="480"/>
      <c r="AE35" s="480"/>
      <c r="AF35" s="480"/>
      <c r="AG35" s="480"/>
    </row>
    <row r="36" spans="1:33">
      <c r="A36" s="473"/>
      <c r="B36" s="480"/>
      <c r="C36" s="481"/>
      <c r="D36" s="480"/>
      <c r="E36" s="498"/>
      <c r="F36" s="480"/>
      <c r="G36" s="498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7"/>
      <c r="S36" s="488"/>
      <c r="T36" s="489"/>
      <c r="U36" s="489"/>
      <c r="V36" s="489"/>
      <c r="W36" s="502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</row>
    <row r="37" spans="1:33">
      <c r="A37" s="473"/>
      <c r="B37" s="480"/>
      <c r="C37" s="481"/>
      <c r="D37" s="480"/>
      <c r="E37" s="498"/>
      <c r="F37" s="480"/>
      <c r="G37" s="498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</row>
    <row r="38" spans="1:33">
      <c r="A38" s="473"/>
      <c r="B38" s="480"/>
      <c r="C38" s="481"/>
      <c r="D38" s="480"/>
      <c r="E38" s="498"/>
      <c r="F38" s="480"/>
      <c r="G38" s="498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</row>
    <row r="39" spans="1:33">
      <c r="A39" s="480"/>
      <c r="B39" s="480"/>
      <c r="C39" s="481"/>
      <c r="D39" s="480"/>
      <c r="E39" s="498"/>
      <c r="F39" s="480"/>
      <c r="G39" s="498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</row>
    <row r="40" spans="1:33">
      <c r="A40" s="480"/>
      <c r="B40" s="480"/>
      <c r="C40" s="481"/>
      <c r="D40" s="480"/>
      <c r="E40" s="498"/>
      <c r="F40" s="480"/>
      <c r="G40" s="498"/>
      <c r="H40" s="480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0"/>
      <c r="W40" s="480"/>
      <c r="X40" s="480"/>
      <c r="Y40" s="480"/>
      <c r="Z40" s="480"/>
      <c r="AA40" s="480"/>
      <c r="AB40" s="480"/>
      <c r="AC40" s="480"/>
      <c r="AD40" s="480"/>
      <c r="AE40" s="480"/>
      <c r="AF40" s="480"/>
      <c r="AG40" s="480"/>
    </row>
    <row r="41" spans="1:33">
      <c r="A41" s="480"/>
      <c r="B41" s="480"/>
      <c r="C41" s="481"/>
      <c r="D41" s="480"/>
      <c r="E41" s="498"/>
      <c r="F41" s="480"/>
      <c r="G41" s="498"/>
      <c r="H41" s="480"/>
      <c r="I41" s="480"/>
      <c r="J41" s="480"/>
      <c r="K41" s="480"/>
      <c r="L41" s="480"/>
      <c r="M41" s="480"/>
      <c r="N41" s="480"/>
      <c r="O41" s="480"/>
      <c r="P41" s="480"/>
      <c r="Q41" s="480"/>
      <c r="R41" s="480"/>
      <c r="S41" s="480"/>
      <c r="T41" s="480"/>
      <c r="U41" s="480"/>
      <c r="V41" s="480"/>
      <c r="W41" s="480"/>
      <c r="X41" s="480"/>
      <c r="Y41" s="480"/>
      <c r="Z41" s="480"/>
      <c r="AA41" s="480"/>
      <c r="AB41" s="480"/>
      <c r="AC41" s="480"/>
      <c r="AD41" s="480"/>
      <c r="AE41" s="480"/>
      <c r="AF41" s="480"/>
      <c r="AG41" s="480"/>
    </row>
    <row r="42" spans="1:33" ht="14.25" customHeight="1">
      <c r="A42" s="480"/>
      <c r="B42" s="480"/>
      <c r="C42" s="481"/>
      <c r="D42" s="480"/>
      <c r="E42" s="498"/>
      <c r="F42" s="480"/>
      <c r="G42" s="498"/>
      <c r="H42" s="480"/>
      <c r="I42" s="480"/>
      <c r="J42" s="480"/>
      <c r="K42" s="480"/>
      <c r="L42" s="480"/>
      <c r="M42" s="480"/>
      <c r="N42" s="480"/>
      <c r="O42" s="480"/>
      <c r="P42" s="480"/>
      <c r="Q42" s="480"/>
      <c r="R42" s="480"/>
      <c r="S42" s="480"/>
      <c r="T42" s="480"/>
      <c r="U42" s="480"/>
      <c r="V42" s="480"/>
      <c r="W42" s="480"/>
      <c r="X42" s="480"/>
      <c r="Y42" s="480"/>
      <c r="Z42" s="480"/>
      <c r="AA42" s="480"/>
      <c r="AB42" s="480"/>
      <c r="AC42" s="480"/>
      <c r="AD42" s="480"/>
      <c r="AE42" s="480"/>
      <c r="AF42" s="480"/>
      <c r="AG42" s="480"/>
    </row>
    <row r="43" spans="1:33">
      <c r="A43" s="490"/>
      <c r="B43" s="490"/>
      <c r="C43" s="499"/>
      <c r="D43" s="490"/>
      <c r="E43" s="498"/>
      <c r="F43" s="480"/>
      <c r="G43" s="498"/>
      <c r="H43" s="480"/>
      <c r="I43" s="480"/>
      <c r="J43" s="480"/>
      <c r="K43" s="480"/>
      <c r="L43" s="480"/>
      <c r="M43" s="480"/>
      <c r="N43" s="480"/>
      <c r="O43" s="480"/>
      <c r="P43" s="480"/>
      <c r="Q43" s="480"/>
      <c r="R43" s="480"/>
      <c r="S43" s="480"/>
      <c r="T43" s="480"/>
      <c r="U43" s="480"/>
      <c r="V43" s="480"/>
      <c r="W43" s="480"/>
      <c r="X43" s="480"/>
      <c r="Y43" s="480"/>
      <c r="Z43" s="480"/>
      <c r="AA43" s="480"/>
      <c r="AB43" s="480"/>
      <c r="AC43" s="480"/>
      <c r="AD43" s="480"/>
      <c r="AE43" s="480"/>
      <c r="AF43" s="480"/>
      <c r="AG43" s="480"/>
    </row>
    <row r="44" spans="1:33" ht="14.25" customHeight="1">
      <c r="A44" s="480"/>
      <c r="B44" s="480"/>
      <c r="C44" s="481"/>
      <c r="D44" s="480"/>
      <c r="E44" s="498"/>
      <c r="F44" s="480"/>
      <c r="G44" s="498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</row>
    <row r="45" spans="1:33">
      <c r="A45" s="101"/>
      <c r="B45" s="101"/>
      <c r="C45" s="102"/>
      <c r="D45" s="101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7:M17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1:O60"/>
  <sheetViews>
    <sheetView workbookViewId="0"/>
  </sheetViews>
  <sheetFormatPr defaultRowHeight="14.25"/>
  <cols>
    <col min="1" max="1" width="10.42578125" style="9" customWidth="1"/>
    <col min="2" max="2" width="13.42578125" style="90" customWidth="1"/>
    <col min="3" max="3" width="11.7109375" style="90" bestFit="1" customWidth="1"/>
    <col min="4" max="4" width="6.28515625" style="9" bestFit="1" customWidth="1"/>
    <col min="5" max="5" width="12" style="9" bestFit="1" customWidth="1"/>
    <col min="6" max="6" width="13.42578125" style="9" bestFit="1" customWidth="1"/>
    <col min="7" max="7" width="11.28515625" style="9" bestFit="1" customWidth="1"/>
    <col min="8" max="8" width="7.5703125" style="9" bestFit="1" customWidth="1"/>
    <col min="9" max="9" width="8.5703125" style="9" bestFit="1" customWidth="1"/>
    <col min="10" max="10" width="13.42578125" style="9" bestFit="1" customWidth="1"/>
    <col min="11" max="11" width="11.28515625" style="9" bestFit="1" customWidth="1"/>
    <col min="12" max="12" width="7.140625" style="9" customWidth="1"/>
    <col min="13" max="13" width="8.5703125" style="9" bestFit="1" customWidth="1"/>
    <col min="14" max="14" width="13.42578125" style="9" bestFit="1" customWidth="1"/>
    <col min="15" max="15" width="12" style="9" customWidth="1"/>
    <col min="16" max="16" width="9.7109375" style="9" customWidth="1"/>
    <col min="17" max="17" width="9.140625" style="9" customWidth="1"/>
    <col min="18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495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s="110" customFormat="1" ht="41.25" customHeight="1" thickBot="1">
      <c r="A9" s="1113" t="str">
        <f>'10+_UNIDADES_2024'!A7</f>
        <v>Secretaria Municipal de Assistência e Desenvolvimento Social</v>
      </c>
      <c r="B9" s="1114"/>
      <c r="C9" s="1115"/>
      <c r="E9" s="1113" t="str">
        <f>'10+_UNIDADES_2024'!A8</f>
        <v>Secretaria Municipal das Subprefeituras</v>
      </c>
      <c r="F9" s="1114"/>
      <c r="G9" s="1115"/>
      <c r="I9" s="1113" t="str">
        <f>'10+_UNIDADES_2024'!A9</f>
        <v>Secretaria Municipal da Saúde</v>
      </c>
      <c r="J9" s="1114"/>
      <c r="K9" s="1115"/>
      <c r="M9" s="1113" t="str">
        <f>'10+_UNIDADES_2024'!A10</f>
        <v>Secretaria Municipal da Fazenda</v>
      </c>
      <c r="N9" s="1114"/>
      <c r="O9" s="1115"/>
    </row>
    <row r="10" spans="1:15" ht="15.75" thickBot="1">
      <c r="A10" s="693" t="s">
        <v>2</v>
      </c>
      <c r="B10" s="4" t="s">
        <v>209</v>
      </c>
      <c r="C10" s="697" t="s">
        <v>210</v>
      </c>
      <c r="E10" s="691" t="s">
        <v>2</v>
      </c>
      <c r="F10" s="4" t="s">
        <v>209</v>
      </c>
      <c r="G10" s="697" t="s">
        <v>210</v>
      </c>
      <c r="I10" s="693" t="s">
        <v>2</v>
      </c>
      <c r="J10" s="4" t="s">
        <v>209</v>
      </c>
      <c r="K10" s="697" t="s">
        <v>210</v>
      </c>
      <c r="M10" s="691" t="s">
        <v>2</v>
      </c>
      <c r="N10" s="5" t="s">
        <v>209</v>
      </c>
      <c r="O10" s="692" t="s">
        <v>210</v>
      </c>
    </row>
    <row r="11" spans="1:15" ht="15">
      <c r="A11" s="681">
        <v>45292</v>
      </c>
      <c r="B11" s="165">
        <f>'10+_UNIDADES_2024'!M7</f>
        <v>711</v>
      </c>
      <c r="C11" s="698">
        <f>((B11-350)/350)*100</f>
        <v>103.14285714285714</v>
      </c>
      <c r="E11" s="681">
        <v>45292</v>
      </c>
      <c r="F11" s="165">
        <f>'10+_UNIDADES_2024'!M8</f>
        <v>560</v>
      </c>
      <c r="G11" s="698">
        <f>((F11-514)/514)*100</f>
        <v>8.9494163424124515</v>
      </c>
      <c r="I11" s="681">
        <v>45292</v>
      </c>
      <c r="J11" s="165">
        <f>'10+_UNIDADES_2024'!M9</f>
        <v>439</v>
      </c>
      <c r="K11" s="698">
        <f>((J11-398)/398)*100</f>
        <v>10.301507537688442</v>
      </c>
      <c r="M11" s="681">
        <v>45292</v>
      </c>
      <c r="N11" s="112">
        <f>'10+_UNIDADES_2024'!M10</f>
        <v>354</v>
      </c>
      <c r="O11" s="699">
        <f>((N11-336)/336)*100</f>
        <v>5.3571428571428568</v>
      </c>
    </row>
    <row r="12" spans="1:15" s="473" customFormat="1" ht="15">
      <c r="A12" s="848">
        <v>45323</v>
      </c>
      <c r="B12" s="859">
        <f>'10+_UNIDADES_2024'!L7</f>
        <v>909</v>
      </c>
      <c r="C12" s="860">
        <f t="shared" ref="C12:C18" si="0">((B12-B11)/B11)*100</f>
        <v>27.848101265822784</v>
      </c>
      <c r="E12" s="848">
        <v>45323</v>
      </c>
      <c r="F12" s="859">
        <f>'10+_UNIDADES_2024'!L8</f>
        <v>584</v>
      </c>
      <c r="G12" s="860">
        <f t="shared" ref="G12:G17" si="1">((F12-F11)/F11)*100</f>
        <v>4.2857142857142856</v>
      </c>
      <c r="I12" s="848">
        <v>45323</v>
      </c>
      <c r="J12" s="859">
        <f>'10+_UNIDADES_2024'!L9</f>
        <v>424</v>
      </c>
      <c r="K12" s="860">
        <f t="shared" ref="K12:K17" si="2">((J12-J11)/J11)*100</f>
        <v>-3.416856492027335</v>
      </c>
      <c r="M12" s="848">
        <v>45323</v>
      </c>
      <c r="N12" s="851">
        <f>'10+_UNIDADES_2024'!L10</f>
        <v>388</v>
      </c>
      <c r="O12" s="852">
        <f t="shared" ref="O12:O17" si="3">((N12-N11)/N11)*100</f>
        <v>9.6045197740112993</v>
      </c>
    </row>
    <row r="13" spans="1:15" s="473" customFormat="1" ht="15">
      <c r="A13" s="848">
        <v>45352</v>
      </c>
      <c r="B13" s="859">
        <f>'10+_UNIDADES_2024'!K7</f>
        <v>976</v>
      </c>
      <c r="C13" s="860">
        <f t="shared" si="0"/>
        <v>7.3707370737073701</v>
      </c>
      <c r="E13" s="848">
        <v>45352</v>
      </c>
      <c r="F13" s="859">
        <f>'10+_UNIDADES_2024'!K8</f>
        <v>635</v>
      </c>
      <c r="G13" s="860">
        <f t="shared" si="1"/>
        <v>8.7328767123287676</v>
      </c>
      <c r="I13" s="848">
        <v>45352</v>
      </c>
      <c r="J13" s="859">
        <f>'10+_UNIDADES_2024'!K9</f>
        <v>519</v>
      </c>
      <c r="K13" s="860">
        <f t="shared" si="2"/>
        <v>22.40566037735849</v>
      </c>
      <c r="M13" s="848">
        <v>45352</v>
      </c>
      <c r="N13" s="851">
        <f>'10+_UNIDADES_2024'!K10</f>
        <v>327</v>
      </c>
      <c r="O13" s="852">
        <f t="shared" si="3"/>
        <v>-15.721649484536082</v>
      </c>
    </row>
    <row r="14" spans="1:15" s="473" customFormat="1" ht="15">
      <c r="A14" s="848">
        <v>45383</v>
      </c>
      <c r="B14" s="859">
        <f>'10+_UNIDADES_2024'!J$7</f>
        <v>1024</v>
      </c>
      <c r="C14" s="860">
        <f t="shared" si="0"/>
        <v>4.918032786885246</v>
      </c>
      <c r="E14" s="848">
        <v>45383</v>
      </c>
      <c r="F14" s="859">
        <f>'10+_UNIDADES_2024'!J$8</f>
        <v>622</v>
      </c>
      <c r="G14" s="860">
        <f t="shared" si="1"/>
        <v>-2.0472440944881889</v>
      </c>
      <c r="I14" s="848">
        <v>45383</v>
      </c>
      <c r="J14" s="859">
        <f>'10+_UNIDADES_2024'!J$9</f>
        <v>608</v>
      </c>
      <c r="K14" s="860">
        <f t="shared" si="2"/>
        <v>17.148362235067438</v>
      </c>
      <c r="M14" s="848">
        <v>45383</v>
      </c>
      <c r="N14" s="851">
        <f>'10+_UNIDADES_2024'!J$10</f>
        <v>350</v>
      </c>
      <c r="O14" s="852">
        <f t="shared" si="3"/>
        <v>7.0336391437308867</v>
      </c>
    </row>
    <row r="15" spans="1:15" s="473" customFormat="1" ht="15">
      <c r="A15" s="848">
        <v>45413</v>
      </c>
      <c r="B15" s="859">
        <f>'10+_UNIDADES_2024'!I$7</f>
        <v>935</v>
      </c>
      <c r="C15" s="860">
        <f t="shared" si="0"/>
        <v>-8.69140625</v>
      </c>
      <c r="E15" s="848">
        <v>45413</v>
      </c>
      <c r="F15" s="859">
        <f>'10+_UNIDADES_2024'!I$8</f>
        <v>532</v>
      </c>
      <c r="G15" s="860">
        <f t="shared" si="1"/>
        <v>-14.469453376205788</v>
      </c>
      <c r="I15" s="848">
        <v>45413</v>
      </c>
      <c r="J15" s="859">
        <f>'10+_UNIDADES_2024'!I$9</f>
        <v>565</v>
      </c>
      <c r="K15" s="860">
        <f t="shared" si="2"/>
        <v>-7.072368421052631</v>
      </c>
      <c r="M15" s="848">
        <v>45413</v>
      </c>
      <c r="N15" s="851">
        <f>'10+_UNIDADES_2024'!I$10</f>
        <v>278</v>
      </c>
      <c r="O15" s="852">
        <f t="shared" si="3"/>
        <v>-20.571428571428569</v>
      </c>
    </row>
    <row r="16" spans="1:15" s="473" customFormat="1" ht="15">
      <c r="A16" s="848">
        <v>45444</v>
      </c>
      <c r="B16" s="859">
        <f>'10+_UNIDADES_2024'!H$7</f>
        <v>767</v>
      </c>
      <c r="C16" s="860">
        <f t="shared" si="0"/>
        <v>-17.967914438502675</v>
      </c>
      <c r="E16" s="848">
        <v>45444</v>
      </c>
      <c r="F16" s="859">
        <f>'10+_UNIDADES_2024'!H$8</f>
        <v>615</v>
      </c>
      <c r="G16" s="860">
        <f t="shared" si="1"/>
        <v>15.601503759398497</v>
      </c>
      <c r="I16" s="848">
        <v>45444</v>
      </c>
      <c r="J16" s="859">
        <f>'10+_UNIDADES_2024'!H$9</f>
        <v>535</v>
      </c>
      <c r="K16" s="860">
        <f t="shared" si="2"/>
        <v>-5.3097345132743365</v>
      </c>
      <c r="M16" s="848">
        <v>45444</v>
      </c>
      <c r="N16" s="851">
        <f>'10+_UNIDADES_2024'!H$10</f>
        <v>375</v>
      </c>
      <c r="O16" s="852">
        <f t="shared" si="3"/>
        <v>34.89208633093525</v>
      </c>
    </row>
    <row r="17" spans="1:15" ht="15">
      <c r="A17" s="683">
        <v>45474</v>
      </c>
      <c r="B17" s="754">
        <f>'10+_UNIDADES_2024'!G$7</f>
        <v>0</v>
      </c>
      <c r="C17" s="755">
        <f t="shared" si="0"/>
        <v>-100</v>
      </c>
      <c r="E17" s="683">
        <v>45474</v>
      </c>
      <c r="F17" s="754">
        <f>'10+_UNIDADES_2024'!G$8</f>
        <v>0</v>
      </c>
      <c r="G17" s="755">
        <f t="shared" si="1"/>
        <v>-100</v>
      </c>
      <c r="I17" s="683">
        <v>45474</v>
      </c>
      <c r="J17" s="754">
        <f>'10+_UNIDADES_2024'!G$9</f>
        <v>0</v>
      </c>
      <c r="K17" s="755">
        <f t="shared" si="2"/>
        <v>-100</v>
      </c>
      <c r="M17" s="683">
        <v>45474</v>
      </c>
      <c r="N17" s="747">
        <f>'10+_UNIDADES_2024'!G$10</f>
        <v>0</v>
      </c>
      <c r="O17" s="748">
        <f t="shared" si="3"/>
        <v>-100</v>
      </c>
    </row>
    <row r="18" spans="1:15" ht="15">
      <c r="A18" s="683">
        <v>45505</v>
      </c>
      <c r="B18" s="754">
        <f>'10+_UNIDADES_2024'!F$7</f>
        <v>0</v>
      </c>
      <c r="C18" s="755" t="e">
        <f t="shared" si="0"/>
        <v>#DIV/0!</v>
      </c>
      <c r="E18" s="683">
        <v>45505</v>
      </c>
      <c r="F18" s="754">
        <f>'10+_UNIDADES_2024'!F$8</f>
        <v>0</v>
      </c>
      <c r="G18" s="755" t="e">
        <f t="shared" ref="G18" si="4">((F18-F17)/F17)*100</f>
        <v>#DIV/0!</v>
      </c>
      <c r="I18" s="683">
        <v>45505</v>
      </c>
      <c r="J18" s="754">
        <f>'10+_UNIDADES_2024'!F$9</f>
        <v>0</v>
      </c>
      <c r="K18" s="755" t="e">
        <f t="shared" ref="K18" si="5">((J18-J17)/J17)*100</f>
        <v>#DIV/0!</v>
      </c>
      <c r="M18" s="683">
        <v>45505</v>
      </c>
      <c r="N18" s="747">
        <f>'10+_UNIDADES_2024'!F$10</f>
        <v>0</v>
      </c>
      <c r="O18" s="748" t="e">
        <f t="shared" ref="O18" si="6">((N18-N17)/N17)*100</f>
        <v>#DIV/0!</v>
      </c>
    </row>
    <row r="19" spans="1:15" ht="15">
      <c r="A19" s="683">
        <v>45536</v>
      </c>
      <c r="B19" s="754">
        <f>'10+_UNIDADES_2024'!E$7</f>
        <v>0</v>
      </c>
      <c r="C19" s="755" t="e">
        <f t="shared" ref="C19:C21" si="7">((B19-B18)/B18)*100</f>
        <v>#DIV/0!</v>
      </c>
      <c r="E19" s="683">
        <v>45536</v>
      </c>
      <c r="F19" s="754">
        <f>'10+_UNIDADES_2024'!E$8</f>
        <v>0</v>
      </c>
      <c r="G19" s="755" t="e">
        <f t="shared" ref="G19:G21" si="8">((F19-F18)/F18)*100</f>
        <v>#DIV/0!</v>
      </c>
      <c r="I19" s="683">
        <v>45536</v>
      </c>
      <c r="J19" s="754">
        <f>'10+_UNIDADES_2024'!E$9</f>
        <v>0</v>
      </c>
      <c r="K19" s="755" t="e">
        <f t="shared" ref="K19:K21" si="9">((J19-J18)/J18)*100</f>
        <v>#DIV/0!</v>
      </c>
      <c r="M19" s="683">
        <v>45536</v>
      </c>
      <c r="N19" s="747">
        <f>'10+_UNIDADES_2024'!E$10</f>
        <v>0</v>
      </c>
      <c r="O19" s="748" t="e">
        <f t="shared" ref="O19:O21" si="10">((N19-N18)/N18)*100</f>
        <v>#DIV/0!</v>
      </c>
    </row>
    <row r="20" spans="1:15" ht="15">
      <c r="A20" s="683">
        <v>45566</v>
      </c>
      <c r="B20" s="754">
        <f>'10+_UNIDADES_2024'!D$7</f>
        <v>0</v>
      </c>
      <c r="C20" s="755" t="e">
        <f t="shared" si="7"/>
        <v>#DIV/0!</v>
      </c>
      <c r="E20" s="683">
        <v>45566</v>
      </c>
      <c r="F20" s="754">
        <f>'10+_UNIDADES_2024'!D$8</f>
        <v>0</v>
      </c>
      <c r="G20" s="755" t="e">
        <f t="shared" si="8"/>
        <v>#DIV/0!</v>
      </c>
      <c r="I20" s="683">
        <v>45566</v>
      </c>
      <c r="J20" s="754">
        <f>'10+_UNIDADES_2024'!D$9</f>
        <v>0</v>
      </c>
      <c r="K20" s="755" t="e">
        <f t="shared" si="9"/>
        <v>#DIV/0!</v>
      </c>
      <c r="M20" s="683">
        <v>45566</v>
      </c>
      <c r="N20" s="747">
        <f>'10+_UNIDADES_2024'!D$10</f>
        <v>0</v>
      </c>
      <c r="O20" s="748" t="e">
        <f t="shared" si="10"/>
        <v>#DIV/0!</v>
      </c>
    </row>
    <row r="21" spans="1:15" ht="15">
      <c r="A21" s="683">
        <v>45597</v>
      </c>
      <c r="B21" s="754">
        <f>'10+_UNIDADES_2024'!C$7</f>
        <v>0</v>
      </c>
      <c r="C21" s="755" t="e">
        <f t="shared" si="7"/>
        <v>#DIV/0!</v>
      </c>
      <c r="E21" s="683">
        <v>45597</v>
      </c>
      <c r="F21" s="754">
        <f>'10+_UNIDADES_2024'!C$8</f>
        <v>0</v>
      </c>
      <c r="G21" s="755" t="e">
        <f t="shared" si="8"/>
        <v>#DIV/0!</v>
      </c>
      <c r="I21" s="683">
        <v>45597</v>
      </c>
      <c r="J21" s="754">
        <f>'10+_UNIDADES_2024'!C$9</f>
        <v>0</v>
      </c>
      <c r="K21" s="755" t="e">
        <f t="shared" si="9"/>
        <v>#DIV/0!</v>
      </c>
      <c r="M21" s="683">
        <v>45597</v>
      </c>
      <c r="N21" s="747">
        <f>'10+_UNIDADES_2024'!C$10</f>
        <v>0</v>
      </c>
      <c r="O21" s="748" t="e">
        <f t="shared" si="10"/>
        <v>#DIV/0!</v>
      </c>
    </row>
    <row r="22" spans="1:15" ht="15.75" thickBot="1">
      <c r="A22" s="684">
        <v>45627</v>
      </c>
      <c r="B22" s="756">
        <f>'10+_UNIDADES_2024'!B$7</f>
        <v>0</v>
      </c>
      <c r="C22" s="757" t="e">
        <f t="shared" ref="C22" si="11">((B22-B21)/B21)*100</f>
        <v>#DIV/0!</v>
      </c>
      <c r="E22" s="684">
        <v>45627</v>
      </c>
      <c r="F22" s="756">
        <f>'10+_UNIDADES_2024'!B$8</f>
        <v>0</v>
      </c>
      <c r="G22" s="757" t="e">
        <f t="shared" ref="G22" si="12">((F22-F21)/F21)*100</f>
        <v>#DIV/0!</v>
      </c>
      <c r="I22" s="684">
        <v>45627</v>
      </c>
      <c r="J22" s="756">
        <f>'10+_UNIDADES_2024'!B$9</f>
        <v>0</v>
      </c>
      <c r="K22" s="757" t="e">
        <f t="shared" ref="K22" si="13">((J22-J21)/J21)*100</f>
        <v>#DIV/0!</v>
      </c>
      <c r="M22" s="684">
        <v>45627</v>
      </c>
      <c r="N22" s="749">
        <f>'10+_UNIDADES_2024'!B$10</f>
        <v>0</v>
      </c>
      <c r="O22" s="750" t="e">
        <f t="shared" ref="O22" si="14"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30.75" customHeight="1" thickBot="1">
      <c r="A25" s="1113" t="str">
        <f>'10+_UNIDADES_2024'!A11</f>
        <v>Secretaria Executiva de Limpeza Urbana**</v>
      </c>
      <c r="B25" s="1114"/>
      <c r="C25" s="1115"/>
      <c r="E25" s="1113" t="str">
        <f>'10+_UNIDADES_2024'!A12</f>
        <v>Secretaria Municipal de Educação</v>
      </c>
      <c r="F25" s="1114"/>
      <c r="G25" s="1115"/>
      <c r="I25" s="1113" t="str">
        <f>'10+_UNIDADES_2024'!A13</f>
        <v>Órgão externo</v>
      </c>
      <c r="J25" s="1114"/>
      <c r="K25" s="1115"/>
      <c r="M25" s="1113" t="str">
        <f>'10+_UNIDADES_2024'!A14</f>
        <v>Companhia de Engenharia de Tráfego - CET</v>
      </c>
      <c r="N25" s="1114"/>
      <c r="O25" s="1115"/>
    </row>
    <row r="26" spans="1:15" ht="15.75" thickBot="1">
      <c r="A26" s="693" t="s">
        <v>2</v>
      </c>
      <c r="B26" s="5" t="s">
        <v>209</v>
      </c>
      <c r="C26" s="692" t="s">
        <v>210</v>
      </c>
      <c r="E26" s="691" t="s">
        <v>2</v>
      </c>
      <c r="F26" s="5" t="s">
        <v>209</v>
      </c>
      <c r="G26" s="692" t="s">
        <v>210</v>
      </c>
      <c r="I26" s="693" t="s">
        <v>2</v>
      </c>
      <c r="J26" s="5" t="s">
        <v>209</v>
      </c>
      <c r="K26" s="692" t="s">
        <v>210</v>
      </c>
      <c r="M26" s="700" t="s">
        <v>2</v>
      </c>
      <c r="N26" s="5" t="s">
        <v>209</v>
      </c>
      <c r="O26" s="692" t="s">
        <v>210</v>
      </c>
    </row>
    <row r="27" spans="1:15" ht="15">
      <c r="A27" s="681">
        <v>45292</v>
      </c>
      <c r="B27" s="112">
        <f>'10+_UNIDADES_2024'!M11</f>
        <v>379</v>
      </c>
      <c r="C27" s="699">
        <f>((B27-301)/301)*100</f>
        <v>25.91362126245847</v>
      </c>
      <c r="E27" s="681">
        <v>45292</v>
      </c>
      <c r="F27" s="112">
        <f>'10+_UNIDADES_2024'!M12</f>
        <v>268</v>
      </c>
      <c r="G27" s="699">
        <f>((F27-266)/266)*100</f>
        <v>0.75187969924812026</v>
      </c>
      <c r="I27" s="681">
        <v>45292</v>
      </c>
      <c r="J27" s="112">
        <f>'10+_UNIDADES_2024'!M13</f>
        <v>175</v>
      </c>
      <c r="K27" s="699">
        <f>((J27-148)/148)*100</f>
        <v>18.243243243243242</v>
      </c>
      <c r="M27" s="681">
        <v>45292</v>
      </c>
      <c r="N27" s="112">
        <f>'10+_UNIDADES_2024'!M14</f>
        <v>328</v>
      </c>
      <c r="O27" s="699">
        <f>((N27-163)/163)*100</f>
        <v>101.22699386503066</v>
      </c>
    </row>
    <row r="28" spans="1:15" s="473" customFormat="1" ht="15">
      <c r="A28" s="848">
        <v>45323</v>
      </c>
      <c r="B28" s="851">
        <f>'10+_UNIDADES_2024'!L11</f>
        <v>334</v>
      </c>
      <c r="C28" s="852">
        <f t="shared" ref="C28:C33" si="15">((B28-B27)/B27)*100</f>
        <v>-11.87335092348285</v>
      </c>
      <c r="E28" s="848">
        <v>45323</v>
      </c>
      <c r="F28" s="851">
        <f>'10+_UNIDADES_2024'!L12</f>
        <v>465</v>
      </c>
      <c r="G28" s="852">
        <f t="shared" ref="G28:G33" si="16">((F28-F27)/F27)*100</f>
        <v>73.507462686567166</v>
      </c>
      <c r="I28" s="848">
        <v>45323</v>
      </c>
      <c r="J28" s="851">
        <f>'10+_UNIDADES_2024'!L13</f>
        <v>252</v>
      </c>
      <c r="K28" s="852">
        <f t="shared" ref="K28:K33" si="17">((J28-J27)/J27)*100</f>
        <v>44</v>
      </c>
      <c r="M28" s="848">
        <v>45323</v>
      </c>
      <c r="N28" s="851">
        <f>'10+_UNIDADES_2024'!L14</f>
        <v>245</v>
      </c>
      <c r="O28" s="852">
        <f t="shared" ref="O28:O33" si="18">((N28-N27)/N27)*100</f>
        <v>-25.304878048780488</v>
      </c>
    </row>
    <row r="29" spans="1:15" s="473" customFormat="1" ht="15">
      <c r="A29" s="848">
        <v>45352</v>
      </c>
      <c r="B29" s="851">
        <f>'10+_UNIDADES_2024'!K11</f>
        <v>360</v>
      </c>
      <c r="C29" s="852">
        <f t="shared" si="15"/>
        <v>7.7844311377245514</v>
      </c>
      <c r="E29" s="848">
        <v>45352</v>
      </c>
      <c r="F29" s="851">
        <f>'10+_UNIDADES_2024'!K12</f>
        <v>436</v>
      </c>
      <c r="G29" s="852">
        <f t="shared" si="16"/>
        <v>-6.236559139784946</v>
      </c>
      <c r="I29" s="848">
        <v>45352</v>
      </c>
      <c r="J29" s="851">
        <f>'10+_UNIDADES_2024'!K13</f>
        <v>147</v>
      </c>
      <c r="K29" s="852">
        <f t="shared" si="17"/>
        <v>-41.666666666666671</v>
      </c>
      <c r="M29" s="848">
        <v>45352</v>
      </c>
      <c r="N29" s="851">
        <f>'10+_UNIDADES_2024'!K14</f>
        <v>249</v>
      </c>
      <c r="O29" s="852">
        <f t="shared" si="18"/>
        <v>1.6326530612244898</v>
      </c>
    </row>
    <row r="30" spans="1:15" s="473" customFormat="1" ht="15">
      <c r="A30" s="848">
        <v>45383</v>
      </c>
      <c r="B30" s="851">
        <f>'10+_UNIDADES_2024'!J$11</f>
        <v>351</v>
      </c>
      <c r="C30" s="852">
        <f t="shared" si="15"/>
        <v>-2.5</v>
      </c>
      <c r="E30" s="848">
        <v>45383</v>
      </c>
      <c r="F30" s="851">
        <f>'10+_UNIDADES_2024'!J$12</f>
        <v>306</v>
      </c>
      <c r="G30" s="852">
        <f t="shared" si="16"/>
        <v>-29.816513761467888</v>
      </c>
      <c r="I30" s="848">
        <v>45383</v>
      </c>
      <c r="J30" s="851">
        <f>'10+_UNIDADES_2024'!J$13</f>
        <v>314</v>
      </c>
      <c r="K30" s="852">
        <f t="shared" si="17"/>
        <v>113.60544217687074</v>
      </c>
      <c r="M30" s="848">
        <v>45383</v>
      </c>
      <c r="N30" s="851">
        <f>'10+_UNIDADES_2024'!J$14</f>
        <v>304</v>
      </c>
      <c r="O30" s="852">
        <f t="shared" si="18"/>
        <v>22.08835341365462</v>
      </c>
    </row>
    <row r="31" spans="1:15" s="473" customFormat="1" ht="15">
      <c r="A31" s="848">
        <v>45413</v>
      </c>
      <c r="B31" s="851">
        <f>'10+_UNIDADES_2024'!I$11</f>
        <v>325</v>
      </c>
      <c r="C31" s="852">
        <f t="shared" si="15"/>
        <v>-7.4074074074074066</v>
      </c>
      <c r="E31" s="848">
        <v>45413</v>
      </c>
      <c r="F31" s="851">
        <f>'10+_UNIDADES_2024'!I$12</f>
        <v>226</v>
      </c>
      <c r="G31" s="852">
        <f t="shared" si="16"/>
        <v>-26.143790849673206</v>
      </c>
      <c r="I31" s="848">
        <v>45413</v>
      </c>
      <c r="J31" s="851">
        <f>'10+_UNIDADES_2024'!I$13</f>
        <v>423</v>
      </c>
      <c r="K31" s="852">
        <f t="shared" si="17"/>
        <v>34.71337579617834</v>
      </c>
      <c r="M31" s="848">
        <v>45413</v>
      </c>
      <c r="N31" s="851">
        <f>'10+_UNIDADES_2024'!I$14</f>
        <v>257</v>
      </c>
      <c r="O31" s="852">
        <f t="shared" si="18"/>
        <v>-15.460526315789474</v>
      </c>
    </row>
    <row r="32" spans="1:15" s="473" customFormat="1" ht="15">
      <c r="A32" s="848">
        <v>45444</v>
      </c>
      <c r="B32" s="851">
        <f>'10+_UNIDADES_2024'!H$11</f>
        <v>261</v>
      </c>
      <c r="C32" s="852">
        <f t="shared" si="15"/>
        <v>-19.692307692307693</v>
      </c>
      <c r="E32" s="848">
        <v>45444</v>
      </c>
      <c r="F32" s="851">
        <f>'10+_UNIDADES_2024'!H$12</f>
        <v>257</v>
      </c>
      <c r="G32" s="852">
        <f t="shared" si="16"/>
        <v>13.716814159292035</v>
      </c>
      <c r="I32" s="848">
        <v>45444</v>
      </c>
      <c r="J32" s="851">
        <f>'10+_UNIDADES_2024'!H$13</f>
        <v>394</v>
      </c>
      <c r="K32" s="852">
        <f t="shared" si="17"/>
        <v>-6.8557919621749415</v>
      </c>
      <c r="M32" s="848">
        <v>45444</v>
      </c>
      <c r="N32" s="851">
        <f>'10+_UNIDADES_2024'!H$14</f>
        <v>280</v>
      </c>
      <c r="O32" s="852">
        <f t="shared" si="18"/>
        <v>8.9494163424124515</v>
      </c>
    </row>
    <row r="33" spans="1:15" ht="15">
      <c r="A33" s="683">
        <v>45474</v>
      </c>
      <c r="B33" s="747">
        <f>'10+_UNIDADES_2024'!G$11</f>
        <v>0</v>
      </c>
      <c r="C33" s="748">
        <f t="shared" si="15"/>
        <v>-100</v>
      </c>
      <c r="E33" s="683">
        <v>45474</v>
      </c>
      <c r="F33" s="747">
        <f>'10+_UNIDADES_2024'!G$12</f>
        <v>0</v>
      </c>
      <c r="G33" s="748">
        <f t="shared" si="16"/>
        <v>-100</v>
      </c>
      <c r="I33" s="683">
        <v>45474</v>
      </c>
      <c r="J33" s="747">
        <f>'10+_UNIDADES_2024'!G$13</f>
        <v>0</v>
      </c>
      <c r="K33" s="748">
        <f t="shared" si="17"/>
        <v>-100</v>
      </c>
      <c r="M33" s="683">
        <v>45474</v>
      </c>
      <c r="N33" s="747">
        <f>'10+_UNIDADES_2024'!G$14</f>
        <v>0</v>
      </c>
      <c r="O33" s="748">
        <f t="shared" si="18"/>
        <v>-100</v>
      </c>
    </row>
    <row r="34" spans="1:15" ht="15">
      <c r="A34" s="683">
        <v>45505</v>
      </c>
      <c r="B34" s="747">
        <f>'10+_UNIDADES_2024'!F$11</f>
        <v>0</v>
      </c>
      <c r="C34" s="748" t="e">
        <f t="shared" ref="C34" si="19">((B34-B33)/B33)*100</f>
        <v>#DIV/0!</v>
      </c>
      <c r="E34" s="683">
        <v>45505</v>
      </c>
      <c r="F34" s="747">
        <f>'10+_UNIDADES_2024'!F$12</f>
        <v>0</v>
      </c>
      <c r="G34" s="748" t="e">
        <f t="shared" ref="G34" si="20">((F34-F33)/F33)*100</f>
        <v>#DIV/0!</v>
      </c>
      <c r="I34" s="683">
        <v>45505</v>
      </c>
      <c r="J34" s="747">
        <f>'10+_UNIDADES_2024'!F$13</f>
        <v>0</v>
      </c>
      <c r="K34" s="748" t="e">
        <f t="shared" ref="K34" si="21">((J34-J33)/J33)*100</f>
        <v>#DIV/0!</v>
      </c>
      <c r="M34" s="683">
        <v>45505</v>
      </c>
      <c r="N34" s="747">
        <f>'10+_UNIDADES_2024'!F$14</f>
        <v>0</v>
      </c>
      <c r="O34" s="748" t="e">
        <f t="shared" ref="O34" si="22">((N34-N33)/N33)*100</f>
        <v>#DIV/0!</v>
      </c>
    </row>
    <row r="35" spans="1:15" ht="15">
      <c r="A35" s="683">
        <v>45536</v>
      </c>
      <c r="B35" s="747">
        <f>'10+_UNIDADES_2024'!E$11</f>
        <v>0</v>
      </c>
      <c r="C35" s="748" t="e">
        <f t="shared" ref="C35:C37" si="23">((B35-B34)/B34)*100</f>
        <v>#DIV/0!</v>
      </c>
      <c r="E35" s="683">
        <v>45536</v>
      </c>
      <c r="F35" s="747">
        <f>'10+_UNIDADES_2024'!E$12</f>
        <v>0</v>
      </c>
      <c r="G35" s="748" t="e">
        <f t="shared" ref="G35:G38" si="24">((F35-F34)/F34)*100</f>
        <v>#DIV/0!</v>
      </c>
      <c r="I35" s="683">
        <v>45536</v>
      </c>
      <c r="J35" s="747">
        <f>'10+_UNIDADES_2024'!E$13</f>
        <v>0</v>
      </c>
      <c r="K35" s="748" t="e">
        <f t="shared" ref="K35:K37" si="25">((J35-J34)/J34)*100</f>
        <v>#DIV/0!</v>
      </c>
      <c r="M35" s="683">
        <v>45536</v>
      </c>
      <c r="N35" s="747">
        <f>'10+_UNIDADES_2024'!E$14</f>
        <v>0</v>
      </c>
      <c r="O35" s="748" t="e">
        <f t="shared" ref="O35:O37" si="26">((N35-N34)/N34)*100</f>
        <v>#DIV/0!</v>
      </c>
    </row>
    <row r="36" spans="1:15" ht="15">
      <c r="A36" s="683">
        <v>45566</v>
      </c>
      <c r="B36" s="747">
        <f>'10+_UNIDADES_2024'!D$11</f>
        <v>0</v>
      </c>
      <c r="C36" s="748" t="e">
        <f t="shared" si="23"/>
        <v>#DIV/0!</v>
      </c>
      <c r="E36" s="683">
        <v>45566</v>
      </c>
      <c r="F36" s="747">
        <f>'10+_UNIDADES_2024'!D$12</f>
        <v>0</v>
      </c>
      <c r="G36" s="748" t="e">
        <f t="shared" si="24"/>
        <v>#DIV/0!</v>
      </c>
      <c r="I36" s="683">
        <v>45566</v>
      </c>
      <c r="J36" s="747">
        <f>'10+_UNIDADES_2024'!D$13</f>
        <v>0</v>
      </c>
      <c r="K36" s="748" t="e">
        <f t="shared" si="25"/>
        <v>#DIV/0!</v>
      </c>
      <c r="M36" s="683">
        <v>45566</v>
      </c>
      <c r="N36" s="747">
        <f>'10+_UNIDADES_2024'!D$14</f>
        <v>0</v>
      </c>
      <c r="O36" s="748" t="e">
        <f t="shared" si="26"/>
        <v>#DIV/0!</v>
      </c>
    </row>
    <row r="37" spans="1:15" ht="15">
      <c r="A37" s="683">
        <v>45597</v>
      </c>
      <c r="B37" s="747">
        <f>'10+_UNIDADES_2024'!C$11</f>
        <v>0</v>
      </c>
      <c r="C37" s="748" t="e">
        <f t="shared" si="23"/>
        <v>#DIV/0!</v>
      </c>
      <c r="E37" s="683">
        <v>45597</v>
      </c>
      <c r="F37" s="747">
        <f>'10+_UNIDADES_2024'!C$12</f>
        <v>0</v>
      </c>
      <c r="G37" s="748" t="e">
        <f t="shared" si="24"/>
        <v>#DIV/0!</v>
      </c>
      <c r="I37" s="683">
        <v>45597</v>
      </c>
      <c r="J37" s="747">
        <f>'10+_UNIDADES_2024'!C$13</f>
        <v>0</v>
      </c>
      <c r="K37" s="748" t="e">
        <f t="shared" si="25"/>
        <v>#DIV/0!</v>
      </c>
      <c r="M37" s="683">
        <v>45597</v>
      </c>
      <c r="N37" s="747">
        <f>'10+_UNIDADES_2024'!C$14</f>
        <v>0</v>
      </c>
      <c r="O37" s="748" t="e">
        <f t="shared" si="26"/>
        <v>#DIV/0!</v>
      </c>
    </row>
    <row r="38" spans="1:15" ht="15.75" thickBot="1">
      <c r="A38" s="684">
        <v>45627</v>
      </c>
      <c r="B38" s="749">
        <f>'10+_UNIDADES_2024'!B$11</f>
        <v>0</v>
      </c>
      <c r="C38" s="750" t="e">
        <f t="shared" ref="C38" si="27">((B38-B37)/B37)*100</f>
        <v>#DIV/0!</v>
      </c>
      <c r="E38" s="684">
        <v>45627</v>
      </c>
      <c r="F38" s="749">
        <f>'10+_UNIDADES_2024'!B$12</f>
        <v>0</v>
      </c>
      <c r="G38" s="750" t="e">
        <f t="shared" si="24"/>
        <v>#DIV/0!</v>
      </c>
      <c r="I38" s="684">
        <v>45627</v>
      </c>
      <c r="J38" s="749">
        <f>'10+_UNIDADES_2024'!B$13</f>
        <v>0</v>
      </c>
      <c r="K38" s="750" t="e">
        <f t="shared" ref="K38" si="28">((J38-J37)/J37)*100</f>
        <v>#DIV/0!</v>
      </c>
      <c r="M38" s="684">
        <v>45627</v>
      </c>
      <c r="N38" s="749">
        <f>'10+_UNIDADES_2024'!B$14</f>
        <v>0</v>
      </c>
      <c r="O38" s="750" t="e">
        <f t="shared" ref="O38" si="29">((N38-N37)/N37)*100</f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113" t="str">
        <f>'10+_UNIDADES_2024'!A15</f>
        <v>São Paulo Transportes - SPTRANS</v>
      </c>
      <c r="B41" s="1114"/>
      <c r="C41" s="1115"/>
      <c r="E41" s="1113" t="str">
        <f>'10+_UNIDADES_2024'!A16</f>
        <v xml:space="preserve">Agência Reguladora de Serviços Públicos do Município de São Paulo** </v>
      </c>
      <c r="F41" s="1114"/>
      <c r="G41" s="1115"/>
    </row>
    <row r="42" spans="1:15" ht="15.75" thickBot="1">
      <c r="A42" s="700" t="s">
        <v>2</v>
      </c>
      <c r="B42" s="5" t="s">
        <v>209</v>
      </c>
      <c r="C42" s="692" t="s">
        <v>210</v>
      </c>
      <c r="E42" s="693" t="s">
        <v>2</v>
      </c>
      <c r="F42" s="5" t="s">
        <v>209</v>
      </c>
      <c r="G42" s="692" t="s">
        <v>210</v>
      </c>
    </row>
    <row r="43" spans="1:15" ht="15">
      <c r="A43" s="681">
        <v>45292</v>
      </c>
      <c r="B43" s="112">
        <f>'10+_UNIDADES_2024'!M15</f>
        <v>180</v>
      </c>
      <c r="C43" s="699">
        <f>((B43-159)/159)*100</f>
        <v>13.20754716981132</v>
      </c>
      <c r="E43" s="681">
        <v>45292</v>
      </c>
      <c r="F43" s="112">
        <f>'10+_UNIDADES_2024'!M16</f>
        <v>111</v>
      </c>
      <c r="G43" s="699">
        <f>((F43-59)/59)*100</f>
        <v>88.135593220338976</v>
      </c>
    </row>
    <row r="44" spans="1:15" s="473" customFormat="1" ht="15">
      <c r="A44" s="848">
        <v>45323</v>
      </c>
      <c r="B44" s="851">
        <f>'10+_UNIDADES_2024'!L15</f>
        <v>213</v>
      </c>
      <c r="C44" s="852">
        <f t="shared" ref="C44:C49" si="30">((B44-B43)/B43)*100</f>
        <v>18.333333333333332</v>
      </c>
      <c r="E44" s="848">
        <v>45323</v>
      </c>
      <c r="F44" s="851">
        <f>'10+_UNIDADES_2024'!L16</f>
        <v>116</v>
      </c>
      <c r="G44" s="852">
        <f t="shared" ref="G44:G49" si="31">((F44-F43)/F43)*100</f>
        <v>4.5045045045045047</v>
      </c>
    </row>
    <row r="45" spans="1:15" s="473" customFormat="1" ht="15">
      <c r="A45" s="848">
        <v>45352</v>
      </c>
      <c r="B45" s="851">
        <f>'10+_UNIDADES_2024'!K15</f>
        <v>316</v>
      </c>
      <c r="C45" s="852">
        <f t="shared" si="30"/>
        <v>48.356807511737088</v>
      </c>
      <c r="E45" s="848">
        <v>45352</v>
      </c>
      <c r="F45" s="851">
        <f>'10+_UNIDADES_2024'!K16</f>
        <v>134</v>
      </c>
      <c r="G45" s="852">
        <f t="shared" si="31"/>
        <v>15.517241379310345</v>
      </c>
    </row>
    <row r="46" spans="1:15" s="473" customFormat="1" ht="15">
      <c r="A46" s="848">
        <v>45383</v>
      </c>
      <c r="B46" s="851">
        <f>'10+_UNIDADES_2024'!J$15</f>
        <v>329</v>
      </c>
      <c r="C46" s="852">
        <f t="shared" si="30"/>
        <v>4.1139240506329111</v>
      </c>
      <c r="E46" s="848">
        <v>45383</v>
      </c>
      <c r="F46" s="851">
        <f>'10+_UNIDADES_2024'!J$16</f>
        <v>147</v>
      </c>
      <c r="G46" s="852">
        <f t="shared" si="31"/>
        <v>9.7014925373134329</v>
      </c>
    </row>
    <row r="47" spans="1:15" s="473" customFormat="1" ht="15">
      <c r="A47" s="848">
        <v>45413</v>
      </c>
      <c r="B47" s="851">
        <f>'10+_UNIDADES_2024'!I$15</f>
        <v>229</v>
      </c>
      <c r="C47" s="852">
        <f t="shared" si="30"/>
        <v>-30.3951367781155</v>
      </c>
      <c r="E47" s="848">
        <v>45413</v>
      </c>
      <c r="F47" s="851">
        <f>'10+_UNIDADES_2024'!I$16</f>
        <v>148</v>
      </c>
      <c r="G47" s="852">
        <f t="shared" si="31"/>
        <v>0.68027210884353739</v>
      </c>
    </row>
    <row r="48" spans="1:15" s="473" customFormat="1" ht="15">
      <c r="A48" s="848">
        <v>45444</v>
      </c>
      <c r="B48" s="851">
        <f>'10+_UNIDADES_2024'!H$15</f>
        <v>247</v>
      </c>
      <c r="C48" s="852">
        <f t="shared" si="30"/>
        <v>7.860262008733625</v>
      </c>
      <c r="E48" s="848">
        <v>45444</v>
      </c>
      <c r="F48" s="851">
        <f>'10+_UNIDADES_2024'!H$16</f>
        <v>125</v>
      </c>
      <c r="G48" s="852">
        <f t="shared" si="31"/>
        <v>-15.54054054054054</v>
      </c>
    </row>
    <row r="49" spans="1:7" ht="15">
      <c r="A49" s="683">
        <v>45474</v>
      </c>
      <c r="B49" s="747">
        <f>'10+_UNIDADES_2024'!G$15</f>
        <v>0</v>
      </c>
      <c r="C49" s="748">
        <f t="shared" si="30"/>
        <v>-100</v>
      </c>
      <c r="E49" s="683">
        <v>45474</v>
      </c>
      <c r="F49" s="747">
        <f>'10+_UNIDADES_2024'!G$16</f>
        <v>0</v>
      </c>
      <c r="G49" s="748">
        <f t="shared" si="31"/>
        <v>-100</v>
      </c>
    </row>
    <row r="50" spans="1:7" ht="15">
      <c r="A50" s="683">
        <v>45505</v>
      </c>
      <c r="B50" s="747">
        <f>'10+_UNIDADES_2024'!F$15</f>
        <v>0</v>
      </c>
      <c r="C50" s="748" t="e">
        <f t="shared" ref="C50" si="32">((B50-B49)/B49)*100</f>
        <v>#DIV/0!</v>
      </c>
      <c r="E50" s="683">
        <v>45505</v>
      </c>
      <c r="F50" s="747">
        <f>'10+_UNIDADES_2024'!F$16</f>
        <v>0</v>
      </c>
      <c r="G50" s="748" t="e">
        <f t="shared" ref="G50" si="33">((F50-F49)/F49)*100</f>
        <v>#DIV/0!</v>
      </c>
    </row>
    <row r="51" spans="1:7" ht="15">
      <c r="A51" s="683">
        <v>45536</v>
      </c>
      <c r="B51" s="747">
        <f>'10+_UNIDADES_2024'!E$15</f>
        <v>0</v>
      </c>
      <c r="C51" s="748" t="e">
        <f t="shared" ref="C51:C53" si="34">((B51-B50)/B50)*100</f>
        <v>#DIV/0!</v>
      </c>
      <c r="E51" s="683">
        <v>45536</v>
      </c>
      <c r="F51" s="747">
        <f>'10+_UNIDADES_2024'!E$16</f>
        <v>0</v>
      </c>
      <c r="G51" s="748" t="e">
        <f t="shared" ref="G51:G53" si="35">((F51-F50)/F50)*100</f>
        <v>#DIV/0!</v>
      </c>
    </row>
    <row r="52" spans="1:7" ht="15">
      <c r="A52" s="683">
        <v>45566</v>
      </c>
      <c r="B52" s="747">
        <f>'10+_UNIDADES_2024'!D$15</f>
        <v>0</v>
      </c>
      <c r="C52" s="748" t="e">
        <f t="shared" si="34"/>
        <v>#DIV/0!</v>
      </c>
      <c r="E52" s="683">
        <v>45566</v>
      </c>
      <c r="F52" s="747">
        <f>'10+_UNIDADES_2024'!D$16</f>
        <v>0</v>
      </c>
      <c r="G52" s="748" t="e">
        <f t="shared" si="35"/>
        <v>#DIV/0!</v>
      </c>
    </row>
    <row r="53" spans="1:7" ht="15">
      <c r="A53" s="683">
        <v>45597</v>
      </c>
      <c r="B53" s="747">
        <f>'10+_UNIDADES_2024'!C$15</f>
        <v>0</v>
      </c>
      <c r="C53" s="748" t="e">
        <f t="shared" si="34"/>
        <v>#DIV/0!</v>
      </c>
      <c r="E53" s="683">
        <v>45597</v>
      </c>
      <c r="F53" s="747">
        <f>'10+_UNIDADES_2024'!C$16</f>
        <v>0</v>
      </c>
      <c r="G53" s="748" t="e">
        <f t="shared" si="35"/>
        <v>#DIV/0!</v>
      </c>
    </row>
    <row r="54" spans="1:7" ht="15.75" thickBot="1">
      <c r="A54" s="684">
        <v>45627</v>
      </c>
      <c r="B54" s="749">
        <f>'10+_UNIDADES_2024'!B$15</f>
        <v>0</v>
      </c>
      <c r="C54" s="750" t="e">
        <f t="shared" ref="C54" si="36">((B54-B53)/B53)*100</f>
        <v>#DIV/0!</v>
      </c>
      <c r="E54" s="684">
        <v>45627</v>
      </c>
      <c r="F54" s="749">
        <f>'10+_UNIDADES_2024'!B$16</f>
        <v>0</v>
      </c>
      <c r="G54" s="750" t="e">
        <f t="shared" ref="G54" si="37">((F54-F53)/F53)*100</f>
        <v>#DIV/0!</v>
      </c>
    </row>
    <row r="55" spans="1:7">
      <c r="B55" s="9"/>
      <c r="C55" s="9"/>
    </row>
    <row r="56" spans="1:7">
      <c r="B56" s="9"/>
      <c r="C56" s="9"/>
    </row>
    <row r="57" spans="1:7">
      <c r="B57" s="9"/>
      <c r="C57" s="9"/>
    </row>
    <row r="58" spans="1:7">
      <c r="B58" s="9"/>
      <c r="C58" s="9"/>
    </row>
    <row r="59" spans="1:7">
      <c r="B59" s="9"/>
      <c r="C59" s="9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1 B22:C22 G13:G22 K13:K22 O13:O22 C29:C38 G29:G38 K29:K38 O29:O38 C45:C54 G45:G54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/>
  <dimension ref="A1:R25"/>
  <sheetViews>
    <sheetView zoomScaleNormal="100" workbookViewId="0">
      <selection activeCell="B7" sqref="B7:D16"/>
    </sheetView>
  </sheetViews>
  <sheetFormatPr defaultColWidth="5.5703125" defaultRowHeight="14.25"/>
  <cols>
    <col min="1" max="1" width="52.42578125" style="9" customWidth="1"/>
    <col min="2" max="2" width="7.7109375" style="104" bestFit="1" customWidth="1"/>
    <col min="3" max="4" width="7.5703125" style="104" bestFit="1" customWidth="1"/>
    <col min="5" max="5" width="7.5703125" style="104" customWidth="1"/>
    <col min="6" max="6" width="9.140625" style="104" customWidth="1"/>
    <col min="7" max="7" width="3" style="9" customWidth="1"/>
    <col min="8" max="17" width="9.140625" style="9" customWidth="1"/>
    <col min="18" max="18" width="15.42578125" style="9" customWidth="1"/>
    <col min="19" max="222" width="9.140625" style="9" customWidth="1"/>
    <col min="223" max="223" width="58.28515625" style="9" customWidth="1"/>
    <col min="224" max="224" width="3.7109375" style="9" bestFit="1" customWidth="1"/>
    <col min="225" max="225" width="5.5703125" style="9" bestFit="1" customWidth="1"/>
    <col min="226" max="226" width="5.5703125" style="9" customWidth="1"/>
    <col min="227" max="16384" width="5.5703125" style="9"/>
  </cols>
  <sheetData>
    <row r="1" spans="1:18" ht="15">
      <c r="A1" s="88" t="s">
        <v>528</v>
      </c>
      <c r="B1" s="133"/>
      <c r="C1" s="133"/>
      <c r="D1" s="133"/>
      <c r="E1" s="133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496</v>
      </c>
      <c r="B4" s="6"/>
      <c r="C4" s="6"/>
      <c r="D4" s="6"/>
      <c r="E4" s="6"/>
    </row>
    <row r="5" spans="1:18" ht="15" thickBot="1"/>
    <row r="6" spans="1:18" ht="15.75" thickBot="1">
      <c r="A6" s="135" t="s">
        <v>204</v>
      </c>
      <c r="B6" s="55">
        <v>45444</v>
      </c>
      <c r="C6" s="136">
        <v>45413</v>
      </c>
      <c r="D6" s="128">
        <v>45383</v>
      </c>
      <c r="E6" s="128" t="s">
        <v>5</v>
      </c>
      <c r="F6" s="164" t="s">
        <v>6</v>
      </c>
    </row>
    <row r="7" spans="1:18" ht="14.25" customHeight="1" thickBot="1">
      <c r="A7" s="139" t="s">
        <v>228</v>
      </c>
      <c r="B7" s="25">
        <v>767</v>
      </c>
      <c r="C7" s="25">
        <v>935</v>
      </c>
      <c r="D7" s="27">
        <v>1024</v>
      </c>
      <c r="E7" s="167">
        <f>SUM(B7:D7)</f>
        <v>2726</v>
      </c>
      <c r="F7" s="168">
        <f>AVERAGE(B7:D7)</f>
        <v>908.66666666666663</v>
      </c>
      <c r="R7" s="103"/>
    </row>
    <row r="8" spans="1:18" ht="15" customHeight="1" thickBot="1">
      <c r="A8" s="144" t="s">
        <v>227</v>
      </c>
      <c r="B8" s="37">
        <v>615</v>
      </c>
      <c r="C8" s="37">
        <v>532</v>
      </c>
      <c r="D8" s="37">
        <v>622</v>
      </c>
      <c r="E8" s="32">
        <f t="shared" ref="E8:E16" si="0">SUM(B8:D8)</f>
        <v>1769</v>
      </c>
      <c r="F8" s="141">
        <f t="shared" ref="F8:F17" si="1">AVERAGE(B8:D8)</f>
        <v>589.66666666666663</v>
      </c>
      <c r="R8" s="103"/>
    </row>
    <row r="9" spans="1:18" ht="15.75" thickBot="1">
      <c r="A9" s="144" t="s">
        <v>226</v>
      </c>
      <c r="B9" s="37">
        <v>535</v>
      </c>
      <c r="C9" s="37">
        <v>565</v>
      </c>
      <c r="D9" s="37">
        <v>608</v>
      </c>
      <c r="E9" s="32">
        <f t="shared" si="0"/>
        <v>1708</v>
      </c>
      <c r="F9" s="141">
        <f t="shared" si="1"/>
        <v>569.33333333333337</v>
      </c>
      <c r="R9" s="103"/>
    </row>
    <row r="10" spans="1:18" ht="15.75" thickBot="1">
      <c r="A10" s="144" t="s">
        <v>143</v>
      </c>
      <c r="B10" s="38">
        <v>394</v>
      </c>
      <c r="C10" s="37">
        <v>423</v>
      </c>
      <c r="D10" s="37">
        <v>314</v>
      </c>
      <c r="E10" s="32">
        <f t="shared" si="0"/>
        <v>1131</v>
      </c>
      <c r="F10" s="141">
        <f t="shared" si="1"/>
        <v>377</v>
      </c>
      <c r="R10" s="103"/>
    </row>
    <row r="11" spans="1:18" ht="15.75" thickBot="1">
      <c r="A11" s="144" t="s">
        <v>224</v>
      </c>
      <c r="B11" s="37">
        <v>375</v>
      </c>
      <c r="C11" s="37">
        <v>278</v>
      </c>
      <c r="D11" s="37">
        <v>350</v>
      </c>
      <c r="E11" s="32">
        <f t="shared" si="0"/>
        <v>1003</v>
      </c>
      <c r="F11" s="141">
        <f t="shared" si="1"/>
        <v>334.33333333333331</v>
      </c>
      <c r="R11" s="103"/>
    </row>
    <row r="12" spans="1:18" ht="15" customHeight="1" thickBot="1">
      <c r="A12" s="144" t="s">
        <v>223</v>
      </c>
      <c r="B12" s="37">
        <v>261</v>
      </c>
      <c r="C12" s="37">
        <v>325</v>
      </c>
      <c r="D12" s="37">
        <v>351</v>
      </c>
      <c r="E12" s="32">
        <f t="shared" si="0"/>
        <v>937</v>
      </c>
      <c r="F12" s="141">
        <f t="shared" si="1"/>
        <v>312.33333333333331</v>
      </c>
      <c r="R12" s="103"/>
    </row>
    <row r="13" spans="1:18" ht="15.75" thickBot="1">
      <c r="A13" s="144" t="s">
        <v>213</v>
      </c>
      <c r="B13" s="38">
        <v>280</v>
      </c>
      <c r="C13" s="37">
        <v>257</v>
      </c>
      <c r="D13" s="37">
        <v>304</v>
      </c>
      <c r="E13" s="32">
        <f t="shared" si="0"/>
        <v>841</v>
      </c>
      <c r="F13" s="141">
        <f t="shared" si="1"/>
        <v>280.33333333333331</v>
      </c>
      <c r="R13" s="103"/>
    </row>
    <row r="14" spans="1:18" ht="15.75" thickBot="1">
      <c r="A14" s="144" t="s">
        <v>219</v>
      </c>
      <c r="B14" s="37">
        <v>247</v>
      </c>
      <c r="C14" s="37">
        <v>229</v>
      </c>
      <c r="D14" s="37">
        <v>329</v>
      </c>
      <c r="E14" s="32">
        <f t="shared" si="0"/>
        <v>805</v>
      </c>
      <c r="F14" s="141">
        <f t="shared" si="1"/>
        <v>268.33333333333331</v>
      </c>
      <c r="R14" s="103"/>
    </row>
    <row r="15" spans="1:18" ht="15.75" thickBot="1">
      <c r="A15" s="144" t="s">
        <v>232</v>
      </c>
      <c r="B15" s="37">
        <v>257</v>
      </c>
      <c r="C15" s="37">
        <v>226</v>
      </c>
      <c r="D15" s="37">
        <v>306</v>
      </c>
      <c r="E15" s="32">
        <f t="shared" si="0"/>
        <v>789</v>
      </c>
      <c r="F15" s="141">
        <f t="shared" si="1"/>
        <v>263</v>
      </c>
      <c r="R15" s="103"/>
    </row>
    <row r="16" spans="1:18" ht="15.75" thickBot="1">
      <c r="A16" s="144" t="s">
        <v>211</v>
      </c>
      <c r="B16" s="38">
        <v>125</v>
      </c>
      <c r="C16" s="37">
        <v>148</v>
      </c>
      <c r="D16" s="37">
        <v>147</v>
      </c>
      <c r="E16" s="169">
        <f t="shared" si="0"/>
        <v>420</v>
      </c>
      <c r="F16" s="170">
        <f t="shared" si="1"/>
        <v>140</v>
      </c>
      <c r="R16" s="103"/>
    </row>
    <row r="17" spans="1:7" ht="15.75" customHeight="1" thickBot="1">
      <c r="A17" s="99" t="s">
        <v>5</v>
      </c>
      <c r="B17" s="53">
        <f>SUM(B7:B16)</f>
        <v>3856</v>
      </c>
      <c r="C17" s="166">
        <f>SUM(C7:C16)</f>
        <v>3918</v>
      </c>
      <c r="D17" s="54">
        <f>SUM(D7:D16)</f>
        <v>4355</v>
      </c>
      <c r="E17" s="155">
        <f>SUM(E7:E16)</f>
        <v>12129</v>
      </c>
      <c r="F17" s="171">
        <f t="shared" si="1"/>
        <v>4043</v>
      </c>
    </row>
    <row r="18" spans="1:7" ht="15">
      <c r="A18" s="172"/>
      <c r="B18" s="6"/>
      <c r="C18" s="6"/>
      <c r="D18" s="6"/>
      <c r="E18" s="6"/>
    </row>
    <row r="19" spans="1:7" ht="57" customHeight="1">
      <c r="A19" s="100"/>
      <c r="B19" s="173"/>
      <c r="C19" s="173"/>
      <c r="D19" s="173"/>
      <c r="E19" s="173"/>
      <c r="F19" s="1100"/>
      <c r="G19" s="1100"/>
    </row>
    <row r="20" spans="1:7">
      <c r="A20" s="101"/>
      <c r="B20" s="174"/>
      <c r="C20" s="174"/>
      <c r="D20" s="174"/>
      <c r="E20" s="174"/>
    </row>
    <row r="21" spans="1:7" ht="82.5" customHeight="1">
      <c r="A21" s="100"/>
      <c r="B21" s="173"/>
      <c r="C21" s="173"/>
      <c r="D21" s="173"/>
      <c r="E21" s="173"/>
      <c r="F21" s="1100"/>
      <c r="G21" s="1100"/>
    </row>
    <row r="22" spans="1:7">
      <c r="A22" s="100"/>
      <c r="B22" s="173"/>
      <c r="C22" s="173"/>
      <c r="D22" s="173"/>
      <c r="E22" s="173"/>
    </row>
    <row r="23" spans="1:7" ht="66.75" customHeight="1">
      <c r="A23" s="100"/>
      <c r="B23" s="173"/>
      <c r="C23" s="173"/>
      <c r="D23" s="173"/>
      <c r="E23" s="173"/>
      <c r="F23" s="1100"/>
      <c r="G23" s="1100"/>
    </row>
    <row r="24" spans="1:7">
      <c r="A24" s="101"/>
      <c r="B24" s="174"/>
      <c r="C24" s="174"/>
      <c r="D24" s="174"/>
      <c r="E24" s="174"/>
    </row>
    <row r="25" spans="1:7">
      <c r="A25" s="100"/>
      <c r="B25" s="173"/>
      <c r="C25" s="173"/>
      <c r="D25" s="173"/>
      <c r="E25" s="173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1:AE41"/>
  <sheetViews>
    <sheetView zoomScaleNormal="100" workbookViewId="0">
      <selection activeCell="B7" sqref="B7:B16"/>
    </sheetView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527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135" t="s">
        <v>204</v>
      </c>
      <c r="B6" s="55">
        <v>45444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139" t="s">
        <v>228</v>
      </c>
      <c r="B7" s="25">
        <v>767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144" t="s">
        <v>227</v>
      </c>
      <c r="B8" s="37">
        <v>615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144" t="s">
        <v>226</v>
      </c>
      <c r="B9" s="37">
        <v>535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144" t="s">
        <v>143</v>
      </c>
      <c r="B10" s="38">
        <v>394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144" t="s">
        <v>224</v>
      </c>
      <c r="B11" s="37">
        <v>375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144" t="s">
        <v>213</v>
      </c>
      <c r="B12" s="38">
        <v>280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144" t="s">
        <v>223</v>
      </c>
      <c r="B13" s="37">
        <v>261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144" t="s">
        <v>232</v>
      </c>
      <c r="B14" s="37">
        <v>257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144" t="s">
        <v>219</v>
      </c>
      <c r="B15" s="37">
        <v>247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144" t="s">
        <v>211</v>
      </c>
      <c r="B16" s="45">
        <v>125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637" t="s">
        <v>5</v>
      </c>
      <c r="B17" s="957">
        <f>SUM(B7:B16)</f>
        <v>3856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80" customFormat="1" ht="15">
      <c r="A18" s="507"/>
      <c r="B18" s="508"/>
    </row>
    <row r="19" spans="1:31" s="480" customFormat="1">
      <c r="A19" s="485" t="s">
        <v>277</v>
      </c>
      <c r="B19" s="503"/>
      <c r="O19" s="473"/>
    </row>
    <row r="20" spans="1:31" s="480" customFormat="1" ht="15.75" customHeight="1">
      <c r="A20" s="953"/>
      <c r="B20" s="954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</row>
    <row r="21" spans="1:31" s="480" customFormat="1">
      <c r="A21" s="955"/>
      <c r="B21" s="956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</row>
    <row r="22" spans="1:31" s="473" customFormat="1" ht="15" customHeight="1">
      <c r="A22" s="484"/>
      <c r="B22" s="480" t="str">
        <f>A7</f>
        <v>Secretaria Municipal de Assistência e Desenvolvimento Social</v>
      </c>
      <c r="C22" s="480" t="str">
        <f>A8</f>
        <v>Secretaria Municipal das Subprefeituras</v>
      </c>
      <c r="D22" s="480" t="str">
        <f>A9</f>
        <v>Secretaria Municipal da Saúde</v>
      </c>
      <c r="E22" s="480" t="str">
        <f>A10</f>
        <v>Órgão externo</v>
      </c>
      <c r="F22" s="480" t="str">
        <f>A11</f>
        <v>Secretaria Municipal da Fazenda</v>
      </c>
      <c r="G22" s="480" t="str">
        <f>A12</f>
        <v>Companhia de Engenharia de Tráfego - CET</v>
      </c>
      <c r="H22" s="480" t="str">
        <f>A13</f>
        <v>Secretaria Executiva de Limpeza Urbana**</v>
      </c>
      <c r="I22" s="480" t="str">
        <f>A14</f>
        <v>Secretaria Municipal de Educação</v>
      </c>
      <c r="J22" s="480" t="str">
        <f>A15</f>
        <v>São Paulo Transportes - SPTRANS</v>
      </c>
      <c r="K22" s="480" t="str">
        <f>A16</f>
        <v xml:space="preserve">Agência Reguladora de Serviços Públicos do Município de São Paulo** </v>
      </c>
      <c r="L22" s="480" t="s">
        <v>5</v>
      </c>
    </row>
    <row r="23" spans="1:31" s="473" customFormat="1">
      <c r="A23" s="485"/>
      <c r="B23" s="480">
        <f>B7</f>
        <v>767</v>
      </c>
      <c r="C23" s="480">
        <f>B8</f>
        <v>615</v>
      </c>
      <c r="D23" s="480">
        <f>B9</f>
        <v>535</v>
      </c>
      <c r="E23" s="480">
        <f>B10</f>
        <v>394</v>
      </c>
      <c r="F23" s="480">
        <f>B11</f>
        <v>375</v>
      </c>
      <c r="G23" s="480">
        <f>B12</f>
        <v>280</v>
      </c>
      <c r="H23" s="480">
        <f>B13</f>
        <v>261</v>
      </c>
      <c r="I23" s="480">
        <f>B14</f>
        <v>257</v>
      </c>
      <c r="J23" s="480">
        <f>B15</f>
        <v>247</v>
      </c>
      <c r="K23" s="480">
        <f>B16</f>
        <v>125</v>
      </c>
      <c r="L23" s="486"/>
      <c r="S23" s="476"/>
      <c r="T23" s="477"/>
      <c r="U23" s="477"/>
      <c r="V23" s="477"/>
      <c r="W23" s="477"/>
      <c r="X23" s="477"/>
      <c r="Y23" s="477"/>
      <c r="Z23" s="474"/>
      <c r="AA23" s="477"/>
      <c r="AB23" s="477"/>
      <c r="AC23" s="477"/>
      <c r="AD23" s="477"/>
      <c r="AE23" s="478"/>
    </row>
    <row r="24" spans="1:31" s="473" customFormat="1" ht="16.5" customHeight="1">
      <c r="A24" s="490"/>
      <c r="B24" s="480"/>
      <c r="C24" s="480"/>
      <c r="D24" s="480"/>
      <c r="E24" s="480"/>
      <c r="F24" s="480"/>
      <c r="G24" s="480"/>
      <c r="H24" s="480"/>
      <c r="I24" s="480"/>
      <c r="J24" s="480"/>
      <c r="K24" s="480"/>
      <c r="L24" s="486"/>
      <c r="S24" s="476"/>
      <c r="T24" s="477"/>
      <c r="U24" s="477"/>
      <c r="V24" s="477"/>
      <c r="W24" s="477"/>
      <c r="X24" s="477"/>
      <c r="Y24" s="477"/>
      <c r="Z24" s="474"/>
      <c r="AA24" s="477"/>
      <c r="AB24" s="477"/>
      <c r="AC24" s="477"/>
      <c r="AD24" s="477"/>
      <c r="AE24" s="478"/>
    </row>
    <row r="25" spans="1:31" s="473" customFormat="1">
      <c r="A25" s="485"/>
      <c r="B25" s="480"/>
      <c r="C25" s="480"/>
      <c r="D25" s="480"/>
      <c r="E25" s="480"/>
      <c r="F25" s="480"/>
      <c r="G25" s="480"/>
      <c r="H25" s="480"/>
      <c r="I25" s="480"/>
      <c r="J25" s="480"/>
      <c r="K25" s="545">
        <v>300</v>
      </c>
      <c r="L25" s="1094">
        <f>UNIDADES!H71</f>
        <v>5624</v>
      </c>
      <c r="S25" s="476"/>
      <c r="T25" s="477"/>
      <c r="U25" s="477"/>
      <c r="V25" s="477"/>
      <c r="W25" s="477"/>
      <c r="X25" s="477"/>
      <c r="Y25" s="477"/>
      <c r="Z25" s="474"/>
      <c r="AA25" s="477"/>
      <c r="AB25" s="477"/>
      <c r="AC25" s="477"/>
      <c r="AD25" s="477"/>
      <c r="AE25" s="478"/>
    </row>
    <row r="26" spans="1:31" s="473" customFormat="1" ht="15">
      <c r="B26" s="477"/>
      <c r="H26" s="547"/>
      <c r="S26" s="476"/>
      <c r="T26" s="477"/>
      <c r="U26" s="477"/>
      <c r="V26" s="477"/>
      <c r="W26" s="477"/>
      <c r="X26" s="477"/>
      <c r="Y26" s="477"/>
      <c r="Z26" s="474"/>
      <c r="AA26" s="477"/>
      <c r="AB26" s="477"/>
      <c r="AC26" s="477"/>
      <c r="AD26" s="477"/>
      <c r="AE26" s="478"/>
    </row>
    <row r="27" spans="1:31" s="473" customFormat="1">
      <c r="B27" s="477"/>
      <c r="S27" s="476"/>
      <c r="T27" s="477"/>
      <c r="U27" s="477"/>
      <c r="V27" s="477"/>
      <c r="W27" s="477"/>
      <c r="X27" s="477"/>
      <c r="Y27" s="477"/>
      <c r="Z27" s="474"/>
      <c r="AA27" s="477"/>
      <c r="AB27" s="477"/>
      <c r="AC27" s="477"/>
      <c r="AD27" s="477"/>
      <c r="AE27" s="478"/>
    </row>
    <row r="28" spans="1:31" s="473" customFormat="1">
      <c r="B28" s="477"/>
      <c r="S28" s="476"/>
      <c r="T28" s="477"/>
      <c r="U28" s="477"/>
      <c r="V28" s="477"/>
      <c r="W28" s="477"/>
      <c r="X28" s="477"/>
      <c r="Y28" s="477"/>
      <c r="Z28" s="474"/>
      <c r="AA28" s="477"/>
      <c r="AB28" s="477"/>
      <c r="AC28" s="477"/>
      <c r="AD28" s="477"/>
      <c r="AE28" s="478"/>
    </row>
    <row r="29" spans="1:31" s="473" customFormat="1">
      <c r="B29" s="477"/>
      <c r="S29" s="476"/>
      <c r="T29" s="477"/>
      <c r="U29" s="477"/>
      <c r="V29" s="477"/>
      <c r="W29" s="477"/>
      <c r="X29" s="477"/>
      <c r="Y29" s="477"/>
      <c r="Z29" s="474"/>
      <c r="AA29" s="477"/>
      <c r="AB29" s="477"/>
      <c r="AC29" s="477"/>
      <c r="AD29" s="477"/>
      <c r="AE29" s="478"/>
    </row>
    <row r="30" spans="1:31" s="473" customFormat="1">
      <c r="B30" s="477"/>
      <c r="S30" s="476"/>
      <c r="T30" s="477"/>
      <c r="U30" s="477"/>
      <c r="V30" s="477"/>
      <c r="W30" s="477"/>
      <c r="X30" s="477"/>
      <c r="Y30" s="477"/>
      <c r="Z30" s="474"/>
      <c r="AA30" s="477"/>
      <c r="AB30" s="477"/>
      <c r="AC30" s="477"/>
      <c r="AD30" s="477"/>
      <c r="AE30" s="478"/>
    </row>
    <row r="31" spans="1:31" s="473" customFormat="1">
      <c r="B31" s="477"/>
      <c r="S31" s="476"/>
      <c r="T31" s="477"/>
      <c r="U31" s="477"/>
      <c r="V31" s="477"/>
      <c r="W31" s="477"/>
      <c r="X31" s="477"/>
      <c r="Y31" s="477"/>
      <c r="Z31" s="474"/>
      <c r="AA31" s="477"/>
      <c r="AB31" s="477"/>
      <c r="AC31" s="477"/>
      <c r="AD31" s="477"/>
      <c r="AE31" s="478"/>
    </row>
    <row r="32" spans="1:31" s="473" customFormat="1">
      <c r="B32" s="477"/>
      <c r="S32" s="476"/>
      <c r="T32" s="477"/>
      <c r="U32" s="477"/>
      <c r="V32" s="477"/>
      <c r="W32" s="477"/>
      <c r="X32" s="477"/>
      <c r="Y32" s="477"/>
      <c r="Z32" s="474"/>
      <c r="AA32" s="477"/>
      <c r="AB32" s="477"/>
      <c r="AC32" s="477"/>
      <c r="AD32" s="477"/>
      <c r="AE32" s="478"/>
    </row>
    <row r="33" spans="1:28" s="473" customFormat="1">
      <c r="B33" s="477"/>
    </row>
    <row r="34" spans="1:28" s="473" customFormat="1">
      <c r="B34" s="477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1:T50"/>
  <sheetViews>
    <sheetView zoomScale="90" zoomScaleNormal="90" workbookViewId="0">
      <selection activeCell="U29" sqref="U29"/>
    </sheetView>
  </sheetViews>
  <sheetFormatPr defaultRowHeight="15"/>
  <cols>
    <col min="1" max="1" width="24.85546875" style="182" customWidth="1"/>
    <col min="2" max="3" width="6.85546875" bestFit="1" customWidth="1"/>
    <col min="4" max="4" width="6.42578125" bestFit="1" customWidth="1"/>
    <col min="5" max="5" width="6.5703125" style="71" customWidth="1"/>
    <col min="6" max="6" width="7" style="87" bestFit="1" customWidth="1"/>
    <col min="7" max="7" width="5.85546875" style="87" bestFit="1" customWidth="1"/>
    <col min="8" max="8" width="6.42578125" style="87" bestFit="1" customWidth="1"/>
    <col min="9" max="9" width="7" style="87" bestFit="1" customWidth="1"/>
    <col min="10" max="10" width="6.5703125" style="121" bestFit="1" customWidth="1"/>
    <col min="11" max="11" width="7.140625" style="87" bestFit="1" customWidth="1"/>
    <col min="12" max="12" width="6.28515625" style="87" bestFit="1" customWidth="1"/>
    <col min="13" max="13" width="6.42578125" bestFit="1" customWidth="1"/>
    <col min="14" max="14" width="6.7109375" bestFit="1" customWidth="1"/>
    <col min="15" max="15" width="7.140625" style="3" customWidth="1"/>
    <col min="16" max="16" width="14.5703125" customWidth="1"/>
    <col min="17" max="17" width="9.140625" customWidth="1"/>
  </cols>
  <sheetData>
    <row r="1" spans="1:16">
      <c r="A1" s="181" t="s">
        <v>0</v>
      </c>
      <c r="B1" s="88"/>
      <c r="C1" s="88"/>
      <c r="D1" s="88"/>
      <c r="E1" s="89"/>
      <c r="F1" s="133"/>
      <c r="G1" s="133"/>
    </row>
    <row r="2" spans="1:16">
      <c r="A2" s="134" t="s">
        <v>1</v>
      </c>
      <c r="B2" s="1"/>
      <c r="C2" s="1"/>
      <c r="D2" s="1"/>
      <c r="E2" s="70"/>
      <c r="F2" s="6"/>
      <c r="G2" s="6"/>
    </row>
    <row r="3" spans="1:16" ht="15.75" thickBot="1"/>
    <row r="4" spans="1:16" ht="39.75" thickBot="1">
      <c r="A4" s="51" t="s">
        <v>481</v>
      </c>
      <c r="B4" s="183">
        <v>45627</v>
      </c>
      <c r="C4" s="184">
        <v>45597</v>
      </c>
      <c r="D4" s="185">
        <v>45566</v>
      </c>
      <c r="E4" s="183">
        <v>45536</v>
      </c>
      <c r="F4" s="184">
        <v>45505</v>
      </c>
      <c r="G4" s="185">
        <v>45474</v>
      </c>
      <c r="H4" s="183">
        <v>45444</v>
      </c>
      <c r="I4" s="183">
        <v>45413</v>
      </c>
      <c r="J4" s="183">
        <v>45383</v>
      </c>
      <c r="K4" s="183">
        <v>45352</v>
      </c>
      <c r="L4" s="183">
        <v>45323</v>
      </c>
      <c r="M4" s="184">
        <v>45292</v>
      </c>
      <c r="N4" s="77" t="s">
        <v>5</v>
      </c>
      <c r="O4" s="77" t="s">
        <v>6</v>
      </c>
      <c r="P4" s="186" t="s">
        <v>278</v>
      </c>
    </row>
    <row r="5" spans="1:16">
      <c r="A5" s="139" t="s">
        <v>279</v>
      </c>
      <c r="B5" s="27"/>
      <c r="C5" s="27"/>
      <c r="D5" s="27"/>
      <c r="E5" s="27"/>
      <c r="F5" s="27"/>
      <c r="G5" s="27"/>
      <c r="H5" s="27">
        <v>26</v>
      </c>
      <c r="I5" s="27">
        <v>20</v>
      </c>
      <c r="J5" s="27">
        <v>47</v>
      </c>
      <c r="K5" s="37">
        <v>21</v>
      </c>
      <c r="L5" s="27">
        <v>22</v>
      </c>
      <c r="M5" s="187">
        <v>22</v>
      </c>
      <c r="N5" s="188">
        <f t="shared" ref="N5:N36" si="0">SUM(B5:M5)</f>
        <v>158</v>
      </c>
      <c r="O5" s="189">
        <f t="shared" ref="O5:O37" si="1">AVERAGE(B5:M5)</f>
        <v>26.333333333333332</v>
      </c>
      <c r="P5" s="190">
        <f>N5/$N$37*100</f>
        <v>2.1733149931224207</v>
      </c>
    </row>
    <row r="6" spans="1:16">
      <c r="A6" s="144" t="s">
        <v>280</v>
      </c>
      <c r="B6" s="37"/>
      <c r="C6" s="37"/>
      <c r="D6" s="37"/>
      <c r="E6" s="37"/>
      <c r="F6" s="37"/>
      <c r="G6" s="37"/>
      <c r="H6" s="37">
        <v>39</v>
      </c>
      <c r="I6" s="37">
        <v>52</v>
      </c>
      <c r="J6" s="37">
        <v>55</v>
      </c>
      <c r="K6" s="37">
        <v>66</v>
      </c>
      <c r="L6" s="37">
        <v>48</v>
      </c>
      <c r="M6" s="35">
        <v>48</v>
      </c>
      <c r="N6" s="191">
        <f t="shared" si="0"/>
        <v>308</v>
      </c>
      <c r="O6" s="192">
        <f t="shared" si="1"/>
        <v>51.333333333333336</v>
      </c>
      <c r="P6" s="193">
        <f t="shared" ref="P6:P36" si="2">N6/$N$37*100</f>
        <v>4.236588720770289</v>
      </c>
    </row>
    <row r="7" spans="1:16">
      <c r="A7" s="144" t="s">
        <v>281</v>
      </c>
      <c r="B7" s="37"/>
      <c r="C7" s="37"/>
      <c r="D7" s="37"/>
      <c r="E7" s="37"/>
      <c r="F7" s="37"/>
      <c r="G7" s="37"/>
      <c r="H7" s="37">
        <v>35</v>
      </c>
      <c r="I7" s="37">
        <v>31</v>
      </c>
      <c r="J7" s="37">
        <v>58</v>
      </c>
      <c r="K7" s="37">
        <v>33</v>
      </c>
      <c r="L7" s="37">
        <v>33</v>
      </c>
      <c r="M7" s="35">
        <v>34</v>
      </c>
      <c r="N7" s="191">
        <f t="shared" si="0"/>
        <v>224</v>
      </c>
      <c r="O7" s="192">
        <f t="shared" si="1"/>
        <v>37.333333333333336</v>
      </c>
      <c r="P7" s="193">
        <f t="shared" si="2"/>
        <v>3.0811554332874826</v>
      </c>
    </row>
    <row r="8" spans="1:16">
      <c r="A8" s="144" t="s">
        <v>282</v>
      </c>
      <c r="B8" s="37"/>
      <c r="C8" s="37"/>
      <c r="D8" s="37"/>
      <c r="E8" s="37"/>
      <c r="F8" s="37"/>
      <c r="G8" s="37"/>
      <c r="H8" s="37">
        <v>67</v>
      </c>
      <c r="I8" s="37">
        <v>49</v>
      </c>
      <c r="J8" s="37">
        <v>42</v>
      </c>
      <c r="K8" s="37">
        <v>47</v>
      </c>
      <c r="L8" s="37">
        <v>51</v>
      </c>
      <c r="M8" s="35">
        <v>29</v>
      </c>
      <c r="N8" s="191">
        <f t="shared" si="0"/>
        <v>285</v>
      </c>
      <c r="O8" s="192">
        <f t="shared" si="1"/>
        <v>47.5</v>
      </c>
      <c r="P8" s="193">
        <f t="shared" si="2"/>
        <v>3.9202200825309492</v>
      </c>
    </row>
    <row r="9" spans="1:16">
      <c r="A9" s="144" t="s">
        <v>283</v>
      </c>
      <c r="B9" s="37"/>
      <c r="C9" s="37"/>
      <c r="D9" s="37"/>
      <c r="E9" s="37"/>
      <c r="F9" s="37"/>
      <c r="G9" s="37"/>
      <c r="H9" s="37">
        <v>36</v>
      </c>
      <c r="I9" s="37">
        <v>36</v>
      </c>
      <c r="J9" s="37">
        <v>35</v>
      </c>
      <c r="K9" s="37">
        <v>28</v>
      </c>
      <c r="L9" s="37">
        <v>38</v>
      </c>
      <c r="M9" s="35">
        <v>43</v>
      </c>
      <c r="N9" s="191">
        <f t="shared" si="0"/>
        <v>216</v>
      </c>
      <c r="O9" s="192">
        <f t="shared" si="1"/>
        <v>36</v>
      </c>
      <c r="P9" s="193">
        <f t="shared" si="2"/>
        <v>2.9711141678129298</v>
      </c>
    </row>
    <row r="10" spans="1:16">
      <c r="A10" s="144" t="s">
        <v>284</v>
      </c>
      <c r="B10" s="37"/>
      <c r="C10" s="37"/>
      <c r="D10" s="37"/>
      <c r="E10" s="37"/>
      <c r="F10" s="37"/>
      <c r="G10" s="37"/>
      <c r="H10" s="37">
        <v>26</v>
      </c>
      <c r="I10" s="37">
        <v>25</v>
      </c>
      <c r="J10" s="37">
        <v>29</v>
      </c>
      <c r="K10" s="37">
        <v>27</v>
      </c>
      <c r="L10" s="37">
        <v>24</v>
      </c>
      <c r="M10" s="35">
        <v>35</v>
      </c>
      <c r="N10" s="191">
        <f t="shared" si="0"/>
        <v>166</v>
      </c>
      <c r="O10" s="192">
        <f t="shared" si="1"/>
        <v>27.666666666666668</v>
      </c>
      <c r="P10" s="193">
        <f t="shared" si="2"/>
        <v>2.283356258596974</v>
      </c>
    </row>
    <row r="11" spans="1:16">
      <c r="A11" s="144" t="s">
        <v>285</v>
      </c>
      <c r="B11" s="37"/>
      <c r="C11" s="37"/>
      <c r="D11" s="37"/>
      <c r="E11" s="37"/>
      <c r="F11" s="37"/>
      <c r="G11" s="37"/>
      <c r="H11" s="37">
        <v>5</v>
      </c>
      <c r="I11" s="37">
        <v>9</v>
      </c>
      <c r="J11" s="37">
        <v>7</v>
      </c>
      <c r="K11" s="37">
        <v>6</v>
      </c>
      <c r="L11" s="37">
        <v>12</v>
      </c>
      <c r="M11" s="35">
        <v>8</v>
      </c>
      <c r="N11" s="191">
        <f t="shared" si="0"/>
        <v>47</v>
      </c>
      <c r="O11" s="192">
        <f t="shared" si="1"/>
        <v>7.833333333333333</v>
      </c>
      <c r="P11" s="193">
        <f t="shared" si="2"/>
        <v>0.64649243466299866</v>
      </c>
    </row>
    <row r="12" spans="1:16">
      <c r="A12" s="144" t="s">
        <v>286</v>
      </c>
      <c r="B12" s="37"/>
      <c r="C12" s="37"/>
      <c r="D12" s="37"/>
      <c r="E12" s="37"/>
      <c r="F12" s="37"/>
      <c r="G12" s="37"/>
      <c r="H12" s="37">
        <v>12</v>
      </c>
      <c r="I12" s="37">
        <v>12</v>
      </c>
      <c r="J12" s="37">
        <v>13</v>
      </c>
      <c r="K12" s="37">
        <v>12</v>
      </c>
      <c r="L12" s="37">
        <v>8</v>
      </c>
      <c r="M12" s="35">
        <v>10</v>
      </c>
      <c r="N12" s="191">
        <f t="shared" si="0"/>
        <v>67</v>
      </c>
      <c r="O12" s="192">
        <f t="shared" si="1"/>
        <v>11.166666666666666</v>
      </c>
      <c r="P12" s="193">
        <f t="shared" si="2"/>
        <v>0.92159559834938098</v>
      </c>
    </row>
    <row r="13" spans="1:16">
      <c r="A13" s="144" t="s">
        <v>287</v>
      </c>
      <c r="B13" s="37"/>
      <c r="C13" s="37"/>
      <c r="D13" s="37"/>
      <c r="E13" s="37"/>
      <c r="F13" s="37"/>
      <c r="G13" s="37"/>
      <c r="H13" s="37">
        <v>32</v>
      </c>
      <c r="I13" s="37">
        <v>22</v>
      </c>
      <c r="J13" s="37">
        <v>39</v>
      </c>
      <c r="K13" s="37">
        <v>40</v>
      </c>
      <c r="L13" s="37">
        <v>14</v>
      </c>
      <c r="M13" s="35">
        <v>32</v>
      </c>
      <c r="N13" s="191">
        <f t="shared" si="0"/>
        <v>179</v>
      </c>
      <c r="O13" s="192">
        <f t="shared" si="1"/>
        <v>29.833333333333332</v>
      </c>
      <c r="P13" s="193">
        <f t="shared" si="2"/>
        <v>2.4621733149931222</v>
      </c>
    </row>
    <row r="14" spans="1:16">
      <c r="A14" s="144" t="s">
        <v>288</v>
      </c>
      <c r="B14" s="37"/>
      <c r="C14" s="37"/>
      <c r="D14" s="37"/>
      <c r="E14" s="37"/>
      <c r="F14" s="37"/>
      <c r="G14" s="37"/>
      <c r="H14" s="37">
        <v>13</v>
      </c>
      <c r="I14" s="37">
        <v>10</v>
      </c>
      <c r="J14" s="37">
        <v>15</v>
      </c>
      <c r="K14" s="37">
        <v>20</v>
      </c>
      <c r="L14" s="37">
        <v>14</v>
      </c>
      <c r="M14" s="35">
        <v>7</v>
      </c>
      <c r="N14" s="191">
        <f t="shared" si="0"/>
        <v>79</v>
      </c>
      <c r="O14" s="192">
        <f t="shared" si="1"/>
        <v>13.166666666666666</v>
      </c>
      <c r="P14" s="193">
        <f t="shared" si="2"/>
        <v>1.0866574965612104</v>
      </c>
    </row>
    <row r="15" spans="1:16">
      <c r="A15" s="144" t="s">
        <v>289</v>
      </c>
      <c r="B15" s="37"/>
      <c r="C15" s="37"/>
      <c r="D15" s="37"/>
      <c r="E15" s="37"/>
      <c r="F15" s="37"/>
      <c r="G15" s="37"/>
      <c r="H15" s="37">
        <v>64</v>
      </c>
      <c r="I15" s="37">
        <v>48</v>
      </c>
      <c r="J15" s="37">
        <v>42</v>
      </c>
      <c r="K15" s="37">
        <v>64</v>
      </c>
      <c r="L15" s="37">
        <v>48</v>
      </c>
      <c r="M15" s="35">
        <v>45</v>
      </c>
      <c r="N15" s="191">
        <f t="shared" si="0"/>
        <v>311</v>
      </c>
      <c r="O15" s="192">
        <f t="shared" si="1"/>
        <v>51.833333333333336</v>
      </c>
      <c r="P15" s="193">
        <f t="shared" si="2"/>
        <v>4.2778541953232461</v>
      </c>
    </row>
    <row r="16" spans="1:16">
      <c r="A16" s="144" t="s">
        <v>290</v>
      </c>
      <c r="B16" s="37"/>
      <c r="C16" s="37"/>
      <c r="D16" s="37"/>
      <c r="E16" s="37"/>
      <c r="F16" s="37"/>
      <c r="G16" s="37"/>
      <c r="H16" s="37">
        <v>28</v>
      </c>
      <c r="I16" s="37">
        <v>24</v>
      </c>
      <c r="J16" s="37">
        <v>26</v>
      </c>
      <c r="K16" s="37">
        <v>25</v>
      </c>
      <c r="L16" s="37">
        <v>39</v>
      </c>
      <c r="M16" s="35">
        <v>21</v>
      </c>
      <c r="N16" s="191">
        <f t="shared" si="0"/>
        <v>163</v>
      </c>
      <c r="O16" s="192">
        <f t="shared" si="1"/>
        <v>27.166666666666668</v>
      </c>
      <c r="P16" s="193">
        <f t="shared" si="2"/>
        <v>2.2420907840440165</v>
      </c>
    </row>
    <row r="17" spans="1:20">
      <c r="A17" s="144" t="s">
        <v>291</v>
      </c>
      <c r="B17" s="37"/>
      <c r="C17" s="37"/>
      <c r="D17" s="37"/>
      <c r="E17" s="37"/>
      <c r="F17" s="37"/>
      <c r="G17" s="37"/>
      <c r="H17" s="37">
        <v>44</v>
      </c>
      <c r="I17" s="37">
        <v>35</v>
      </c>
      <c r="J17" s="37">
        <v>70</v>
      </c>
      <c r="K17" s="37">
        <v>50</v>
      </c>
      <c r="L17" s="37">
        <v>44</v>
      </c>
      <c r="M17" s="35">
        <v>48</v>
      </c>
      <c r="N17" s="191">
        <f t="shared" si="0"/>
        <v>291</v>
      </c>
      <c r="O17" s="192">
        <f t="shared" si="1"/>
        <v>48.5</v>
      </c>
      <c r="P17" s="193">
        <f t="shared" si="2"/>
        <v>4.0027510316368637</v>
      </c>
    </row>
    <row r="18" spans="1:20">
      <c r="A18" s="144" t="s">
        <v>292</v>
      </c>
      <c r="B18" s="37"/>
      <c r="C18" s="37"/>
      <c r="D18" s="37"/>
      <c r="E18" s="37"/>
      <c r="F18" s="37"/>
      <c r="G18" s="37"/>
      <c r="H18" s="37">
        <v>21</v>
      </c>
      <c r="I18" s="37">
        <v>29</v>
      </c>
      <c r="J18" s="37">
        <v>32</v>
      </c>
      <c r="K18" s="37">
        <v>22</v>
      </c>
      <c r="L18" s="37">
        <v>21</v>
      </c>
      <c r="M18" s="35">
        <v>30</v>
      </c>
      <c r="N18" s="191">
        <f t="shared" si="0"/>
        <v>155</v>
      </c>
      <c r="O18" s="192">
        <f t="shared" si="1"/>
        <v>25.833333333333332</v>
      </c>
      <c r="P18" s="193">
        <f t="shared" si="2"/>
        <v>2.1320495185694637</v>
      </c>
    </row>
    <row r="19" spans="1:20">
      <c r="A19" s="144" t="s">
        <v>293</v>
      </c>
      <c r="B19" s="37"/>
      <c r="C19" s="37"/>
      <c r="D19" s="37"/>
      <c r="E19" s="37"/>
      <c r="F19" s="37"/>
      <c r="G19" s="37"/>
      <c r="H19" s="37">
        <v>18</v>
      </c>
      <c r="I19" s="37">
        <v>30</v>
      </c>
      <c r="J19" s="37">
        <v>29</v>
      </c>
      <c r="K19" s="37">
        <v>23</v>
      </c>
      <c r="L19" s="37">
        <v>24</v>
      </c>
      <c r="M19" s="35">
        <v>35</v>
      </c>
      <c r="N19" s="191">
        <f t="shared" si="0"/>
        <v>159</v>
      </c>
      <c r="O19" s="192">
        <f t="shared" si="1"/>
        <v>26.5</v>
      </c>
      <c r="P19" s="193">
        <f t="shared" si="2"/>
        <v>2.1870701513067399</v>
      </c>
      <c r="Q19" s="103"/>
      <c r="T19" s="92"/>
    </row>
    <row r="20" spans="1:20">
      <c r="A20" s="144" t="s">
        <v>294</v>
      </c>
      <c r="B20" s="37"/>
      <c r="C20" s="37"/>
      <c r="D20" s="37"/>
      <c r="E20" s="37"/>
      <c r="F20" s="37"/>
      <c r="G20" s="37"/>
      <c r="H20" s="37">
        <v>82</v>
      </c>
      <c r="I20" s="37">
        <v>62</v>
      </c>
      <c r="J20" s="37">
        <v>92</v>
      </c>
      <c r="K20" s="37">
        <v>93</v>
      </c>
      <c r="L20" s="37">
        <v>83</v>
      </c>
      <c r="M20" s="35">
        <v>92</v>
      </c>
      <c r="N20" s="191">
        <f t="shared" si="0"/>
        <v>504</v>
      </c>
      <c r="O20" s="192">
        <f t="shared" si="1"/>
        <v>84</v>
      </c>
      <c r="P20" s="193">
        <f t="shared" si="2"/>
        <v>6.9325997248968356</v>
      </c>
      <c r="Q20" s="103"/>
      <c r="T20" s="92"/>
    </row>
    <row r="21" spans="1:20">
      <c r="A21" s="144" t="s">
        <v>295</v>
      </c>
      <c r="B21" s="37"/>
      <c r="C21" s="37"/>
      <c r="D21" s="37"/>
      <c r="E21" s="37"/>
      <c r="F21" s="37"/>
      <c r="G21" s="37"/>
      <c r="H21" s="37">
        <v>25</v>
      </c>
      <c r="I21" s="37">
        <v>27</v>
      </c>
      <c r="J21" s="37">
        <v>31</v>
      </c>
      <c r="K21" s="37">
        <v>23</v>
      </c>
      <c r="L21" s="37">
        <v>26</v>
      </c>
      <c r="M21" s="35">
        <v>23</v>
      </c>
      <c r="N21" s="191">
        <f t="shared" si="0"/>
        <v>155</v>
      </c>
      <c r="O21" s="192">
        <f t="shared" si="1"/>
        <v>25.833333333333332</v>
      </c>
      <c r="P21" s="193">
        <f t="shared" si="2"/>
        <v>2.1320495185694637</v>
      </c>
      <c r="Q21" s="103"/>
      <c r="T21" s="92"/>
    </row>
    <row r="22" spans="1:20">
      <c r="A22" s="144" t="s">
        <v>296</v>
      </c>
      <c r="B22" s="37"/>
      <c r="C22" s="37"/>
      <c r="D22" s="37"/>
      <c r="E22" s="37"/>
      <c r="F22" s="37"/>
      <c r="G22" s="37"/>
      <c r="H22" s="37">
        <v>66</v>
      </c>
      <c r="I22" s="37">
        <v>65</v>
      </c>
      <c r="J22" s="37">
        <v>52</v>
      </c>
      <c r="K22" s="37">
        <v>47</v>
      </c>
      <c r="L22" s="37">
        <v>76</v>
      </c>
      <c r="M22" s="35">
        <v>62</v>
      </c>
      <c r="N22" s="191">
        <f t="shared" si="0"/>
        <v>368</v>
      </c>
      <c r="O22" s="192">
        <f t="shared" si="1"/>
        <v>61.333333333333336</v>
      </c>
      <c r="P22" s="193">
        <f t="shared" si="2"/>
        <v>5.061898211829436</v>
      </c>
      <c r="Q22" s="103"/>
      <c r="T22" s="92"/>
    </row>
    <row r="23" spans="1:20">
      <c r="A23" s="144" t="s">
        <v>297</v>
      </c>
      <c r="B23" s="37"/>
      <c r="C23" s="37"/>
      <c r="D23" s="37"/>
      <c r="E23" s="37"/>
      <c r="F23" s="37"/>
      <c r="G23" s="37"/>
      <c r="H23" s="37">
        <v>17</v>
      </c>
      <c r="I23" s="37">
        <v>16</v>
      </c>
      <c r="J23" s="37">
        <v>11</v>
      </c>
      <c r="K23" s="37">
        <v>18</v>
      </c>
      <c r="L23" s="37">
        <v>12</v>
      </c>
      <c r="M23" s="35">
        <v>17</v>
      </c>
      <c r="N23" s="191">
        <f t="shared" si="0"/>
        <v>91</v>
      </c>
      <c r="O23" s="192">
        <f t="shared" si="1"/>
        <v>15.166666666666666</v>
      </c>
      <c r="P23" s="193">
        <f t="shared" si="2"/>
        <v>1.2517193947730398</v>
      </c>
      <c r="Q23" s="103"/>
      <c r="T23" s="92"/>
    </row>
    <row r="24" spans="1:20">
      <c r="A24" s="144" t="s">
        <v>298</v>
      </c>
      <c r="B24" s="37"/>
      <c r="C24" s="37"/>
      <c r="D24" s="37"/>
      <c r="E24" s="37"/>
      <c r="F24" s="37"/>
      <c r="G24" s="37"/>
      <c r="H24" s="37">
        <v>66</v>
      </c>
      <c r="I24" s="37">
        <v>67</v>
      </c>
      <c r="J24" s="37">
        <v>67</v>
      </c>
      <c r="K24" s="37">
        <v>70</v>
      </c>
      <c r="L24" s="37">
        <v>70</v>
      </c>
      <c r="M24" s="35">
        <v>99</v>
      </c>
      <c r="N24" s="191">
        <f t="shared" si="0"/>
        <v>439</v>
      </c>
      <c r="O24" s="192">
        <f t="shared" si="1"/>
        <v>73.166666666666671</v>
      </c>
      <c r="P24" s="193">
        <f t="shared" si="2"/>
        <v>6.0385144429160942</v>
      </c>
      <c r="Q24" s="103"/>
      <c r="T24" s="92"/>
    </row>
    <row r="25" spans="1:20">
      <c r="A25" s="144" t="s">
        <v>299</v>
      </c>
      <c r="B25" s="37"/>
      <c r="C25" s="37"/>
      <c r="D25" s="37"/>
      <c r="E25" s="37"/>
      <c r="F25" s="37"/>
      <c r="G25" s="37"/>
      <c r="H25" s="37">
        <v>8</v>
      </c>
      <c r="I25" s="37">
        <v>9</v>
      </c>
      <c r="J25" s="37">
        <v>8</v>
      </c>
      <c r="K25" s="37">
        <v>3</v>
      </c>
      <c r="L25" s="37">
        <v>8</v>
      </c>
      <c r="M25" s="35">
        <v>16</v>
      </c>
      <c r="N25" s="191">
        <f t="shared" si="0"/>
        <v>52</v>
      </c>
      <c r="O25" s="192">
        <f t="shared" si="1"/>
        <v>8.6666666666666661</v>
      </c>
      <c r="P25" s="193">
        <f t="shared" si="2"/>
        <v>0.71526822558459424</v>
      </c>
      <c r="Q25" s="103"/>
      <c r="T25" s="92"/>
    </row>
    <row r="26" spans="1:20">
      <c r="A26" s="144" t="s">
        <v>300</v>
      </c>
      <c r="B26" s="37"/>
      <c r="C26" s="37"/>
      <c r="D26" s="37"/>
      <c r="E26" s="37"/>
      <c r="F26" s="37"/>
      <c r="G26" s="37"/>
      <c r="H26" s="37">
        <v>51</v>
      </c>
      <c r="I26" s="37">
        <v>57</v>
      </c>
      <c r="J26" s="37">
        <v>52</v>
      </c>
      <c r="K26" s="37">
        <v>38</v>
      </c>
      <c r="L26" s="37">
        <v>48</v>
      </c>
      <c r="M26" s="35">
        <v>52</v>
      </c>
      <c r="N26" s="191">
        <f t="shared" si="0"/>
        <v>298</v>
      </c>
      <c r="O26" s="192">
        <f t="shared" si="1"/>
        <v>49.666666666666664</v>
      </c>
      <c r="P26" s="193">
        <f t="shared" si="2"/>
        <v>4.0990371389270974</v>
      </c>
      <c r="Q26" s="103"/>
      <c r="T26" s="92"/>
    </row>
    <row r="27" spans="1:20">
      <c r="A27" s="144" t="s">
        <v>301</v>
      </c>
      <c r="B27" s="37"/>
      <c r="C27" s="37"/>
      <c r="D27" s="37"/>
      <c r="E27" s="37"/>
      <c r="F27" s="37"/>
      <c r="G27" s="37"/>
      <c r="H27" s="37">
        <v>59</v>
      </c>
      <c r="I27" s="37">
        <v>42</v>
      </c>
      <c r="J27" s="37">
        <v>64</v>
      </c>
      <c r="K27" s="37">
        <v>45</v>
      </c>
      <c r="L27" s="37">
        <v>45</v>
      </c>
      <c r="M27" s="35">
        <v>43</v>
      </c>
      <c r="N27" s="191">
        <f t="shared" si="0"/>
        <v>298</v>
      </c>
      <c r="O27" s="192">
        <f t="shared" si="1"/>
        <v>49.666666666666664</v>
      </c>
      <c r="P27" s="193">
        <f t="shared" si="2"/>
        <v>4.0990371389270974</v>
      </c>
      <c r="Q27" s="103"/>
      <c r="T27" s="92"/>
    </row>
    <row r="28" spans="1:20">
      <c r="A28" s="144" t="s">
        <v>302</v>
      </c>
      <c r="B28" s="37"/>
      <c r="C28" s="37"/>
      <c r="D28" s="37"/>
      <c r="E28" s="37"/>
      <c r="F28" s="37"/>
      <c r="G28" s="37"/>
      <c r="H28" s="37">
        <v>60</v>
      </c>
      <c r="I28" s="37">
        <v>49</v>
      </c>
      <c r="J28" s="37">
        <v>72</v>
      </c>
      <c r="K28" s="37">
        <v>66</v>
      </c>
      <c r="L28" s="37">
        <v>62</v>
      </c>
      <c r="M28" s="35">
        <v>57</v>
      </c>
      <c r="N28" s="191">
        <f t="shared" si="0"/>
        <v>366</v>
      </c>
      <c r="O28" s="192">
        <f t="shared" si="1"/>
        <v>61</v>
      </c>
      <c r="P28" s="193">
        <f t="shared" si="2"/>
        <v>5.0343878954607977</v>
      </c>
      <c r="Q28" s="103"/>
      <c r="T28" s="92"/>
    </row>
    <row r="29" spans="1:20">
      <c r="A29" s="144" t="s">
        <v>303</v>
      </c>
      <c r="B29" s="37"/>
      <c r="C29" s="37"/>
      <c r="D29" s="37"/>
      <c r="E29" s="37"/>
      <c r="F29" s="37"/>
      <c r="G29" s="37"/>
      <c r="H29" s="37">
        <v>41</v>
      </c>
      <c r="I29" s="37">
        <v>63</v>
      </c>
      <c r="J29" s="37">
        <v>31</v>
      </c>
      <c r="K29" s="37">
        <v>59</v>
      </c>
      <c r="L29" s="37">
        <v>57</v>
      </c>
      <c r="M29" s="35">
        <v>57</v>
      </c>
      <c r="N29" s="191">
        <f t="shared" si="0"/>
        <v>308</v>
      </c>
      <c r="O29" s="192">
        <f t="shared" si="1"/>
        <v>51.333333333333336</v>
      </c>
      <c r="P29" s="193">
        <f t="shared" si="2"/>
        <v>4.236588720770289</v>
      </c>
      <c r="Q29" s="103"/>
      <c r="T29" s="92"/>
    </row>
    <row r="30" spans="1:20">
      <c r="A30" s="144" t="s">
        <v>304</v>
      </c>
      <c r="B30" s="37"/>
      <c r="C30" s="37"/>
      <c r="D30" s="37"/>
      <c r="E30" s="37"/>
      <c r="F30" s="37"/>
      <c r="G30" s="37"/>
      <c r="H30" s="37">
        <v>27</v>
      </c>
      <c r="I30" s="37">
        <v>31</v>
      </c>
      <c r="J30" s="37">
        <v>27</v>
      </c>
      <c r="K30" s="37">
        <v>27</v>
      </c>
      <c r="L30" s="37">
        <v>32</v>
      </c>
      <c r="M30" s="35">
        <v>32</v>
      </c>
      <c r="N30" s="191">
        <f t="shared" si="0"/>
        <v>176</v>
      </c>
      <c r="O30" s="192">
        <f t="shared" si="1"/>
        <v>29.333333333333332</v>
      </c>
      <c r="P30" s="193">
        <f t="shared" si="2"/>
        <v>2.4209078404401652</v>
      </c>
      <c r="Q30" s="103"/>
      <c r="T30" s="92"/>
    </row>
    <row r="31" spans="1:20">
      <c r="A31" s="144" t="s">
        <v>305</v>
      </c>
      <c r="B31" s="37"/>
      <c r="C31" s="37"/>
      <c r="D31" s="37"/>
      <c r="E31" s="37"/>
      <c r="F31" s="37"/>
      <c r="G31" s="37"/>
      <c r="H31" s="37">
        <v>17</v>
      </c>
      <c r="I31" s="37">
        <v>12</v>
      </c>
      <c r="J31" s="37">
        <v>19</v>
      </c>
      <c r="K31" s="37">
        <v>18</v>
      </c>
      <c r="L31" s="37">
        <v>15</v>
      </c>
      <c r="M31" s="35">
        <v>14</v>
      </c>
      <c r="N31" s="191">
        <f t="shared" si="0"/>
        <v>95</v>
      </c>
      <c r="O31" s="192">
        <f t="shared" si="1"/>
        <v>15.833333333333334</v>
      </c>
      <c r="P31" s="193">
        <f t="shared" si="2"/>
        <v>1.3067400275103165</v>
      </c>
      <c r="Q31" s="103"/>
      <c r="T31" s="92"/>
    </row>
    <row r="32" spans="1:20">
      <c r="A32" s="144" t="s">
        <v>306</v>
      </c>
      <c r="B32" s="37"/>
      <c r="C32" s="37"/>
      <c r="D32" s="37"/>
      <c r="E32" s="37"/>
      <c r="F32" s="37"/>
      <c r="G32" s="37"/>
      <c r="H32" s="37">
        <v>9</v>
      </c>
      <c r="I32" s="37">
        <v>8</v>
      </c>
      <c r="J32" s="37">
        <v>15</v>
      </c>
      <c r="K32" s="37">
        <v>15</v>
      </c>
      <c r="L32" s="37">
        <v>18</v>
      </c>
      <c r="M32" s="35">
        <v>7</v>
      </c>
      <c r="N32" s="191">
        <f t="shared" si="0"/>
        <v>72</v>
      </c>
      <c r="O32" s="192">
        <f t="shared" si="1"/>
        <v>12</v>
      </c>
      <c r="P32" s="193">
        <f t="shared" si="2"/>
        <v>0.99037138927097668</v>
      </c>
      <c r="Q32" s="103"/>
      <c r="T32" s="92"/>
    </row>
    <row r="33" spans="1:20">
      <c r="A33" s="144" t="s">
        <v>307</v>
      </c>
      <c r="B33" s="37"/>
      <c r="C33" s="37"/>
      <c r="D33" s="37"/>
      <c r="E33" s="37"/>
      <c r="F33" s="37"/>
      <c r="G33" s="37"/>
      <c r="H33" s="37">
        <v>72</v>
      </c>
      <c r="I33" s="37">
        <v>92</v>
      </c>
      <c r="J33" s="37">
        <v>77</v>
      </c>
      <c r="K33" s="37">
        <v>85</v>
      </c>
      <c r="L33" s="37">
        <v>64</v>
      </c>
      <c r="M33" s="35">
        <v>77</v>
      </c>
      <c r="N33" s="191">
        <f t="shared" si="0"/>
        <v>467</v>
      </c>
      <c r="O33" s="192">
        <f t="shared" si="1"/>
        <v>77.833333333333329</v>
      </c>
      <c r="P33" s="193">
        <f t="shared" si="2"/>
        <v>6.4236588720770289</v>
      </c>
      <c r="Q33" s="103"/>
      <c r="T33" s="92"/>
    </row>
    <row r="34" spans="1:20">
      <c r="A34" s="144" t="s">
        <v>308</v>
      </c>
      <c r="B34" s="37"/>
      <c r="C34" s="37"/>
      <c r="D34" s="37"/>
      <c r="E34" s="37"/>
      <c r="F34" s="37"/>
      <c r="G34" s="37"/>
      <c r="H34" s="37">
        <v>36</v>
      </c>
      <c r="I34" s="37">
        <v>24</v>
      </c>
      <c r="J34" s="37">
        <v>36</v>
      </c>
      <c r="K34" s="37">
        <v>36</v>
      </c>
      <c r="L34" s="37">
        <v>57</v>
      </c>
      <c r="M34" s="35">
        <v>50</v>
      </c>
      <c r="N34" s="191">
        <f t="shared" si="0"/>
        <v>239</v>
      </c>
      <c r="O34" s="192">
        <f t="shared" si="1"/>
        <v>39.833333333333336</v>
      </c>
      <c r="P34" s="193">
        <f t="shared" si="2"/>
        <v>3.2874828060522692</v>
      </c>
      <c r="Q34" s="103"/>
      <c r="T34" s="92"/>
    </row>
    <row r="35" spans="1:20">
      <c r="A35" s="144" t="s">
        <v>309</v>
      </c>
      <c r="B35" s="37"/>
      <c r="C35" s="37"/>
      <c r="D35" s="37"/>
      <c r="E35" s="37"/>
      <c r="F35" s="37"/>
      <c r="G35" s="37"/>
      <c r="H35" s="37">
        <v>58</v>
      </c>
      <c r="I35" s="37">
        <v>64</v>
      </c>
      <c r="J35" s="37">
        <v>57</v>
      </c>
      <c r="K35" s="37">
        <v>63</v>
      </c>
      <c r="L35" s="37">
        <v>58</v>
      </c>
      <c r="M35" s="35">
        <v>64</v>
      </c>
      <c r="N35" s="191">
        <f t="shared" si="0"/>
        <v>364</v>
      </c>
      <c r="O35" s="192">
        <f t="shared" si="1"/>
        <v>60.666666666666664</v>
      </c>
      <c r="P35" s="193">
        <f t="shared" si="2"/>
        <v>5.0068775790921594</v>
      </c>
      <c r="Q35" s="103"/>
      <c r="T35" s="92"/>
    </row>
    <row r="36" spans="1:20" ht="15.75" thickBot="1">
      <c r="A36" s="148" t="s">
        <v>310</v>
      </c>
      <c r="B36" s="44"/>
      <c r="C36" s="44"/>
      <c r="D36" s="44"/>
      <c r="E36" s="44"/>
      <c r="F36" s="44"/>
      <c r="G36" s="44"/>
      <c r="H36" s="44">
        <v>28</v>
      </c>
      <c r="I36" s="44">
        <v>19</v>
      </c>
      <c r="J36" s="44">
        <v>44</v>
      </c>
      <c r="K36" s="37">
        <v>22</v>
      </c>
      <c r="L36" s="44">
        <v>37</v>
      </c>
      <c r="M36" s="43">
        <v>20</v>
      </c>
      <c r="N36" s="194">
        <f t="shared" si="0"/>
        <v>170</v>
      </c>
      <c r="O36" s="195">
        <f t="shared" si="1"/>
        <v>28.333333333333332</v>
      </c>
      <c r="P36" s="193">
        <f t="shared" si="2"/>
        <v>2.3383768913342506</v>
      </c>
      <c r="Q36" s="103"/>
      <c r="T36" s="92"/>
    </row>
    <row r="37" spans="1:20" ht="15.75" thickBot="1">
      <c r="A37" s="196" t="s">
        <v>5</v>
      </c>
      <c r="B37" s="50"/>
      <c r="C37" s="50"/>
      <c r="D37" s="50"/>
      <c r="E37" s="50"/>
      <c r="F37" s="50"/>
      <c r="G37" s="50"/>
      <c r="H37" s="50">
        <f>SUM(H5:H36)</f>
        <v>1188</v>
      </c>
      <c r="I37" s="50">
        <f>SUM(I5:I36)</f>
        <v>1139</v>
      </c>
      <c r="J37" s="50">
        <f>SUM(J5:J36)</f>
        <v>1294</v>
      </c>
      <c r="K37" s="50">
        <f>SUM(K5:K36)</f>
        <v>1212</v>
      </c>
      <c r="L37" s="50">
        <f>SUM(L5:L36)</f>
        <v>1208</v>
      </c>
      <c r="M37" s="197">
        <f t="shared" ref="M37:N37" si="3">SUM(M5:M36)</f>
        <v>1229</v>
      </c>
      <c r="N37" s="198">
        <f t="shared" si="3"/>
        <v>7270</v>
      </c>
      <c r="O37" s="116">
        <f t="shared" si="1"/>
        <v>1211.6666666666667</v>
      </c>
      <c r="P37" s="199">
        <f>SUM(P5:P36)</f>
        <v>100</v>
      </c>
      <c r="Q37" s="103"/>
      <c r="T37" s="92"/>
    </row>
    <row r="38" spans="1:20">
      <c r="Q38" s="103"/>
      <c r="T38" s="92"/>
    </row>
    <row r="39" spans="1:20">
      <c r="Q39" s="103"/>
      <c r="T39" s="92"/>
    </row>
    <row r="40" spans="1:20">
      <c r="Q40" s="103"/>
      <c r="T40" s="92"/>
    </row>
    <row r="41" spans="1:20">
      <c r="Q41" s="103"/>
      <c r="T41" s="92"/>
    </row>
    <row r="42" spans="1:20">
      <c r="Q42" s="103"/>
      <c r="T42" s="92"/>
    </row>
    <row r="43" spans="1:20">
      <c r="Q43" s="103"/>
      <c r="T43" s="92"/>
    </row>
    <row r="44" spans="1:20">
      <c r="Q44" s="103"/>
      <c r="T44" s="92"/>
    </row>
    <row r="45" spans="1:20">
      <c r="Q45" s="103"/>
      <c r="T45" s="92"/>
    </row>
    <row r="46" spans="1:20">
      <c r="Q46" s="103"/>
      <c r="T46" s="92"/>
    </row>
    <row r="47" spans="1:20">
      <c r="Q47" s="103"/>
      <c r="T47" s="92"/>
    </row>
    <row r="48" spans="1:20">
      <c r="Q48" s="103"/>
      <c r="T48" s="92"/>
    </row>
    <row r="49" spans="17:20">
      <c r="Q49" s="103"/>
      <c r="T49" s="92"/>
    </row>
    <row r="50" spans="17:20">
      <c r="Q50" s="103"/>
      <c r="T50" s="92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H37:M37" formulaRange="1"/>
    <ignoredError sqref="O37" formula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/>
  <dimension ref="A1:AG41"/>
  <sheetViews>
    <sheetView zoomScale="90" zoomScaleNormal="90" workbookViewId="0">
      <selection activeCell="V9" sqref="V9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style="547" bestFit="1" customWidth="1"/>
    <col min="12" max="12" width="7.140625" style="547" bestFit="1" customWidth="1"/>
    <col min="13" max="13" width="7.5703125" style="547" customWidth="1"/>
    <col min="14" max="14" width="6.140625" style="547" bestFit="1" customWidth="1"/>
    <col min="15" max="15" width="7.85546875" style="547" bestFit="1" customWidth="1"/>
    <col min="16" max="16" width="17.85546875" style="547" customWidth="1"/>
    <col min="17" max="17" width="9.140625" customWidth="1"/>
  </cols>
  <sheetData>
    <row r="1" spans="1:18">
      <c r="A1" s="1" t="s">
        <v>0</v>
      </c>
      <c r="J1" s="491"/>
      <c r="K1" s="491"/>
      <c r="P1" s="1019">
        <f>Subprefeituras_2024!H37</f>
        <v>1188</v>
      </c>
      <c r="Q1" s="547"/>
      <c r="R1" s="547"/>
    </row>
    <row r="2" spans="1:18">
      <c r="A2" s="1" t="s">
        <v>1</v>
      </c>
      <c r="J2" s="491"/>
      <c r="K2" s="491"/>
      <c r="Q2" s="547"/>
      <c r="R2" s="547"/>
    </row>
    <row r="3" spans="1:18">
      <c r="A3" s="1"/>
      <c r="J3" s="491"/>
      <c r="K3" s="491"/>
      <c r="Q3" s="547"/>
      <c r="R3" s="547"/>
    </row>
    <row r="4" spans="1:18">
      <c r="A4" s="1" t="s">
        <v>482</v>
      </c>
      <c r="J4" s="491"/>
      <c r="K4" s="491"/>
      <c r="Q4" s="547"/>
      <c r="R4" s="547"/>
    </row>
    <row r="5" spans="1:18" ht="15.75" thickBot="1">
      <c r="J5" s="491"/>
      <c r="K5" s="491"/>
      <c r="Q5" s="547"/>
      <c r="R5" s="547"/>
    </row>
    <row r="6" spans="1:18" ht="45.75" customHeight="1" thickBot="1">
      <c r="A6" s="1073" t="s">
        <v>481</v>
      </c>
      <c r="B6" s="184">
        <v>45627</v>
      </c>
      <c r="C6" s="184">
        <v>45597</v>
      </c>
      <c r="D6" s="185">
        <v>45566</v>
      </c>
      <c r="E6" s="183">
        <v>45536</v>
      </c>
      <c r="F6" s="184">
        <v>45505</v>
      </c>
      <c r="G6" s="185">
        <v>45474</v>
      </c>
      <c r="H6" s="183">
        <v>45444</v>
      </c>
      <c r="I6" s="183">
        <v>45413</v>
      </c>
      <c r="J6" s="183">
        <v>45383</v>
      </c>
      <c r="K6" s="183">
        <v>45352</v>
      </c>
      <c r="L6" s="183">
        <v>45323</v>
      </c>
      <c r="M6" s="184">
        <v>45292</v>
      </c>
      <c r="N6" s="701" t="s">
        <v>5</v>
      </c>
      <c r="O6" s="704" t="s">
        <v>6</v>
      </c>
      <c r="P6" s="702" t="s">
        <v>521</v>
      </c>
    </row>
    <row r="7" spans="1:18" ht="15.75" thickBot="1">
      <c r="A7" s="1074" t="s">
        <v>294</v>
      </c>
      <c r="B7" s="145"/>
      <c r="C7" s="27"/>
      <c r="D7" s="27"/>
      <c r="E7" s="27"/>
      <c r="F7" s="27"/>
      <c r="G7" s="27"/>
      <c r="H7" s="27">
        <v>82</v>
      </c>
      <c r="I7" s="27">
        <v>62</v>
      </c>
      <c r="J7" s="27">
        <v>92</v>
      </c>
      <c r="K7" s="37">
        <v>93</v>
      </c>
      <c r="L7" s="27">
        <v>83</v>
      </c>
      <c r="M7" s="187">
        <v>92</v>
      </c>
      <c r="N7" s="583">
        <f t="shared" ref="N7:N17" si="0">SUM(B7:M7)</f>
        <v>504</v>
      </c>
      <c r="O7" s="703">
        <f t="shared" ref="O7:O17" si="1">AVERAGE(B7:M7)</f>
        <v>84</v>
      </c>
      <c r="P7" s="592">
        <f>(H7*100)/$P$1</f>
        <v>6.9023569023569022</v>
      </c>
    </row>
    <row r="8" spans="1:18" ht="15.75" thickBot="1">
      <c r="A8" s="1075" t="s">
        <v>307</v>
      </c>
      <c r="B8" s="147"/>
      <c r="C8" s="37"/>
      <c r="D8" s="37"/>
      <c r="E8" s="37"/>
      <c r="F8" s="37"/>
      <c r="G8" s="37"/>
      <c r="H8" s="37">
        <v>72</v>
      </c>
      <c r="I8" s="37">
        <v>92</v>
      </c>
      <c r="J8" s="37">
        <v>77</v>
      </c>
      <c r="K8" s="37">
        <v>85</v>
      </c>
      <c r="L8" s="37">
        <v>64</v>
      </c>
      <c r="M8" s="35">
        <v>77</v>
      </c>
      <c r="N8" s="584">
        <f t="shared" si="0"/>
        <v>467</v>
      </c>
      <c r="O8" s="585">
        <f t="shared" si="1"/>
        <v>77.833333333333329</v>
      </c>
      <c r="P8" s="592">
        <f t="shared" ref="P8:P17" si="2">(H8*100)/$P$1</f>
        <v>6.0606060606060606</v>
      </c>
    </row>
    <row r="9" spans="1:18" ht="15.75" thickBot="1">
      <c r="A9" s="1075" t="s">
        <v>298</v>
      </c>
      <c r="B9" s="147"/>
      <c r="C9" s="37"/>
      <c r="D9" s="37"/>
      <c r="E9" s="37"/>
      <c r="F9" s="37"/>
      <c r="G9" s="37"/>
      <c r="H9" s="37">
        <v>66</v>
      </c>
      <c r="I9" s="37">
        <v>67</v>
      </c>
      <c r="J9" s="37">
        <v>67</v>
      </c>
      <c r="K9" s="37">
        <v>70</v>
      </c>
      <c r="L9" s="37">
        <v>70</v>
      </c>
      <c r="M9" s="35">
        <v>99</v>
      </c>
      <c r="N9" s="584">
        <f t="shared" si="0"/>
        <v>439</v>
      </c>
      <c r="O9" s="585">
        <f t="shared" si="1"/>
        <v>73.166666666666671</v>
      </c>
      <c r="P9" s="592">
        <f t="shared" si="2"/>
        <v>5.5555555555555554</v>
      </c>
    </row>
    <row r="10" spans="1:18" ht="15.75" thickBot="1">
      <c r="A10" s="1075" t="s">
        <v>296</v>
      </c>
      <c r="B10" s="147"/>
      <c r="C10" s="37"/>
      <c r="D10" s="37"/>
      <c r="E10" s="37"/>
      <c r="F10" s="37"/>
      <c r="G10" s="37"/>
      <c r="H10" s="37">
        <v>66</v>
      </c>
      <c r="I10" s="37">
        <v>65</v>
      </c>
      <c r="J10" s="37">
        <v>52</v>
      </c>
      <c r="K10" s="37">
        <v>47</v>
      </c>
      <c r="L10" s="37">
        <v>76</v>
      </c>
      <c r="M10" s="35">
        <v>62</v>
      </c>
      <c r="N10" s="584">
        <f t="shared" si="0"/>
        <v>368</v>
      </c>
      <c r="O10" s="585">
        <f t="shared" si="1"/>
        <v>61.333333333333336</v>
      </c>
      <c r="P10" s="592">
        <f t="shared" si="2"/>
        <v>5.5555555555555554</v>
      </c>
    </row>
    <row r="11" spans="1:18" ht="15.75" thickBot="1">
      <c r="A11" s="1075" t="s">
        <v>302</v>
      </c>
      <c r="B11" s="147"/>
      <c r="C11" s="37"/>
      <c r="D11" s="37"/>
      <c r="E11" s="37"/>
      <c r="F11" s="37"/>
      <c r="G11" s="37"/>
      <c r="H11" s="37">
        <v>60</v>
      </c>
      <c r="I11" s="37">
        <v>49</v>
      </c>
      <c r="J11" s="37">
        <v>72</v>
      </c>
      <c r="K11" s="37">
        <v>66</v>
      </c>
      <c r="L11" s="37">
        <v>62</v>
      </c>
      <c r="M11" s="35">
        <v>57</v>
      </c>
      <c r="N11" s="584">
        <f t="shared" si="0"/>
        <v>366</v>
      </c>
      <c r="O11" s="585">
        <f t="shared" si="1"/>
        <v>61</v>
      </c>
      <c r="P11" s="592">
        <f t="shared" si="2"/>
        <v>5.0505050505050502</v>
      </c>
    </row>
    <row r="12" spans="1:18" ht="15.75" thickBot="1">
      <c r="A12" s="1075" t="s">
        <v>309</v>
      </c>
      <c r="B12" s="147"/>
      <c r="C12" s="37"/>
      <c r="D12" s="37"/>
      <c r="E12" s="37"/>
      <c r="F12" s="37"/>
      <c r="G12" s="37"/>
      <c r="H12" s="37">
        <v>58</v>
      </c>
      <c r="I12" s="37">
        <v>64</v>
      </c>
      <c r="J12" s="37">
        <v>57</v>
      </c>
      <c r="K12" s="37">
        <v>63</v>
      </c>
      <c r="L12" s="37">
        <v>58</v>
      </c>
      <c r="M12" s="35">
        <v>64</v>
      </c>
      <c r="N12" s="584">
        <f t="shared" si="0"/>
        <v>364</v>
      </c>
      <c r="O12" s="585">
        <f t="shared" si="1"/>
        <v>60.666666666666664</v>
      </c>
      <c r="P12" s="592">
        <f t="shared" si="2"/>
        <v>4.8821548821548824</v>
      </c>
    </row>
    <row r="13" spans="1:18" ht="15.75" thickBot="1">
      <c r="A13" s="1075" t="s">
        <v>289</v>
      </c>
      <c r="B13" s="147"/>
      <c r="C13" s="37"/>
      <c r="D13" s="37"/>
      <c r="E13" s="37"/>
      <c r="F13" s="37"/>
      <c r="G13" s="37"/>
      <c r="H13" s="37">
        <v>64</v>
      </c>
      <c r="I13" s="37">
        <v>48</v>
      </c>
      <c r="J13" s="37">
        <v>42</v>
      </c>
      <c r="K13" s="37">
        <v>64</v>
      </c>
      <c r="L13" s="37">
        <v>48</v>
      </c>
      <c r="M13" s="35">
        <v>45</v>
      </c>
      <c r="N13" s="584">
        <f t="shared" si="0"/>
        <v>311</v>
      </c>
      <c r="O13" s="585">
        <f t="shared" si="1"/>
        <v>51.833333333333336</v>
      </c>
      <c r="P13" s="592">
        <f t="shared" si="2"/>
        <v>5.3872053872053876</v>
      </c>
    </row>
    <row r="14" spans="1:18" ht="15.75" thickBot="1">
      <c r="A14" s="1075" t="s">
        <v>280</v>
      </c>
      <c r="B14" s="147"/>
      <c r="C14" s="37"/>
      <c r="D14" s="37"/>
      <c r="E14" s="37"/>
      <c r="F14" s="37"/>
      <c r="G14" s="37"/>
      <c r="H14" s="37">
        <v>39</v>
      </c>
      <c r="I14" s="37">
        <v>52</v>
      </c>
      <c r="J14" s="37">
        <v>55</v>
      </c>
      <c r="K14" s="37">
        <v>66</v>
      </c>
      <c r="L14" s="37">
        <v>48</v>
      </c>
      <c r="M14" s="35">
        <v>48</v>
      </c>
      <c r="N14" s="584">
        <f t="shared" si="0"/>
        <v>308</v>
      </c>
      <c r="O14" s="585">
        <f t="shared" si="1"/>
        <v>51.333333333333336</v>
      </c>
      <c r="P14" s="592">
        <f t="shared" si="2"/>
        <v>3.2828282828282829</v>
      </c>
    </row>
    <row r="15" spans="1:18" ht="15.75" thickBot="1">
      <c r="A15" s="1075" t="s">
        <v>303</v>
      </c>
      <c r="B15" s="147"/>
      <c r="C15" s="37"/>
      <c r="D15" s="37"/>
      <c r="E15" s="37"/>
      <c r="F15" s="37"/>
      <c r="G15" s="37"/>
      <c r="H15" s="37">
        <v>41</v>
      </c>
      <c r="I15" s="37">
        <v>63</v>
      </c>
      <c r="J15" s="37">
        <v>31</v>
      </c>
      <c r="K15" s="37">
        <v>59</v>
      </c>
      <c r="L15" s="37">
        <v>57</v>
      </c>
      <c r="M15" s="35">
        <v>57</v>
      </c>
      <c r="N15" s="584">
        <f t="shared" si="0"/>
        <v>308</v>
      </c>
      <c r="O15" s="585">
        <f t="shared" si="1"/>
        <v>51.333333333333336</v>
      </c>
      <c r="P15" s="592">
        <f t="shared" si="2"/>
        <v>3.4511784511784511</v>
      </c>
    </row>
    <row r="16" spans="1:18" ht="15.75" thickBot="1">
      <c r="A16" s="1075" t="s">
        <v>300</v>
      </c>
      <c r="B16" s="147"/>
      <c r="C16" s="37"/>
      <c r="D16" s="37"/>
      <c r="E16" s="37"/>
      <c r="F16" s="37"/>
      <c r="G16" s="37"/>
      <c r="H16" s="37">
        <v>51</v>
      </c>
      <c r="I16" s="37">
        <v>57</v>
      </c>
      <c r="J16" s="37">
        <v>52</v>
      </c>
      <c r="K16" s="37">
        <v>38</v>
      </c>
      <c r="L16" s="37">
        <v>48</v>
      </c>
      <c r="M16" s="35">
        <v>52</v>
      </c>
      <c r="N16" s="586">
        <f t="shared" si="0"/>
        <v>298</v>
      </c>
      <c r="O16" s="587">
        <f t="shared" si="1"/>
        <v>49.666666666666664</v>
      </c>
      <c r="P16" s="592">
        <f t="shared" si="2"/>
        <v>4.2929292929292933</v>
      </c>
    </row>
    <row r="17" spans="1:33" ht="15.75" thickBot="1">
      <c r="A17" s="1076" t="s">
        <v>5</v>
      </c>
      <c r="B17" s="1072"/>
      <c r="C17" s="53"/>
      <c r="D17" s="53"/>
      <c r="E17" s="53"/>
      <c r="F17" s="53"/>
      <c r="G17" s="53"/>
      <c r="H17" s="588">
        <f>SUM(H7:H16)</f>
        <v>599</v>
      </c>
      <c r="I17" s="588">
        <f>SUM(I7:I16)</f>
        <v>619</v>
      </c>
      <c r="J17" s="588">
        <f>SUM(J7:J16)</f>
        <v>597</v>
      </c>
      <c r="K17" s="588">
        <f>SUM(K7:K16)</f>
        <v>651</v>
      </c>
      <c r="L17" s="588">
        <f>SUM(L7:L16)</f>
        <v>614</v>
      </c>
      <c r="M17" s="589">
        <f t="shared" ref="M17" si="3">SUM(M7:M16)</f>
        <v>653</v>
      </c>
      <c r="N17" s="590">
        <f t="shared" si="0"/>
        <v>3733</v>
      </c>
      <c r="O17" s="591">
        <f t="shared" si="1"/>
        <v>622.16666666666663</v>
      </c>
      <c r="P17" s="592">
        <f t="shared" si="2"/>
        <v>50.420875420875419</v>
      </c>
    </row>
    <row r="18" spans="1:33" s="491" customFormat="1">
      <c r="A18" s="487" t="s">
        <v>205</v>
      </c>
      <c r="N18" s="492"/>
      <c r="P18" s="493">
        <f>100-P17</f>
        <v>49.579124579124581</v>
      </c>
    </row>
    <row r="19" spans="1:33">
      <c r="A19" s="131"/>
      <c r="B19" s="201"/>
      <c r="C19" s="201"/>
      <c r="D19" s="201"/>
      <c r="E19" s="131"/>
      <c r="F19" s="131"/>
      <c r="G19" s="131"/>
      <c r="H19" s="131"/>
      <c r="I19" s="131"/>
      <c r="J19" s="131"/>
      <c r="N19" s="593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</row>
    <row r="20" spans="1:33">
      <c r="A20" s="131"/>
      <c r="B20" s="201"/>
      <c r="C20" s="201"/>
      <c r="D20" s="201"/>
      <c r="E20" s="131"/>
      <c r="F20" s="131"/>
      <c r="G20" s="131"/>
      <c r="H20" s="131"/>
      <c r="I20" s="131"/>
      <c r="J20" s="131"/>
      <c r="Q20" s="176"/>
      <c r="R20" s="177"/>
      <c r="S20" s="179"/>
      <c r="T20" s="177"/>
      <c r="U20" s="177"/>
      <c r="V20" s="177"/>
      <c r="W20" s="177"/>
      <c r="X20" s="177"/>
      <c r="Y20" s="177"/>
      <c r="Z20" s="177"/>
      <c r="AA20" s="177"/>
      <c r="AB20" s="177"/>
      <c r="AC20" s="179"/>
      <c r="AD20" s="177"/>
      <c r="AE20" s="177"/>
      <c r="AF20" s="104"/>
      <c r="AG20" s="105"/>
    </row>
    <row r="21" spans="1:33">
      <c r="A21" s="131"/>
      <c r="B21" s="201"/>
      <c r="C21" s="201"/>
      <c r="D21" s="201"/>
      <c r="E21" s="131"/>
      <c r="F21" s="131"/>
      <c r="G21" s="131"/>
      <c r="H21" s="131"/>
      <c r="I21" s="131"/>
      <c r="J21" s="131"/>
      <c r="Q21" s="176"/>
      <c r="R21" s="177"/>
      <c r="S21" s="179"/>
      <c r="T21" s="177"/>
      <c r="U21" s="177"/>
      <c r="V21" s="177"/>
      <c r="W21" s="177"/>
      <c r="X21" s="177"/>
      <c r="Y21" s="177"/>
      <c r="Z21" s="177"/>
      <c r="AA21" s="177"/>
      <c r="AB21" s="177"/>
      <c r="AC21" s="179"/>
      <c r="AD21" s="177"/>
      <c r="AE21" s="177"/>
      <c r="AF21" s="104"/>
      <c r="AG21" s="105"/>
    </row>
    <row r="22" spans="1:33">
      <c r="A22" s="131"/>
      <c r="B22" s="201"/>
      <c r="C22" s="201"/>
      <c r="D22" s="201"/>
      <c r="E22" s="131"/>
      <c r="F22" s="131"/>
      <c r="G22" s="131"/>
      <c r="H22" s="131"/>
      <c r="I22" s="131"/>
      <c r="J22" s="131"/>
      <c r="Q22" s="131"/>
      <c r="R22" s="131"/>
      <c r="S22" s="131"/>
      <c r="T22" s="131"/>
      <c r="U22" s="176"/>
      <c r="V22" s="177"/>
      <c r="W22" s="177"/>
      <c r="X22" s="177"/>
      <c r="Y22" s="177"/>
      <c r="Z22" s="177"/>
      <c r="AA22" s="177"/>
      <c r="AB22" s="178"/>
      <c r="AC22" s="177"/>
      <c r="AD22" s="177"/>
      <c r="AE22" s="177"/>
      <c r="AF22" s="104"/>
      <c r="AG22" s="105"/>
    </row>
    <row r="23" spans="1:33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Q23" s="131"/>
      <c r="R23" s="131"/>
      <c r="S23" s="131"/>
      <c r="T23" s="131"/>
      <c r="U23" s="176"/>
      <c r="V23" s="177"/>
      <c r="W23" s="177"/>
      <c r="X23" s="177"/>
      <c r="Y23" s="177"/>
      <c r="Z23" s="177"/>
      <c r="AA23" s="177"/>
      <c r="AB23" s="178"/>
      <c r="AC23" s="177"/>
      <c r="AD23" s="177"/>
      <c r="AE23" s="177"/>
      <c r="AF23" s="104"/>
      <c r="AG23" s="105"/>
    </row>
    <row r="24" spans="1:33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Q24" s="131"/>
      <c r="R24" s="131"/>
      <c r="S24" s="131"/>
      <c r="T24" s="131"/>
      <c r="U24" s="176"/>
      <c r="V24" s="177"/>
      <c r="W24" s="177"/>
      <c r="X24" s="177"/>
      <c r="Y24" s="177"/>
      <c r="Z24" s="177"/>
      <c r="AA24" s="177"/>
      <c r="AB24" s="178"/>
      <c r="AC24" s="177"/>
      <c r="AD24" s="177"/>
      <c r="AE24" s="177"/>
      <c r="AF24" s="104"/>
      <c r="AG24" s="105"/>
    </row>
    <row r="25" spans="1:33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Q25" s="131"/>
      <c r="R25" s="131"/>
      <c r="S25" s="131"/>
      <c r="T25" s="131"/>
      <c r="U25" s="176"/>
      <c r="V25" s="177"/>
      <c r="W25" s="177"/>
      <c r="X25" s="177"/>
      <c r="Y25" s="177"/>
      <c r="Z25" s="177"/>
      <c r="AA25" s="177"/>
      <c r="AB25" s="178"/>
      <c r="AC25" s="177"/>
      <c r="AD25" s="177"/>
      <c r="AE25" s="177"/>
      <c r="AF25" s="104"/>
      <c r="AG25" s="105"/>
    </row>
    <row r="26" spans="1:33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Q26" s="131"/>
      <c r="R26" s="131"/>
      <c r="S26" s="131"/>
      <c r="T26" s="131"/>
      <c r="U26" s="176"/>
      <c r="V26" s="177"/>
      <c r="W26" s="177"/>
      <c r="X26" s="177"/>
      <c r="Y26" s="177"/>
      <c r="Z26" s="177"/>
      <c r="AA26" s="177"/>
      <c r="AB26" s="178"/>
      <c r="AC26" s="177"/>
      <c r="AD26" s="177"/>
      <c r="AE26" s="177"/>
      <c r="AF26" s="104"/>
      <c r="AG26" s="105"/>
    </row>
    <row r="27" spans="1:33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Q27" s="131"/>
      <c r="R27" s="131"/>
      <c r="S27" s="131"/>
      <c r="T27" s="131"/>
      <c r="U27" s="176"/>
      <c r="V27" s="177"/>
      <c r="W27" s="177"/>
      <c r="X27" s="177"/>
      <c r="Y27" s="177"/>
      <c r="Z27" s="177"/>
      <c r="AA27" s="177"/>
      <c r="AB27" s="178"/>
      <c r="AC27" s="177"/>
      <c r="AD27" s="177"/>
      <c r="AE27" s="177"/>
      <c r="AF27" s="104"/>
      <c r="AG27" s="105"/>
    </row>
    <row r="28" spans="1:33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Q28" s="131"/>
      <c r="R28" s="131"/>
      <c r="S28" s="131"/>
      <c r="T28" s="131"/>
      <c r="U28" s="176"/>
      <c r="V28" s="177"/>
      <c r="W28" s="177"/>
      <c r="X28" s="177"/>
      <c r="Y28" s="177"/>
      <c r="Z28" s="177"/>
      <c r="AA28" s="177"/>
      <c r="AB28" s="178"/>
      <c r="AC28" s="177"/>
      <c r="AD28" s="177"/>
      <c r="AE28" s="177"/>
      <c r="AF28" s="104"/>
      <c r="AG28" s="105"/>
    </row>
    <row r="29" spans="1:33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Q29" s="131"/>
      <c r="R29" s="131"/>
      <c r="S29" s="131"/>
      <c r="T29" s="131"/>
      <c r="U29" s="176"/>
      <c r="V29" s="177"/>
      <c r="W29" s="177"/>
      <c r="X29" s="177"/>
      <c r="Y29" s="177"/>
      <c r="Z29" s="177"/>
      <c r="AA29" s="177"/>
      <c r="AB29" s="178"/>
      <c r="AC29" s="177"/>
      <c r="AD29" s="177"/>
      <c r="AE29" s="177"/>
      <c r="AF29" s="104"/>
      <c r="AG29" s="105"/>
    </row>
    <row r="30" spans="1:33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</row>
    <row r="31" spans="1:33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</row>
    <row r="32" spans="1:33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</row>
    <row r="33" spans="1:31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1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</row>
    <row r="35" spans="1:31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</row>
    <row r="36" spans="1:31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</row>
    <row r="37" spans="1:31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</row>
    <row r="38" spans="1:31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</row>
    <row r="39" spans="1:31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</row>
    <row r="40" spans="1:31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</row>
    <row r="41" spans="1:31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7:M17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A1:O108"/>
  <sheetViews>
    <sheetView workbookViewId="0">
      <selection activeCell="X35" sqref="X35"/>
    </sheetView>
  </sheetViews>
  <sheetFormatPr defaultRowHeight="14.25"/>
  <cols>
    <col min="1" max="1" width="11.42578125" style="9" customWidth="1"/>
    <col min="2" max="2" width="12.85546875" style="90" bestFit="1" customWidth="1"/>
    <col min="3" max="3" width="11.42578125" style="90" bestFit="1" customWidth="1"/>
    <col min="4" max="4" width="6.28515625" style="9" bestFit="1" customWidth="1"/>
    <col min="5" max="5" width="9.42578125" style="9" customWidth="1"/>
    <col min="6" max="6" width="12.85546875" style="9" bestFit="1" customWidth="1"/>
    <col min="7" max="7" width="11.42578125" style="9" bestFit="1" customWidth="1"/>
    <col min="8" max="8" width="7.140625" style="9" customWidth="1"/>
    <col min="9" max="9" width="9.5703125" style="9" customWidth="1"/>
    <col min="10" max="10" width="12.85546875" style="9" bestFit="1" customWidth="1"/>
    <col min="11" max="11" width="11.42578125" style="9" bestFit="1" customWidth="1"/>
    <col min="12" max="12" width="7.140625" style="9" customWidth="1"/>
    <col min="13" max="13" width="9.42578125" style="9" customWidth="1"/>
    <col min="14" max="14" width="12.85546875" style="9" bestFit="1" customWidth="1"/>
    <col min="15" max="15" width="11.42578125" style="9" bestFit="1" customWidth="1"/>
    <col min="16" max="16" width="9.140625" style="9" customWidth="1"/>
    <col min="17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497</v>
      </c>
    </row>
    <row r="5" spans="1:15" ht="15">
      <c r="A5" s="1"/>
    </row>
    <row r="6" spans="1:15">
      <c r="A6" s="9" t="s">
        <v>207</v>
      </c>
    </row>
    <row r="7" spans="1:15">
      <c r="A7" s="9" t="s">
        <v>208</v>
      </c>
    </row>
    <row r="8" spans="1:15" ht="15" thickBot="1">
      <c r="B8" s="9"/>
      <c r="C8" s="9"/>
    </row>
    <row r="9" spans="1:15" ht="15.75" thickBot="1">
      <c r="A9" s="1116" t="str">
        <f>'10+_SUB''s_2024'!A7</f>
        <v>Lapa</v>
      </c>
      <c r="B9" s="1117"/>
      <c r="C9" s="1118"/>
      <c r="E9" s="1119" t="str">
        <f>'10+_SUB''s_2024'!A8</f>
        <v>Sé</v>
      </c>
      <c r="F9" s="1117"/>
      <c r="G9" s="1118"/>
      <c r="I9" s="1119" t="str">
        <f>'10+_SUB''s_2024'!A9</f>
        <v>Penha</v>
      </c>
      <c r="J9" s="1117"/>
      <c r="K9" s="1118"/>
      <c r="M9" s="1119" t="str">
        <f>'10+_SUB''s_2024'!A10</f>
        <v>Mooca</v>
      </c>
      <c r="N9" s="1117"/>
      <c r="O9" s="1118"/>
    </row>
    <row r="10" spans="1:15" ht="15.75" thickBot="1">
      <c r="A10" s="830" t="s">
        <v>2</v>
      </c>
      <c r="B10" s="840" t="s">
        <v>209</v>
      </c>
      <c r="C10" s="697" t="s">
        <v>210</v>
      </c>
      <c r="E10" s="693" t="s">
        <v>2</v>
      </c>
      <c r="F10" s="5" t="s">
        <v>209</v>
      </c>
      <c r="G10" s="692" t="s">
        <v>210</v>
      </c>
      <c r="I10" s="693" t="s">
        <v>2</v>
      </c>
      <c r="J10" s="5" t="s">
        <v>209</v>
      </c>
      <c r="K10" s="692" t="s">
        <v>210</v>
      </c>
      <c r="M10" s="693" t="s">
        <v>2</v>
      </c>
      <c r="N10" s="5" t="s">
        <v>209</v>
      </c>
      <c r="O10" s="697" t="s">
        <v>210</v>
      </c>
    </row>
    <row r="11" spans="1:15" ht="15">
      <c r="A11" s="841">
        <v>45292</v>
      </c>
      <c r="B11" s="336">
        <f>'10+_SUB''s_2024'!M7</f>
        <v>92</v>
      </c>
      <c r="C11" s="699">
        <f>((B11-43)/43)*100</f>
        <v>113.95348837209302</v>
      </c>
      <c r="E11" s="681">
        <v>45292</v>
      </c>
      <c r="F11" s="112">
        <f>'10+_SUB''s_2024'!M8</f>
        <v>77</v>
      </c>
      <c r="G11" s="682">
        <f>((F11-67)/67)*100</f>
        <v>14.925373134328357</v>
      </c>
      <c r="I11" s="681">
        <v>45292</v>
      </c>
      <c r="J11" s="112">
        <f>'10+_SUB''s_2024'!M9</f>
        <v>99</v>
      </c>
      <c r="K11" s="682">
        <f>((J11-54)/54)*100</f>
        <v>83.333333333333343</v>
      </c>
      <c r="M11" s="681">
        <v>45292</v>
      </c>
      <c r="N11" s="202">
        <f>'10+_SUB''s_2024'!M10</f>
        <v>62</v>
      </c>
      <c r="O11" s="699">
        <f>((N11-65)/65)*100</f>
        <v>-4.6153846153846159</v>
      </c>
    </row>
    <row r="12" spans="1:15" s="473" customFormat="1" ht="15">
      <c r="A12" s="861">
        <v>45323</v>
      </c>
      <c r="B12" s="862">
        <f>'10+_SUB''s_2024'!L7</f>
        <v>83</v>
      </c>
      <c r="C12" s="852">
        <f>((B12-51)/51)*100</f>
        <v>62.745098039215684</v>
      </c>
      <c r="E12" s="848">
        <v>45323</v>
      </c>
      <c r="F12" s="851">
        <f>'10+_SUB''s_2024'!L8</f>
        <v>64</v>
      </c>
      <c r="G12" s="852">
        <f t="shared" ref="G12:G17" si="0">((F12-F11)/F11)*100</f>
        <v>-16.883116883116884</v>
      </c>
      <c r="I12" s="848">
        <v>45323</v>
      </c>
      <c r="J12" s="851">
        <f>'10+_SUB''s_2024'!L9</f>
        <v>70</v>
      </c>
      <c r="K12" s="852">
        <f t="shared" ref="K12:K17" si="1">((J12-J11)/J11)*100</f>
        <v>-29.292929292929294</v>
      </c>
      <c r="M12" s="848">
        <v>45323</v>
      </c>
      <c r="N12" s="863">
        <f>'10+_SUB''s_2024'!L10</f>
        <v>76</v>
      </c>
      <c r="O12" s="852">
        <f t="shared" ref="O12:O17" si="2">((N12-N11)/N11)*100</f>
        <v>22.58064516129032</v>
      </c>
    </row>
    <row r="13" spans="1:15" s="732" customFormat="1" ht="15">
      <c r="A13" s="901">
        <v>45352</v>
      </c>
      <c r="B13" s="902">
        <f>'10+_SUB''s_2024'!K7</f>
        <v>93</v>
      </c>
      <c r="C13" s="903">
        <f t="shared" ref="C13:C18" si="3">((B13-B12)/B12)*100</f>
        <v>12.048192771084338</v>
      </c>
      <c r="E13" s="904">
        <v>45352</v>
      </c>
      <c r="F13" s="905">
        <f>'10+_SUB''s_2024'!$K$8</f>
        <v>85</v>
      </c>
      <c r="G13" s="903">
        <f t="shared" si="0"/>
        <v>32.8125</v>
      </c>
      <c r="I13" s="904">
        <v>45352</v>
      </c>
      <c r="J13" s="905">
        <f>'10+_SUB''s_2024'!$K$9</f>
        <v>70</v>
      </c>
      <c r="K13" s="903">
        <f t="shared" si="1"/>
        <v>0</v>
      </c>
      <c r="M13" s="904">
        <v>45352</v>
      </c>
      <c r="N13" s="906">
        <f>'10+_SUB''s_2024'!$K$10</f>
        <v>47</v>
      </c>
      <c r="O13" s="903">
        <f t="shared" si="2"/>
        <v>-38.15789473684211</v>
      </c>
    </row>
    <row r="14" spans="1:15" s="473" customFormat="1" ht="15">
      <c r="A14" s="861">
        <v>45383</v>
      </c>
      <c r="B14" s="862">
        <f>'10+_SUB''s_2024'!J$7</f>
        <v>92</v>
      </c>
      <c r="C14" s="852">
        <f t="shared" si="3"/>
        <v>-1.0752688172043012</v>
      </c>
      <c r="E14" s="848">
        <v>45383</v>
      </c>
      <c r="F14" s="863">
        <f>'10+_SUB''s_2024'!J$8</f>
        <v>77</v>
      </c>
      <c r="G14" s="852">
        <f t="shared" si="0"/>
        <v>-9.4117647058823533</v>
      </c>
      <c r="I14" s="848">
        <v>45383</v>
      </c>
      <c r="J14" s="863">
        <f>'10+_SUB''s_2024'!J$9</f>
        <v>67</v>
      </c>
      <c r="K14" s="852">
        <f t="shared" si="1"/>
        <v>-4.2857142857142856</v>
      </c>
      <c r="M14" s="848">
        <v>45383</v>
      </c>
      <c r="N14" s="863">
        <f>'10+_SUB''s_2024'!J$10</f>
        <v>52</v>
      </c>
      <c r="O14" s="852">
        <f t="shared" si="2"/>
        <v>10.638297872340425</v>
      </c>
    </row>
    <row r="15" spans="1:15" s="732" customFormat="1" ht="15">
      <c r="A15" s="901">
        <v>45413</v>
      </c>
      <c r="B15" s="902">
        <f>'10+_SUB''s_2024'!I$7</f>
        <v>62</v>
      </c>
      <c r="C15" s="903">
        <f t="shared" si="3"/>
        <v>-32.608695652173914</v>
      </c>
      <c r="E15" s="904">
        <v>45413</v>
      </c>
      <c r="F15" s="906">
        <f>'10+_SUB''s_2024'!I$8</f>
        <v>92</v>
      </c>
      <c r="G15" s="903">
        <f t="shared" si="0"/>
        <v>19.480519480519483</v>
      </c>
      <c r="I15" s="904">
        <v>45413</v>
      </c>
      <c r="J15" s="906">
        <f>'10+_SUB''s_2024'!I$9</f>
        <v>67</v>
      </c>
      <c r="K15" s="903">
        <f t="shared" si="1"/>
        <v>0</v>
      </c>
      <c r="M15" s="904">
        <v>45413</v>
      </c>
      <c r="N15" s="906">
        <f>'10+_SUB''s_2024'!I$10</f>
        <v>65</v>
      </c>
      <c r="O15" s="903">
        <f t="shared" si="2"/>
        <v>25</v>
      </c>
    </row>
    <row r="16" spans="1:15" s="473" customFormat="1" ht="15">
      <c r="A16" s="861">
        <v>45444</v>
      </c>
      <c r="B16" s="862">
        <f>'10+_SUB''s_2024'!H$7</f>
        <v>82</v>
      </c>
      <c r="C16" s="852">
        <f t="shared" si="3"/>
        <v>32.258064516129032</v>
      </c>
      <c r="E16" s="848">
        <v>45444</v>
      </c>
      <c r="F16" s="863">
        <f>'10+_SUB''s_2024'!H$8</f>
        <v>72</v>
      </c>
      <c r="G16" s="852">
        <f t="shared" si="0"/>
        <v>-21.739130434782609</v>
      </c>
      <c r="I16" s="848">
        <v>45444</v>
      </c>
      <c r="J16" s="863">
        <f>'10+_SUB''s_2024'!H$9</f>
        <v>66</v>
      </c>
      <c r="K16" s="852">
        <f t="shared" si="1"/>
        <v>-1.4925373134328357</v>
      </c>
      <c r="M16" s="848">
        <v>45444</v>
      </c>
      <c r="N16" s="863">
        <f>'10+_SUB''s_2024'!H$10</f>
        <v>66</v>
      </c>
      <c r="O16" s="852">
        <f t="shared" si="2"/>
        <v>1.5384615384615385</v>
      </c>
    </row>
    <row r="17" spans="1:15" ht="15">
      <c r="A17" s="842">
        <v>45474</v>
      </c>
      <c r="B17" s="838">
        <f>'10+_SUB''s_2024'!G$7</f>
        <v>0</v>
      </c>
      <c r="C17" s="748">
        <f t="shared" si="3"/>
        <v>-100</v>
      </c>
      <c r="E17" s="683">
        <v>45474</v>
      </c>
      <c r="F17" s="758">
        <f>'10+_SUB''s_2024'!G$8</f>
        <v>0</v>
      </c>
      <c r="G17" s="748">
        <f t="shared" si="0"/>
        <v>-100</v>
      </c>
      <c r="I17" s="683">
        <v>45474</v>
      </c>
      <c r="J17" s="758">
        <f>'10+_SUB''s_2024'!G$9</f>
        <v>0</v>
      </c>
      <c r="K17" s="748">
        <f t="shared" si="1"/>
        <v>-100</v>
      </c>
      <c r="M17" s="683">
        <v>45474</v>
      </c>
      <c r="N17" s="758">
        <f>'10+_SUB''s_2024'!G$10</f>
        <v>0</v>
      </c>
      <c r="O17" s="748">
        <f t="shared" si="2"/>
        <v>-100</v>
      </c>
    </row>
    <row r="18" spans="1:15" ht="15">
      <c r="A18" s="842">
        <v>45505</v>
      </c>
      <c r="B18" s="838">
        <f>'10+_SUB''s_2024'!F$7</f>
        <v>0</v>
      </c>
      <c r="C18" s="748" t="e">
        <f t="shared" si="3"/>
        <v>#DIV/0!</v>
      </c>
      <c r="E18" s="683">
        <v>45505</v>
      </c>
      <c r="F18" s="758">
        <f>'10+_SUB''s_2024'!F$8</f>
        <v>0</v>
      </c>
      <c r="G18" s="748" t="e">
        <f t="shared" ref="G18" si="4">((F18-F17)/F17)*100</f>
        <v>#DIV/0!</v>
      </c>
      <c r="I18" s="683">
        <v>45505</v>
      </c>
      <c r="J18" s="758">
        <f>'10+_SUB''s_2024'!F$9</f>
        <v>0</v>
      </c>
      <c r="K18" s="748" t="e">
        <f t="shared" ref="K18" si="5">((J18-J17)/J17)*100</f>
        <v>#DIV/0!</v>
      </c>
      <c r="M18" s="683">
        <v>45505</v>
      </c>
      <c r="N18" s="758">
        <f>'10+_SUB''s_2024'!F$10</f>
        <v>0</v>
      </c>
      <c r="O18" s="748" t="e">
        <f>((N18-N17)/N17)*100</f>
        <v>#DIV/0!</v>
      </c>
    </row>
    <row r="19" spans="1:15" ht="15">
      <c r="A19" s="842">
        <v>45536</v>
      </c>
      <c r="B19" s="838">
        <f>'10+_SUB''s_2024'!E$7</f>
        <v>0</v>
      </c>
      <c r="C19" s="748" t="e">
        <f t="shared" ref="C19:C21" si="6">((B19-B18)/B18)*100</f>
        <v>#DIV/0!</v>
      </c>
      <c r="E19" s="683">
        <v>45536</v>
      </c>
      <c r="F19" s="758">
        <f>'10+_SUB''s_2024'!E$8</f>
        <v>0</v>
      </c>
      <c r="G19" s="748" t="e">
        <f t="shared" ref="G19:G20" si="7">((F19-F18)/F18)*100</f>
        <v>#DIV/0!</v>
      </c>
      <c r="I19" s="683">
        <v>45536</v>
      </c>
      <c r="J19" s="758">
        <f>'10+_SUB''s_2024'!E$9</f>
        <v>0</v>
      </c>
      <c r="K19" s="748" t="e">
        <f t="shared" ref="K19:K21" si="8">((J19-J18)/J18)*100</f>
        <v>#DIV/0!</v>
      </c>
      <c r="M19" s="683">
        <v>45536</v>
      </c>
      <c r="N19" s="758">
        <f>'10+_SUB''s_2024'!E$10</f>
        <v>0</v>
      </c>
      <c r="O19" s="748" t="e">
        <f>((N19-N18)/N18)*100</f>
        <v>#DIV/0!</v>
      </c>
    </row>
    <row r="20" spans="1:15" ht="15">
      <c r="A20" s="842">
        <v>45566</v>
      </c>
      <c r="B20" s="838">
        <f>'10+_SUB''s_2024'!D$7</f>
        <v>0</v>
      </c>
      <c r="C20" s="748" t="e">
        <f t="shared" si="6"/>
        <v>#DIV/0!</v>
      </c>
      <c r="E20" s="683">
        <v>45566</v>
      </c>
      <c r="F20" s="758">
        <f>'10+_SUB''s_2024'!D$8</f>
        <v>0</v>
      </c>
      <c r="G20" s="748" t="e">
        <f t="shared" si="7"/>
        <v>#DIV/0!</v>
      </c>
      <c r="I20" s="683">
        <v>45566</v>
      </c>
      <c r="J20" s="758">
        <f>'10+_SUB''s_2024'!D$9</f>
        <v>0</v>
      </c>
      <c r="K20" s="748" t="e">
        <f t="shared" si="8"/>
        <v>#DIV/0!</v>
      </c>
      <c r="M20" s="683">
        <v>45566</v>
      </c>
      <c r="N20" s="758">
        <f>'10+_SUB''s_2024'!D$10</f>
        <v>0</v>
      </c>
      <c r="O20" s="748" t="e">
        <f>((N20-N19)/N19)*100</f>
        <v>#DIV/0!</v>
      </c>
    </row>
    <row r="21" spans="1:15" ht="15">
      <c r="A21" s="842">
        <v>45597</v>
      </c>
      <c r="B21" s="838">
        <f>'10+_SUB''s_2024'!C$7</f>
        <v>0</v>
      </c>
      <c r="C21" s="748" t="e">
        <f t="shared" si="6"/>
        <v>#DIV/0!</v>
      </c>
      <c r="E21" s="683">
        <v>45597</v>
      </c>
      <c r="F21" s="758">
        <f>'10+_SUB''s_2024'!C$8</f>
        <v>0</v>
      </c>
      <c r="G21" s="748" t="e">
        <f>((F21-F20)/F20)*100</f>
        <v>#DIV/0!</v>
      </c>
      <c r="I21" s="683">
        <v>45597</v>
      </c>
      <c r="J21" s="758">
        <f>'10+_SUB''s_2024'!C$9</f>
        <v>0</v>
      </c>
      <c r="K21" s="748" t="e">
        <f t="shared" si="8"/>
        <v>#DIV/0!</v>
      </c>
      <c r="M21" s="683">
        <v>45597</v>
      </c>
      <c r="N21" s="758">
        <f>'10+_SUB''s_2024'!C$10</f>
        <v>0</v>
      </c>
      <c r="O21" s="748" t="e">
        <f>((N21-N20)/N20)*100</f>
        <v>#DIV/0!</v>
      </c>
    </row>
    <row r="22" spans="1:15" ht="15.75" thickBot="1">
      <c r="A22" s="843">
        <v>45627</v>
      </c>
      <c r="B22" s="839">
        <f>'10+_SUB''s_2024'!B$7</f>
        <v>0</v>
      </c>
      <c r="C22" s="750" t="e">
        <f t="shared" ref="C22" si="9">((B22-B21)/B21)*100</f>
        <v>#DIV/0!</v>
      </c>
      <c r="E22" s="684">
        <v>45627</v>
      </c>
      <c r="F22" s="759">
        <f>'10+_SUB''s_2024'!B$8</f>
        <v>0</v>
      </c>
      <c r="G22" s="750" t="e">
        <f>((F22-F21)/F21)*100</f>
        <v>#DIV/0!</v>
      </c>
      <c r="I22" s="684">
        <v>45627</v>
      </c>
      <c r="J22" s="759">
        <f>'10+_SUB''s_2024'!B$9</f>
        <v>0</v>
      </c>
      <c r="K22" s="750" t="e">
        <f t="shared" ref="K22" si="10">((J22-J21)/J21)*100</f>
        <v>#DIV/0!</v>
      </c>
      <c r="M22" s="684">
        <v>45627</v>
      </c>
      <c r="N22" s="759">
        <f>'10+_SUB''s_2024'!B$10</f>
        <v>0</v>
      </c>
      <c r="O22" s="750" t="e">
        <f>((N22-N21)/N21)*100</f>
        <v>#DIV/0!</v>
      </c>
    </row>
    <row r="23" spans="1:15">
      <c r="B23" s="9"/>
      <c r="C23" s="9"/>
    </row>
    <row r="24" spans="1:15" ht="15" thickBot="1">
      <c r="B24" s="9"/>
      <c r="C24" s="9"/>
    </row>
    <row r="25" spans="1:15" ht="15.75" thickBot="1">
      <c r="A25" s="1120" t="str">
        <f>'10+_SUB''s_2024'!A11</f>
        <v>Santana/Tucuruvi</v>
      </c>
      <c r="B25" s="1121"/>
      <c r="C25" s="1122"/>
      <c r="E25" s="1119" t="str">
        <f>'10+_SUB''s_2024'!A12</f>
        <v>Vila Mariana</v>
      </c>
      <c r="F25" s="1117"/>
      <c r="G25" s="1118"/>
      <c r="I25" s="1119" t="str">
        <f>'10+_SUB''s_2024'!A13</f>
        <v>Ipiranga</v>
      </c>
      <c r="J25" s="1117"/>
      <c r="K25" s="1118"/>
      <c r="M25" s="1119" t="str">
        <f>'10+_SUB''s_2024'!A14</f>
        <v>Butantã</v>
      </c>
      <c r="N25" s="1117"/>
      <c r="O25" s="1123"/>
    </row>
    <row r="26" spans="1:15" ht="15.75" thickBot="1">
      <c r="A26" s="678" t="s">
        <v>2</v>
      </c>
      <c r="B26" s="689" t="s">
        <v>209</v>
      </c>
      <c r="C26" s="705" t="s">
        <v>210</v>
      </c>
      <c r="E26" s="693" t="s">
        <v>2</v>
      </c>
      <c r="F26" s="5" t="s">
        <v>209</v>
      </c>
      <c r="G26" s="697" t="s">
        <v>210</v>
      </c>
      <c r="I26" s="691" t="s">
        <v>2</v>
      </c>
      <c r="J26" s="5" t="s">
        <v>209</v>
      </c>
      <c r="K26" s="692" t="s">
        <v>210</v>
      </c>
      <c r="M26" s="691" t="s">
        <v>2</v>
      </c>
      <c r="N26" s="844" t="s">
        <v>209</v>
      </c>
      <c r="O26" s="830" t="s">
        <v>210</v>
      </c>
    </row>
    <row r="27" spans="1:15" ht="15">
      <c r="A27" s="681">
        <v>45292</v>
      </c>
      <c r="B27" s="112">
        <f>'10+_SUB''s_2024'!M11</f>
        <v>57</v>
      </c>
      <c r="C27" s="682">
        <f>((B27-54)/54)*100</f>
        <v>5.5555555555555554</v>
      </c>
      <c r="E27" s="681">
        <v>45292</v>
      </c>
      <c r="F27" s="202">
        <f>'10+_SUB''s_2024'!M12</f>
        <v>64</v>
      </c>
      <c r="G27" s="509">
        <f>((F27-39)/39)*100</f>
        <v>64.102564102564102</v>
      </c>
      <c r="I27" s="681">
        <v>45292</v>
      </c>
      <c r="J27" s="112">
        <f>'10+_SUB''s_2024'!M13</f>
        <v>45</v>
      </c>
      <c r="K27" s="682">
        <f>((J27-38)/38)*100</f>
        <v>18.421052631578945</v>
      </c>
      <c r="M27" s="681">
        <v>45292</v>
      </c>
      <c r="N27" s="112">
        <f>'10+_SUB''s_2024'!M14</f>
        <v>48</v>
      </c>
      <c r="O27" s="845">
        <f>((N27-38)/38)*100</f>
        <v>26.315789473684209</v>
      </c>
    </row>
    <row r="28" spans="1:15" s="473" customFormat="1" ht="15">
      <c r="A28" s="848">
        <v>45323</v>
      </c>
      <c r="B28" s="851">
        <f>'10+_SUB''s_2024'!L11</f>
        <v>62</v>
      </c>
      <c r="C28" s="852">
        <f t="shared" ref="C28:C33" si="11">((B28-B27)/B27)*100</f>
        <v>8.7719298245614024</v>
      </c>
      <c r="E28" s="848">
        <v>45323</v>
      </c>
      <c r="F28" s="863">
        <f>'10+_SUB''s_2024'!L12</f>
        <v>58</v>
      </c>
      <c r="G28" s="864">
        <f t="shared" ref="G28:G33" si="12">((F28-F27)/F27)*100</f>
        <v>-9.375</v>
      </c>
      <c r="I28" s="848">
        <v>45323</v>
      </c>
      <c r="J28" s="851">
        <f>'10+_SUB''s_2024'!L13</f>
        <v>48</v>
      </c>
      <c r="K28" s="852">
        <f t="shared" ref="K28:K33" si="13">((J28-J27)/J27)*100</f>
        <v>6.666666666666667</v>
      </c>
      <c r="M28" s="848">
        <v>45323</v>
      </c>
      <c r="N28" s="851">
        <f>'10+_SUB''s_2024'!L14</f>
        <v>48</v>
      </c>
      <c r="O28" s="852">
        <f t="shared" ref="O28:O33" si="14">((N28-N27)/N27)*100</f>
        <v>0</v>
      </c>
    </row>
    <row r="29" spans="1:15" s="732" customFormat="1" ht="15">
      <c r="A29" s="904">
        <v>45352</v>
      </c>
      <c r="B29" s="905">
        <f>'10+_SUB''s_2024'!$K$11</f>
        <v>66</v>
      </c>
      <c r="C29" s="903">
        <f t="shared" si="11"/>
        <v>6.4516129032258061</v>
      </c>
      <c r="E29" s="904">
        <v>45352</v>
      </c>
      <c r="F29" s="906">
        <f>'10+_SUB''s_2024'!$K$12</f>
        <v>63</v>
      </c>
      <c r="G29" s="907">
        <f t="shared" si="12"/>
        <v>8.6206896551724146</v>
      </c>
      <c r="I29" s="904">
        <v>45352</v>
      </c>
      <c r="J29" s="905">
        <f>'10+_SUB''s_2024'!$K$13</f>
        <v>64</v>
      </c>
      <c r="K29" s="903">
        <f t="shared" si="13"/>
        <v>33.333333333333329</v>
      </c>
      <c r="M29" s="904">
        <v>45352</v>
      </c>
      <c r="N29" s="905">
        <f>'10+_SUB''s_2024'!$K$14</f>
        <v>66</v>
      </c>
      <c r="O29" s="903">
        <f t="shared" si="14"/>
        <v>37.5</v>
      </c>
    </row>
    <row r="30" spans="1:15" s="473" customFormat="1" ht="15">
      <c r="A30" s="848">
        <v>45383</v>
      </c>
      <c r="B30" s="863">
        <f>'10+_SUB''s_2024'!J$11</f>
        <v>72</v>
      </c>
      <c r="C30" s="852">
        <f t="shared" si="11"/>
        <v>9.0909090909090917</v>
      </c>
      <c r="E30" s="848">
        <v>45383</v>
      </c>
      <c r="F30" s="863">
        <f>'10+_SUB''s_2024'!J$12</f>
        <v>57</v>
      </c>
      <c r="G30" s="864">
        <f t="shared" si="12"/>
        <v>-9.5238095238095237</v>
      </c>
      <c r="I30" s="848">
        <v>45383</v>
      </c>
      <c r="J30" s="863">
        <f>'10+_SUB''s_2024'!J$13</f>
        <v>42</v>
      </c>
      <c r="K30" s="852">
        <f t="shared" si="13"/>
        <v>-34.375</v>
      </c>
      <c r="M30" s="848">
        <v>45383</v>
      </c>
      <c r="N30" s="863">
        <f>'10+_SUB''s_2024'!J$14</f>
        <v>55</v>
      </c>
      <c r="O30" s="852">
        <f t="shared" si="14"/>
        <v>-16.666666666666664</v>
      </c>
    </row>
    <row r="31" spans="1:15" s="732" customFormat="1" ht="15">
      <c r="A31" s="904">
        <v>45413</v>
      </c>
      <c r="B31" s="906">
        <f>'10+_SUB''s_2024'!I$11</f>
        <v>49</v>
      </c>
      <c r="C31" s="903">
        <f t="shared" si="11"/>
        <v>-31.944444444444443</v>
      </c>
      <c r="E31" s="904">
        <v>45413</v>
      </c>
      <c r="F31" s="906">
        <f>'10+_SUB''s_2024'!I$12</f>
        <v>64</v>
      </c>
      <c r="G31" s="907">
        <f t="shared" si="12"/>
        <v>12.280701754385964</v>
      </c>
      <c r="I31" s="904">
        <v>45413</v>
      </c>
      <c r="J31" s="906">
        <f>'10+_SUB''s_2024'!I$13</f>
        <v>48</v>
      </c>
      <c r="K31" s="903">
        <f t="shared" si="13"/>
        <v>14.285714285714285</v>
      </c>
      <c r="M31" s="904">
        <v>45413</v>
      </c>
      <c r="N31" s="906">
        <f>'10+_SUB''s_2024'!I$14</f>
        <v>52</v>
      </c>
      <c r="O31" s="903">
        <f t="shared" si="14"/>
        <v>-5.4545454545454541</v>
      </c>
    </row>
    <row r="32" spans="1:15" s="473" customFormat="1" ht="15">
      <c r="A32" s="848">
        <v>45444</v>
      </c>
      <c r="B32" s="863">
        <f>'10+_SUB''s_2024'!H$11</f>
        <v>60</v>
      </c>
      <c r="C32" s="852">
        <f t="shared" si="11"/>
        <v>22.448979591836736</v>
      </c>
      <c r="E32" s="848">
        <v>45444</v>
      </c>
      <c r="F32" s="863">
        <f>'10+_SUB''s_2024'!H$12</f>
        <v>58</v>
      </c>
      <c r="G32" s="864">
        <f t="shared" si="12"/>
        <v>-9.375</v>
      </c>
      <c r="I32" s="848">
        <v>45444</v>
      </c>
      <c r="J32" s="863">
        <f>'10+_SUB''s_2024'!H$13</f>
        <v>64</v>
      </c>
      <c r="K32" s="852">
        <f t="shared" si="13"/>
        <v>33.333333333333329</v>
      </c>
      <c r="M32" s="848">
        <v>45444</v>
      </c>
      <c r="N32" s="863">
        <f>'10+_SUB''s_2024'!H$14</f>
        <v>39</v>
      </c>
      <c r="O32" s="852">
        <f t="shared" si="14"/>
        <v>-25</v>
      </c>
    </row>
    <row r="33" spans="1:15" ht="15">
      <c r="A33" s="683">
        <v>45474</v>
      </c>
      <c r="B33" s="758">
        <f>'10+_SUB''s_2024'!G$11</f>
        <v>0</v>
      </c>
      <c r="C33" s="748">
        <f t="shared" si="11"/>
        <v>-100</v>
      </c>
      <c r="E33" s="683">
        <v>45474</v>
      </c>
      <c r="F33" s="758">
        <f>'10+_SUB''s_2024'!G$12</f>
        <v>0</v>
      </c>
      <c r="G33" s="760">
        <f t="shared" si="12"/>
        <v>-100</v>
      </c>
      <c r="I33" s="683">
        <v>45474</v>
      </c>
      <c r="J33" s="758">
        <f>'10+_SUB''s_2024'!G$13</f>
        <v>0</v>
      </c>
      <c r="K33" s="748">
        <f t="shared" si="13"/>
        <v>-100</v>
      </c>
      <c r="M33" s="683">
        <v>45474</v>
      </c>
      <c r="N33" s="758">
        <f>'10+_SUB''s_2024'!G$14</f>
        <v>0</v>
      </c>
      <c r="O33" s="748">
        <f t="shared" si="14"/>
        <v>-100</v>
      </c>
    </row>
    <row r="34" spans="1:15" ht="15">
      <c r="A34" s="683">
        <v>45505</v>
      </c>
      <c r="B34" s="758">
        <f>'10+_SUB''s_2024'!F$11</f>
        <v>0</v>
      </c>
      <c r="C34" s="748" t="e">
        <f t="shared" ref="C34" si="15">((B34-B33)/B33)*100</f>
        <v>#DIV/0!</v>
      </c>
      <c r="E34" s="683">
        <v>45505</v>
      </c>
      <c r="F34" s="758">
        <f>'10+_SUB''s_2024'!F$12</f>
        <v>0</v>
      </c>
      <c r="G34" s="760" t="e">
        <f t="shared" ref="G34" si="16">((F34-F33)/F33)*100</f>
        <v>#DIV/0!</v>
      </c>
      <c r="I34" s="683">
        <v>45505</v>
      </c>
      <c r="J34" s="758">
        <f>'10+_SUB''s_2024'!F$13</f>
        <v>0</v>
      </c>
      <c r="K34" s="748" t="e">
        <f t="shared" ref="K34" si="17">((J34-J33)/J33)*100</f>
        <v>#DIV/0!</v>
      </c>
      <c r="M34" s="683">
        <v>45505</v>
      </c>
      <c r="N34" s="758">
        <f>'10+_SUB''s_2024'!F$14</f>
        <v>0</v>
      </c>
      <c r="O34" s="748" t="e">
        <f t="shared" ref="O34" si="18">((N34-N33)/N33)*100</f>
        <v>#DIV/0!</v>
      </c>
    </row>
    <row r="35" spans="1:15" ht="15">
      <c r="A35" s="683">
        <v>45536</v>
      </c>
      <c r="B35" s="758">
        <f>'10+_SUB''s_2024'!E$11</f>
        <v>0</v>
      </c>
      <c r="C35" s="748" t="e">
        <f t="shared" ref="C35:C37" si="19">((B35-B34)/B34)*100</f>
        <v>#DIV/0!</v>
      </c>
      <c r="E35" s="683">
        <v>45536</v>
      </c>
      <c r="F35" s="758">
        <f>'10+_SUB''s_2024'!E$12</f>
        <v>0</v>
      </c>
      <c r="G35" s="760" t="e">
        <f t="shared" ref="G35:G37" si="20">((F35-F34)/F34)*100</f>
        <v>#DIV/0!</v>
      </c>
      <c r="I35" s="683">
        <v>45536</v>
      </c>
      <c r="J35" s="758">
        <f>'10+_SUB''s_2024'!E$13</f>
        <v>0</v>
      </c>
      <c r="K35" s="748" t="e">
        <f t="shared" ref="K35:K37" si="21">((J35-J34)/J34)*100</f>
        <v>#DIV/0!</v>
      </c>
      <c r="M35" s="683">
        <v>45536</v>
      </c>
      <c r="N35" s="758">
        <f>'10+_SUB''s_2024'!E$14</f>
        <v>0</v>
      </c>
      <c r="O35" s="748" t="e">
        <f t="shared" ref="O35:O37" si="22">((N35-N34)/N34)*100</f>
        <v>#DIV/0!</v>
      </c>
    </row>
    <row r="36" spans="1:15" ht="15">
      <c r="A36" s="683">
        <v>45566</v>
      </c>
      <c r="B36" s="758">
        <f>'10+_SUB''s_2024'!D$11</f>
        <v>0</v>
      </c>
      <c r="C36" s="748" t="e">
        <f t="shared" si="19"/>
        <v>#DIV/0!</v>
      </c>
      <c r="E36" s="683">
        <v>45566</v>
      </c>
      <c r="F36" s="758">
        <f>'10+_SUB''s_2024'!D$12</f>
        <v>0</v>
      </c>
      <c r="G36" s="760" t="e">
        <f t="shared" si="20"/>
        <v>#DIV/0!</v>
      </c>
      <c r="I36" s="683">
        <v>45566</v>
      </c>
      <c r="J36" s="758">
        <f>'10+_SUB''s_2024'!D$13</f>
        <v>0</v>
      </c>
      <c r="K36" s="748" t="e">
        <f t="shared" si="21"/>
        <v>#DIV/0!</v>
      </c>
      <c r="M36" s="683">
        <v>45566</v>
      </c>
      <c r="N36" s="758">
        <f>'10+_SUB''s_2024'!D$14</f>
        <v>0</v>
      </c>
      <c r="O36" s="748" t="e">
        <f t="shared" si="22"/>
        <v>#DIV/0!</v>
      </c>
    </row>
    <row r="37" spans="1:15" ht="15">
      <c r="A37" s="683">
        <v>45597</v>
      </c>
      <c r="B37" s="758">
        <f>'10+_SUB''s_2024'!C$11</f>
        <v>0</v>
      </c>
      <c r="C37" s="748" t="e">
        <f t="shared" si="19"/>
        <v>#DIV/0!</v>
      </c>
      <c r="E37" s="683">
        <v>45597</v>
      </c>
      <c r="F37" s="758">
        <f>'10+_SUB''s_2024'!C$12</f>
        <v>0</v>
      </c>
      <c r="G37" s="760" t="e">
        <f t="shared" si="20"/>
        <v>#DIV/0!</v>
      </c>
      <c r="I37" s="683">
        <v>45597</v>
      </c>
      <c r="J37" s="758">
        <f>'10+_SUB''s_2024'!C$13</f>
        <v>0</v>
      </c>
      <c r="K37" s="748" t="e">
        <f t="shared" si="21"/>
        <v>#DIV/0!</v>
      </c>
      <c r="M37" s="683">
        <v>45597</v>
      </c>
      <c r="N37" s="758">
        <f>'10+_SUB''s_2024'!C$14</f>
        <v>0</v>
      </c>
      <c r="O37" s="748" t="e">
        <f t="shared" si="22"/>
        <v>#DIV/0!</v>
      </c>
    </row>
    <row r="38" spans="1:15" ht="15.75" thickBot="1">
      <c r="A38" s="684">
        <v>45627</v>
      </c>
      <c r="B38" s="759">
        <f>'10+_SUB''s_2024'!B$11</f>
        <v>0</v>
      </c>
      <c r="C38" s="750" t="e">
        <f t="shared" ref="C38" si="23">((B38-B37)/B37)*100</f>
        <v>#DIV/0!</v>
      </c>
      <c r="E38" s="684">
        <v>45627</v>
      </c>
      <c r="F38" s="759">
        <f>'10+_SUB''s_2024'!B$12</f>
        <v>0</v>
      </c>
      <c r="G38" s="761" t="e">
        <f t="shared" ref="G38" si="24">((F38-F37)/F37)*100</f>
        <v>#DIV/0!</v>
      </c>
      <c r="I38" s="684">
        <v>45627</v>
      </c>
      <c r="J38" s="759">
        <f>'10+_SUB''s_2024'!B$13</f>
        <v>0</v>
      </c>
      <c r="K38" s="750" t="e">
        <f t="shared" ref="K38" si="25">((J38-J37)/J37)*100</f>
        <v>#DIV/0!</v>
      </c>
      <c r="M38" s="684">
        <v>45627</v>
      </c>
      <c r="N38" s="759">
        <f>'10+_SUB''s_2024'!B$14</f>
        <v>0</v>
      </c>
      <c r="O38" s="750" t="e">
        <f t="shared" ref="O38" si="26">((N38-N37)/N37)*100</f>
        <v>#DIV/0!</v>
      </c>
    </row>
    <row r="40" spans="1:15" ht="15" thickBot="1"/>
    <row r="41" spans="1:15" ht="15.75" thickBot="1">
      <c r="A41" s="1119" t="str">
        <f>'10+_SUB''s_2024'!A15</f>
        <v>Santo Amaro</v>
      </c>
      <c r="B41" s="1117"/>
      <c r="C41" s="1118"/>
      <c r="E41" s="1119" t="str">
        <f>'10+_SUB''s_2024'!A16</f>
        <v>Pinheiros</v>
      </c>
      <c r="F41" s="1117"/>
      <c r="G41" s="1118"/>
    </row>
    <row r="42" spans="1:15" ht="15.75" thickBot="1">
      <c r="A42" s="693" t="s">
        <v>2</v>
      </c>
      <c r="B42" s="5" t="s">
        <v>209</v>
      </c>
      <c r="C42" s="692" t="s">
        <v>210</v>
      </c>
      <c r="E42" s="693" t="s">
        <v>2</v>
      </c>
      <c r="F42" s="5" t="s">
        <v>209</v>
      </c>
      <c r="G42" s="692" t="s">
        <v>210</v>
      </c>
    </row>
    <row r="43" spans="1:15" ht="15">
      <c r="A43" s="681">
        <v>45292</v>
      </c>
      <c r="B43" s="112">
        <f>'10+_SUB''s_2024'!M15</f>
        <v>57</v>
      </c>
      <c r="C43" s="682">
        <f>((B43-26)/26)*100</f>
        <v>119.23076923076923</v>
      </c>
      <c r="E43" s="681">
        <v>45292</v>
      </c>
      <c r="F43" s="203">
        <f>'10+_SUB''s_2024'!M16</f>
        <v>52</v>
      </c>
      <c r="G43" s="682">
        <f>((F43-30)/30)*100</f>
        <v>73.333333333333329</v>
      </c>
    </row>
    <row r="44" spans="1:15" s="473" customFormat="1" ht="15">
      <c r="A44" s="848">
        <v>45323</v>
      </c>
      <c r="B44" s="851">
        <f>'10+_SUB''s_2024'!L15</f>
        <v>57</v>
      </c>
      <c r="C44" s="852">
        <f t="shared" ref="C44:C49" si="27">((B44-B43)/B43)*100</f>
        <v>0</v>
      </c>
      <c r="E44" s="848">
        <v>45323</v>
      </c>
      <c r="F44" s="865">
        <f>'10+_SUB''s_2024'!L16</f>
        <v>48</v>
      </c>
      <c r="G44" s="852">
        <f t="shared" ref="G44:G49" si="28">((F44-F43)/F43)*100</f>
        <v>-7.6923076923076925</v>
      </c>
    </row>
    <row r="45" spans="1:15" s="732" customFormat="1" ht="15">
      <c r="A45" s="904">
        <v>45352</v>
      </c>
      <c r="B45" s="905">
        <f>'10+_SUB''s_2024'!$K$15</f>
        <v>59</v>
      </c>
      <c r="C45" s="903">
        <f t="shared" si="27"/>
        <v>3.5087719298245612</v>
      </c>
      <c r="E45" s="904">
        <v>45352</v>
      </c>
      <c r="F45" s="908">
        <f>'10+_SUB''s_2024'!$K$16</f>
        <v>38</v>
      </c>
      <c r="G45" s="903">
        <f t="shared" si="28"/>
        <v>-20.833333333333336</v>
      </c>
    </row>
    <row r="46" spans="1:15" s="473" customFormat="1" ht="15">
      <c r="A46" s="848">
        <v>45383</v>
      </c>
      <c r="B46" s="851">
        <f>'10+_SUB''s_2024'!J$15</f>
        <v>31</v>
      </c>
      <c r="C46" s="852">
        <f t="shared" si="27"/>
        <v>-47.457627118644069</v>
      </c>
      <c r="E46" s="848">
        <v>45383</v>
      </c>
      <c r="F46" s="863">
        <f>'10+_SUB''s_2024'!J$16</f>
        <v>52</v>
      </c>
      <c r="G46" s="852">
        <f t="shared" si="28"/>
        <v>36.84210526315789</v>
      </c>
    </row>
    <row r="47" spans="1:15" s="732" customFormat="1" ht="15">
      <c r="A47" s="904">
        <v>45413</v>
      </c>
      <c r="B47" s="905">
        <f>'10+_SUB''s_2024'!I$15</f>
        <v>63</v>
      </c>
      <c r="C47" s="903">
        <f t="shared" si="27"/>
        <v>103.2258064516129</v>
      </c>
      <c r="E47" s="904">
        <v>45413</v>
      </c>
      <c r="F47" s="906">
        <f>'10+_SUB''s_2024'!I$16</f>
        <v>57</v>
      </c>
      <c r="G47" s="903">
        <f t="shared" si="28"/>
        <v>9.6153846153846168</v>
      </c>
    </row>
    <row r="48" spans="1:15" s="473" customFormat="1" ht="15">
      <c r="A48" s="848">
        <v>45444</v>
      </c>
      <c r="B48" s="851">
        <f>'10+_SUB''s_2024'!H$15</f>
        <v>41</v>
      </c>
      <c r="C48" s="852">
        <f t="shared" si="27"/>
        <v>-34.920634920634917</v>
      </c>
      <c r="E48" s="848">
        <v>45444</v>
      </c>
      <c r="F48" s="863">
        <f>'10+_SUB''s_2024'!H$16</f>
        <v>51</v>
      </c>
      <c r="G48" s="852">
        <f t="shared" si="28"/>
        <v>-10.526315789473683</v>
      </c>
    </row>
    <row r="49" spans="1:11" ht="15">
      <c r="A49" s="683">
        <v>45474</v>
      </c>
      <c r="B49" s="747">
        <f>'10+_SUB''s_2024'!G$15</f>
        <v>0</v>
      </c>
      <c r="C49" s="748">
        <f t="shared" si="27"/>
        <v>-100</v>
      </c>
      <c r="E49" s="683">
        <v>45474</v>
      </c>
      <c r="F49" s="758">
        <f>'10+_SUB''s_2024'!G$16</f>
        <v>0</v>
      </c>
      <c r="G49" s="748">
        <f t="shared" si="28"/>
        <v>-100</v>
      </c>
    </row>
    <row r="50" spans="1:11" ht="15">
      <c r="A50" s="683">
        <v>45505</v>
      </c>
      <c r="B50" s="747">
        <f>'10+_SUB''s_2024'!F$15</f>
        <v>0</v>
      </c>
      <c r="C50" s="748" t="e">
        <f t="shared" ref="C50" si="29">((B50-B49)/B49)*100</f>
        <v>#DIV/0!</v>
      </c>
      <c r="E50" s="683">
        <v>45505</v>
      </c>
      <c r="F50" s="758">
        <f>'10+_SUB''s_2024'!F$16</f>
        <v>0</v>
      </c>
      <c r="G50" s="748" t="e">
        <f t="shared" ref="G50" si="30">((F50-F49)/F49)*100</f>
        <v>#DIV/0!</v>
      </c>
    </row>
    <row r="51" spans="1:11" ht="15">
      <c r="A51" s="683">
        <v>45536</v>
      </c>
      <c r="B51" s="747">
        <f>'10+_SUB''s_2024'!E$15</f>
        <v>0</v>
      </c>
      <c r="C51" s="748" t="e">
        <f t="shared" ref="C51:C53" si="31">((B51-B50)/B50)*100</f>
        <v>#DIV/0!</v>
      </c>
      <c r="E51" s="683">
        <v>45536</v>
      </c>
      <c r="F51" s="758">
        <f>'10+_SUB''s_2024'!E$16</f>
        <v>0</v>
      </c>
      <c r="G51" s="748" t="e">
        <f t="shared" ref="G51:G53" si="32">((F51-F50)/F50)*100</f>
        <v>#DIV/0!</v>
      </c>
    </row>
    <row r="52" spans="1:11" ht="15">
      <c r="A52" s="683">
        <v>45566</v>
      </c>
      <c r="B52" s="747">
        <f>'10+_SUB''s_2024'!D$15</f>
        <v>0</v>
      </c>
      <c r="C52" s="748" t="e">
        <f t="shared" si="31"/>
        <v>#DIV/0!</v>
      </c>
      <c r="E52" s="683">
        <v>45566</v>
      </c>
      <c r="F52" s="758">
        <f>'10+_SUB''s_2024'!D$16</f>
        <v>0</v>
      </c>
      <c r="G52" s="748" t="e">
        <f t="shared" si="32"/>
        <v>#DIV/0!</v>
      </c>
    </row>
    <row r="53" spans="1:11" ht="15">
      <c r="A53" s="683">
        <v>45597</v>
      </c>
      <c r="B53" s="747">
        <f>'10+_SUB''s_2024'!C$15</f>
        <v>0</v>
      </c>
      <c r="C53" s="748" t="e">
        <f t="shared" si="31"/>
        <v>#DIV/0!</v>
      </c>
      <c r="E53" s="683">
        <v>45597</v>
      </c>
      <c r="F53" s="758">
        <f>'10+_SUB''s_2024'!C$16</f>
        <v>0</v>
      </c>
      <c r="G53" s="748" t="e">
        <f t="shared" si="32"/>
        <v>#DIV/0!</v>
      </c>
    </row>
    <row r="54" spans="1:11" ht="15.75" thickBot="1">
      <c r="A54" s="684">
        <v>45627</v>
      </c>
      <c r="B54" s="749">
        <f>'10+_SUB''s_2024'!B$15</f>
        <v>0</v>
      </c>
      <c r="C54" s="750" t="e">
        <f t="shared" ref="C54" si="33">((B54-B53)/B53)*100</f>
        <v>#DIV/0!</v>
      </c>
      <c r="E54" s="684">
        <v>45627</v>
      </c>
      <c r="F54" s="759">
        <f>'10+_SUB''s_2024'!B$16</f>
        <v>0</v>
      </c>
      <c r="G54" s="750" t="e">
        <f t="shared" ref="G54" si="34">((F54-F53)/F53)*100</f>
        <v>#DIV/0!</v>
      </c>
    </row>
    <row r="56" spans="1:11">
      <c r="B56" s="9"/>
      <c r="C56" s="9"/>
    </row>
    <row r="57" spans="1:11" ht="15">
      <c r="A57" s="1100"/>
      <c r="B57" s="1100"/>
      <c r="C57" s="1100"/>
      <c r="D57" s="1100"/>
      <c r="F57" s="1100"/>
      <c r="G57" s="1100"/>
      <c r="H57" s="1100"/>
      <c r="I57" s="1100"/>
      <c r="J57" s="1100"/>
      <c r="K57" s="204"/>
    </row>
    <row r="58" spans="1:11">
      <c r="A58" s="204"/>
      <c r="B58" s="9"/>
      <c r="C58" s="9"/>
    </row>
    <row r="59" spans="1:11" ht="15">
      <c r="B59" s="9"/>
      <c r="C59" s="9"/>
      <c r="F59" s="1100"/>
      <c r="G59" s="1100"/>
      <c r="H59" s="1100"/>
      <c r="I59" s="1100"/>
      <c r="J59" s="1100"/>
      <c r="K59" s="1100"/>
    </row>
    <row r="60" spans="1:11">
      <c r="B60" s="9"/>
      <c r="C60" s="9"/>
    </row>
    <row r="61" spans="1:11" ht="15">
      <c r="A61" s="1100"/>
      <c r="B61" s="1100"/>
      <c r="C61" s="1100"/>
      <c r="D61" s="1100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C13:C22 G13:G22 K13:K22 O13:O22 C29:C38 G29:G38 K29:K38 O29:O38 C45:C54 G45:G54" evalError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8"/>
  <dimension ref="A1:AE41"/>
  <sheetViews>
    <sheetView zoomScaleNormal="100" workbookViewId="0"/>
  </sheetViews>
  <sheetFormatPr defaultColWidth="5.5703125" defaultRowHeight="14.25"/>
  <cols>
    <col min="1" max="1" width="58.28515625" style="9" customWidth="1"/>
    <col min="2" max="2" width="8.140625" style="104" customWidth="1"/>
    <col min="3" max="16" width="9.140625" style="9" customWidth="1"/>
    <col min="17" max="21" width="9.140625" style="91" customWidth="1"/>
    <col min="22" max="22" width="12" style="91" customWidth="1"/>
    <col min="23" max="23" width="9.140625" style="91" customWidth="1"/>
    <col min="24" max="24" width="12.85546875" style="91" customWidth="1"/>
    <col min="25" max="25" width="20.28515625" style="91" bestFit="1" customWidth="1"/>
    <col min="26" max="26" width="24.28515625" style="91" hidden="1" customWidth="1"/>
    <col min="27" max="27" width="9.140625" style="91" customWidth="1"/>
    <col min="28" max="235" width="9.140625" style="9" customWidth="1"/>
    <col min="236" max="236" width="58.28515625" style="9" customWidth="1"/>
    <col min="237" max="237" width="3.7109375" style="9" bestFit="1" customWidth="1"/>
    <col min="238" max="238" width="5.5703125" style="9" bestFit="1" customWidth="1"/>
    <col min="239" max="239" width="5.5703125" style="9" customWidth="1"/>
    <col min="240" max="16384" width="5.5703125" style="9"/>
  </cols>
  <sheetData>
    <row r="1" spans="1:15" ht="15">
      <c r="A1" s="88" t="s">
        <v>0</v>
      </c>
    </row>
    <row r="2" spans="1:15" ht="15">
      <c r="A2" s="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">
      <c r="A3" s="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ht="15">
      <c r="A4" s="1" t="s">
        <v>523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ht="15" thickBot="1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ht="15.75" thickBot="1">
      <c r="A6" s="51" t="s">
        <v>481</v>
      </c>
      <c r="B6" s="1078">
        <v>45444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7" spans="1:15">
      <c r="A7" s="638" t="s">
        <v>294</v>
      </c>
      <c r="B7" s="639">
        <v>82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</row>
    <row r="8" spans="1:15">
      <c r="A8" s="635" t="s">
        <v>307</v>
      </c>
      <c r="B8" s="636">
        <v>72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</row>
    <row r="9" spans="1:15" ht="15" customHeight="1">
      <c r="A9" s="635" t="s">
        <v>282</v>
      </c>
      <c r="B9" s="636">
        <v>67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  <row r="10" spans="1:15">
      <c r="A10" s="635" t="s">
        <v>298</v>
      </c>
      <c r="B10" s="636">
        <v>66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</row>
    <row r="11" spans="1:15">
      <c r="A11" s="635" t="s">
        <v>296</v>
      </c>
      <c r="B11" s="636">
        <v>66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</row>
    <row r="12" spans="1:15">
      <c r="A12" s="635" t="s">
        <v>289</v>
      </c>
      <c r="B12" s="636">
        <v>64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  <row r="13" spans="1:15" ht="15" customHeight="1">
      <c r="A13" s="635" t="s">
        <v>302</v>
      </c>
      <c r="B13" s="636">
        <v>60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</row>
    <row r="14" spans="1:15">
      <c r="A14" s="635" t="s">
        <v>301</v>
      </c>
      <c r="B14" s="636">
        <v>59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</row>
    <row r="15" spans="1:15">
      <c r="A15" s="635" t="s">
        <v>309</v>
      </c>
      <c r="B15" s="636">
        <v>58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</row>
    <row r="16" spans="1:15" ht="15" thickBot="1">
      <c r="A16" s="635" t="s">
        <v>300</v>
      </c>
      <c r="B16" s="636">
        <v>51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</row>
    <row r="17" spans="1:31" ht="15.75" thickBot="1">
      <c r="A17" s="1077" t="s">
        <v>5</v>
      </c>
      <c r="B17" s="957">
        <f>SUM(B7:B16)</f>
        <v>645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</row>
    <row r="18" spans="1:31" s="480" customFormat="1" ht="15">
      <c r="A18" s="944"/>
      <c r="B18" s="945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31" s="480" customFormat="1">
      <c r="A19" s="946"/>
      <c r="B19" s="947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473"/>
    </row>
    <row r="20" spans="1:31" s="480" customFormat="1" ht="15.75" customHeight="1">
      <c r="A20" s="175"/>
      <c r="B20" s="94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473"/>
    </row>
    <row r="21" spans="1:31" s="480" customFormat="1">
      <c r="A21" s="946"/>
      <c r="B21" s="94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473"/>
    </row>
    <row r="22" spans="1:31" s="480" customFormat="1" ht="15" customHeight="1">
      <c r="A22" s="949"/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473"/>
    </row>
    <row r="23" spans="1:31" s="480" customFormat="1">
      <c r="A23" s="946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950"/>
      <c r="M23" s="158"/>
      <c r="N23" s="158"/>
      <c r="O23" s="473"/>
      <c r="S23" s="487"/>
      <c r="T23" s="488"/>
      <c r="U23" s="488"/>
      <c r="V23" s="488"/>
      <c r="W23" s="488"/>
      <c r="X23" s="488"/>
      <c r="Y23" s="488"/>
      <c r="Z23" s="481"/>
      <c r="AA23" s="488"/>
      <c r="AB23" s="488"/>
      <c r="AC23" s="488"/>
      <c r="AD23" s="488"/>
      <c r="AE23" s="489"/>
    </row>
    <row r="24" spans="1:31" s="480" customFormat="1" ht="16.5" customHeight="1">
      <c r="A24" s="175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950"/>
      <c r="M24" s="158"/>
      <c r="N24" s="158"/>
      <c r="O24" s="473"/>
      <c r="S24" s="487"/>
      <c r="T24" s="488"/>
      <c r="U24" s="488"/>
      <c r="V24" s="488"/>
      <c r="W24" s="488"/>
      <c r="X24" s="488"/>
      <c r="Y24" s="488"/>
      <c r="Z24" s="481"/>
      <c r="AA24" s="488"/>
      <c r="AB24" s="488"/>
      <c r="AC24" s="488"/>
      <c r="AD24" s="488"/>
      <c r="AE24" s="489"/>
    </row>
    <row r="25" spans="1:31" s="480" customFormat="1">
      <c r="A25" s="946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950"/>
      <c r="M25" s="158"/>
      <c r="N25" s="158"/>
      <c r="O25" s="473"/>
      <c r="S25" s="487"/>
      <c r="T25" s="488"/>
      <c r="U25" s="488"/>
      <c r="V25" s="488"/>
      <c r="W25" s="488"/>
      <c r="X25" s="488"/>
      <c r="Y25" s="488"/>
      <c r="Z25" s="481"/>
      <c r="AA25" s="488"/>
      <c r="AB25" s="488"/>
      <c r="AC25" s="488"/>
      <c r="AD25" s="488"/>
      <c r="AE25" s="489"/>
    </row>
    <row r="26" spans="1:31" s="480" customFormat="1" ht="15">
      <c r="A26" s="158"/>
      <c r="B26" s="177"/>
      <c r="C26" s="158"/>
      <c r="D26" s="158"/>
      <c r="E26" s="158"/>
      <c r="F26" s="158"/>
      <c r="G26" s="158"/>
      <c r="H26" s="131"/>
      <c r="I26" s="158"/>
      <c r="J26" s="158"/>
      <c r="K26" s="158"/>
      <c r="L26" s="158"/>
      <c r="M26" s="158"/>
      <c r="N26" s="158"/>
      <c r="O26" s="473"/>
      <c r="S26" s="487"/>
      <c r="T26" s="488"/>
      <c r="U26" s="488"/>
      <c r="V26" s="488"/>
      <c r="W26" s="488"/>
      <c r="X26" s="488"/>
      <c r="Y26" s="488"/>
      <c r="Z26" s="481"/>
      <c r="AA26" s="488"/>
      <c r="AB26" s="488"/>
      <c r="AC26" s="488"/>
      <c r="AD26" s="488"/>
      <c r="AE26" s="489"/>
    </row>
    <row r="27" spans="1:31" s="480" customFormat="1">
      <c r="A27" s="158"/>
      <c r="B27" s="177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473"/>
      <c r="S27" s="487"/>
      <c r="T27" s="488"/>
      <c r="U27" s="488"/>
      <c r="V27" s="488"/>
      <c r="W27" s="488"/>
      <c r="X27" s="488"/>
      <c r="Y27" s="488"/>
      <c r="Z27" s="481"/>
      <c r="AA27" s="488"/>
      <c r="AB27" s="488"/>
      <c r="AC27" s="488"/>
      <c r="AD27" s="488"/>
      <c r="AE27" s="489"/>
    </row>
    <row r="28" spans="1:31" s="473" customFormat="1">
      <c r="A28" s="158"/>
      <c r="B28" s="177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S28" s="476"/>
      <c r="T28" s="477"/>
      <c r="U28" s="477"/>
      <c r="V28" s="477"/>
      <c r="W28" s="477"/>
      <c r="X28" s="477"/>
      <c r="Y28" s="477"/>
      <c r="Z28" s="474"/>
      <c r="AA28" s="477"/>
      <c r="AB28" s="477"/>
      <c r="AC28" s="477"/>
      <c r="AD28" s="477"/>
      <c r="AE28" s="478"/>
    </row>
    <row r="29" spans="1:31" s="473" customFormat="1">
      <c r="A29" s="158"/>
      <c r="B29" s="17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S29" s="476"/>
      <c r="T29" s="477"/>
      <c r="U29" s="477"/>
      <c r="V29" s="477"/>
      <c r="W29" s="477"/>
      <c r="X29" s="477"/>
      <c r="Y29" s="477"/>
      <c r="Z29" s="474"/>
      <c r="AA29" s="477"/>
      <c r="AB29" s="477"/>
      <c r="AC29" s="477"/>
      <c r="AD29" s="477"/>
      <c r="AE29" s="478"/>
    </row>
    <row r="30" spans="1:31" s="473" customFormat="1">
      <c r="A30" s="158"/>
      <c r="B30" s="177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S30" s="476"/>
      <c r="T30" s="477"/>
      <c r="U30" s="477"/>
      <c r="V30" s="477"/>
      <c r="W30" s="477"/>
      <c r="X30" s="477"/>
      <c r="Y30" s="477"/>
      <c r="Z30" s="474"/>
      <c r="AA30" s="477"/>
      <c r="AB30" s="477"/>
      <c r="AC30" s="477"/>
      <c r="AD30" s="477"/>
      <c r="AE30" s="478"/>
    </row>
    <row r="31" spans="1:31" s="473" customFormat="1">
      <c r="A31" s="158"/>
      <c r="B31" s="177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S31" s="476"/>
      <c r="T31" s="477"/>
      <c r="U31" s="477"/>
      <c r="V31" s="477"/>
      <c r="W31" s="477"/>
      <c r="X31" s="477"/>
      <c r="Y31" s="477"/>
      <c r="Z31" s="474"/>
      <c r="AA31" s="477"/>
      <c r="AB31" s="477"/>
      <c r="AC31" s="477"/>
      <c r="AD31" s="477"/>
      <c r="AE31" s="478"/>
    </row>
    <row r="32" spans="1:31" s="473" customFormat="1">
      <c r="A32" s="158"/>
      <c r="B32" s="177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S32" s="476"/>
      <c r="T32" s="477"/>
      <c r="U32" s="477"/>
      <c r="V32" s="477"/>
      <c r="W32" s="477"/>
      <c r="X32" s="477"/>
      <c r="Y32" s="477"/>
      <c r="Z32" s="474"/>
      <c r="AA32" s="477"/>
      <c r="AB32" s="477"/>
      <c r="AC32" s="477"/>
      <c r="AD32" s="477"/>
      <c r="AE32" s="478"/>
    </row>
    <row r="33" spans="1:28" s="473" customFormat="1">
      <c r="A33" s="158"/>
      <c r="B33" s="177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28" s="473" customFormat="1">
      <c r="A34" s="158"/>
      <c r="B34" s="177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</row>
    <row r="35" spans="1:28">
      <c r="A35" s="91"/>
      <c r="B35" s="18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U35" s="9"/>
      <c r="V35" s="9"/>
      <c r="W35" s="9"/>
      <c r="X35" s="9"/>
      <c r="Y35" s="9"/>
      <c r="Z35" s="9"/>
      <c r="AA35" s="9"/>
      <c r="AB35" s="91"/>
    </row>
    <row r="36" spans="1:28">
      <c r="A36" s="91"/>
      <c r="B36" s="180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U36" s="9"/>
      <c r="V36" s="9"/>
      <c r="W36" s="9"/>
      <c r="X36" s="9"/>
      <c r="Y36" s="9"/>
      <c r="Z36" s="9"/>
      <c r="AA36" s="9"/>
      <c r="AB36" s="91"/>
    </row>
    <row r="37" spans="1:28">
      <c r="A37" s="91"/>
      <c r="B37" s="180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U37" s="9"/>
      <c r="V37" s="9"/>
      <c r="W37" s="9"/>
      <c r="X37" s="9"/>
      <c r="Y37" s="9"/>
      <c r="Z37" s="9"/>
      <c r="AA37" s="9"/>
      <c r="AB37" s="91"/>
    </row>
    <row r="38" spans="1:28">
      <c r="A38" s="91"/>
      <c r="B38" s="18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U38" s="9"/>
      <c r="V38" s="9"/>
      <c r="W38" s="9"/>
      <c r="X38" s="9"/>
      <c r="Y38" s="9"/>
      <c r="Z38" s="9"/>
      <c r="AA38" s="9"/>
      <c r="AB38" s="91"/>
    </row>
    <row r="39" spans="1:28">
      <c r="A39" s="91"/>
      <c r="B39" s="180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U39" s="9"/>
      <c r="V39" s="9"/>
      <c r="W39" s="9"/>
      <c r="X39" s="9"/>
      <c r="Y39" s="9"/>
      <c r="Z39" s="9"/>
      <c r="AA39" s="9"/>
      <c r="AB39" s="91"/>
    </row>
    <row r="40" spans="1:28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8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</sheetData>
  <pageMargins left="0.511811024" right="0.511811024" top="0.78740157500000008" bottom="0.78740157500000008" header="0.31496062000000008" footer="0.31496062000000008"/>
  <pageSetup paperSize="9" orientation="portrait" r:id="rId1"/>
  <ignoredErrors>
    <ignoredError sqref="B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33"/>
  <sheetViews>
    <sheetView zoomScale="80" zoomScaleNormal="80" workbookViewId="0">
      <selection activeCell="K19" sqref="K19:P23"/>
    </sheetView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8.140625" customWidth="1"/>
    <col min="13" max="13" width="7.85546875" customWidth="1"/>
    <col min="14" max="14" width="8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4" t="s">
        <v>3</v>
      </c>
      <c r="C4" s="4" t="s">
        <v>4</v>
      </c>
      <c r="D4" s="6"/>
      <c r="E4" s="6"/>
      <c r="F4" s="6"/>
      <c r="I4"/>
      <c r="J4"/>
    </row>
    <row r="5" spans="1:11" ht="15.75" thickBot="1">
      <c r="A5" s="715">
        <v>45292</v>
      </c>
      <c r="B5" s="716">
        <f>P24</f>
        <v>5587</v>
      </c>
      <c r="C5" s="846">
        <f>((B5-4354)/4354)*100</f>
        <v>28.318787322002759</v>
      </c>
      <c r="D5" s="8"/>
      <c r="E5" s="8"/>
      <c r="F5" s="8"/>
      <c r="I5"/>
      <c r="J5"/>
    </row>
    <row r="6" spans="1:11" ht="15.75" thickBot="1">
      <c r="A6" s="717">
        <v>45323</v>
      </c>
      <c r="B6" s="718">
        <f>O24</f>
        <v>5847</v>
      </c>
      <c r="C6" s="847">
        <f>((B6-B5)/B5)*100</f>
        <v>4.6536602827993558</v>
      </c>
      <c r="D6" s="8"/>
      <c r="E6" s="8"/>
      <c r="F6" s="8"/>
      <c r="H6" s="9"/>
      <c r="I6" s="8"/>
      <c r="J6" s="8"/>
      <c r="K6" s="10"/>
    </row>
    <row r="7" spans="1:11" ht="15.75" thickBot="1">
      <c r="A7" s="717">
        <v>45352</v>
      </c>
      <c r="B7" s="11">
        <f>N24</f>
        <v>6171</v>
      </c>
      <c r="C7" s="847">
        <f t="shared" ref="C7:C10" si="0">((B7-B6)/B6)*100</f>
        <v>5.5413032324268858</v>
      </c>
      <c r="D7" s="8"/>
      <c r="E7" s="8"/>
      <c r="F7" s="8"/>
      <c r="H7" s="9"/>
      <c r="I7" s="8"/>
      <c r="J7" s="8"/>
      <c r="K7" s="10"/>
    </row>
    <row r="8" spans="1:11" ht="15.75" thickBot="1">
      <c r="A8" s="717">
        <v>45383</v>
      </c>
      <c r="B8" s="11">
        <f>M24</f>
        <v>6588</v>
      </c>
      <c r="C8" s="847">
        <f t="shared" si="0"/>
        <v>6.7574137092853679</v>
      </c>
      <c r="D8" s="8"/>
      <c r="E8" s="8"/>
      <c r="F8" s="8"/>
    </row>
    <row r="9" spans="1:11" ht="15.75" thickBot="1">
      <c r="A9" s="717">
        <v>45413</v>
      </c>
      <c r="B9" s="11">
        <f>L24</f>
        <v>5941</v>
      </c>
      <c r="C9" s="847">
        <f t="shared" si="0"/>
        <v>-9.8208864602307226</v>
      </c>
      <c r="D9" s="8"/>
      <c r="E9" s="8"/>
      <c r="F9" s="8"/>
    </row>
    <row r="10" spans="1:11" ht="15.75" thickBot="1">
      <c r="A10" s="717">
        <v>45444</v>
      </c>
      <c r="B10" s="849">
        <f>K24</f>
        <v>5990</v>
      </c>
      <c r="C10" s="847">
        <f t="shared" si="0"/>
        <v>0.82477697357347246</v>
      </c>
      <c r="D10" s="8"/>
      <c r="E10" s="8"/>
      <c r="F10" s="8"/>
    </row>
    <row r="11" spans="1:11" ht="15.75" thickBot="1">
      <c r="A11" s="717">
        <v>45474</v>
      </c>
      <c r="B11" s="11"/>
      <c r="C11" s="682"/>
      <c r="D11" s="8"/>
      <c r="E11" s="8"/>
      <c r="F11" s="8"/>
    </row>
    <row r="12" spans="1:11" ht="15.75" thickBot="1">
      <c r="A12" s="717">
        <v>45505</v>
      </c>
      <c r="B12" s="11"/>
      <c r="C12" s="682"/>
      <c r="D12" s="8"/>
      <c r="E12" s="8"/>
      <c r="F12" s="8"/>
    </row>
    <row r="13" spans="1:11" ht="15.75" thickBot="1">
      <c r="A13" s="717">
        <v>45536</v>
      </c>
      <c r="B13" s="11"/>
      <c r="C13" s="682"/>
      <c r="D13" s="8"/>
      <c r="E13" s="8"/>
      <c r="F13" s="8"/>
    </row>
    <row r="14" spans="1:11" ht="15.75" thickBot="1">
      <c r="A14" s="717">
        <v>45566</v>
      </c>
      <c r="B14" s="11"/>
      <c r="C14" s="682"/>
      <c r="D14" s="8"/>
      <c r="E14" s="8"/>
      <c r="F14" s="8"/>
      <c r="H14" s="12"/>
    </row>
    <row r="15" spans="1:11" ht="15.75" thickBot="1">
      <c r="A15" s="719">
        <v>45597</v>
      </c>
      <c r="B15" s="11"/>
      <c r="C15" s="682"/>
      <c r="D15" s="8"/>
      <c r="E15" s="8"/>
      <c r="F15" s="8"/>
    </row>
    <row r="16" spans="1:11" ht="15.75" thickBot="1">
      <c r="A16" s="714">
        <v>45627</v>
      </c>
      <c r="B16" s="696"/>
      <c r="C16" s="685"/>
      <c r="D16" s="8"/>
      <c r="E16" s="8"/>
      <c r="F16" s="8"/>
    </row>
    <row r="17" spans="1:19" ht="15.75" thickBot="1">
      <c r="A17" s="13" t="s">
        <v>5</v>
      </c>
      <c r="B17" s="15">
        <f>SUM(B5:B16)</f>
        <v>36124</v>
      </c>
    </row>
    <row r="18" spans="1:19" ht="30.75" thickBot="1">
      <c r="A18" s="14" t="s">
        <v>6</v>
      </c>
      <c r="B18" s="15">
        <f>AVERAGE(B5:B16)</f>
        <v>6020.666666666667</v>
      </c>
      <c r="D18" s="16" t="s">
        <v>7</v>
      </c>
      <c r="E18" s="17">
        <v>45627</v>
      </c>
      <c r="F18" s="18">
        <v>45597</v>
      </c>
      <c r="G18" s="18">
        <v>45566</v>
      </c>
      <c r="H18" s="18">
        <v>45536</v>
      </c>
      <c r="I18" s="18">
        <v>45505</v>
      </c>
      <c r="J18" s="18">
        <v>45474</v>
      </c>
      <c r="K18" s="18">
        <v>45444</v>
      </c>
      <c r="L18" s="19">
        <v>45413</v>
      </c>
      <c r="M18" s="17">
        <v>45383</v>
      </c>
      <c r="N18" s="17">
        <v>45352</v>
      </c>
      <c r="O18" s="17">
        <v>45323</v>
      </c>
      <c r="P18" s="20">
        <v>45292</v>
      </c>
      <c r="Q18" s="18" t="s">
        <v>5</v>
      </c>
      <c r="R18" s="21" t="s">
        <v>8</v>
      </c>
      <c r="S18" s="21" t="s">
        <v>6</v>
      </c>
    </row>
    <row r="19" spans="1:19">
      <c r="A19" s="1098"/>
      <c r="B19" s="1098"/>
      <c r="C19" s="1098"/>
      <c r="D19" s="22" t="s">
        <v>9</v>
      </c>
      <c r="E19" s="23"/>
      <c r="F19" s="24"/>
      <c r="G19" s="25"/>
      <c r="H19" s="25"/>
      <c r="I19" s="25"/>
      <c r="J19" s="25"/>
      <c r="K19" s="26">
        <v>365</v>
      </c>
      <c r="L19" s="26">
        <v>341</v>
      </c>
      <c r="M19" s="27">
        <v>395</v>
      </c>
      <c r="N19" s="28">
        <v>362</v>
      </c>
      <c r="O19" s="27">
        <v>230</v>
      </c>
      <c r="P19" s="29">
        <v>205</v>
      </c>
      <c r="Q19" s="30">
        <f>SUM(E19:P19)</f>
        <v>1898</v>
      </c>
      <c r="R19" s="31">
        <f>(Q19/Q24)*100</f>
        <v>5.2541246816520868</v>
      </c>
      <c r="S19" s="32">
        <f t="shared" ref="S19:S24" si="1">AVERAGE(E19:P19)</f>
        <v>316.33333333333331</v>
      </c>
    </row>
    <row r="20" spans="1:19" ht="15" customHeight="1">
      <c r="A20" s="1099" t="s">
        <v>10</v>
      </c>
      <c r="B20" s="1099"/>
      <c r="C20" s="33"/>
      <c r="D20" s="34" t="s">
        <v>11</v>
      </c>
      <c r="E20" s="35"/>
      <c r="F20" s="36"/>
      <c r="G20" s="37"/>
      <c r="H20" s="37"/>
      <c r="I20" s="37"/>
      <c r="J20" s="37"/>
      <c r="K20" s="38">
        <v>76</v>
      </c>
      <c r="L20" s="38">
        <v>75</v>
      </c>
      <c r="M20" s="37">
        <v>82</v>
      </c>
      <c r="N20" s="28">
        <v>91</v>
      </c>
      <c r="O20" s="37">
        <v>81</v>
      </c>
      <c r="P20" s="39">
        <v>70</v>
      </c>
      <c r="Q20" s="40">
        <f>SUM(E20:P20)</f>
        <v>475</v>
      </c>
      <c r="R20" s="41">
        <f>(Q20/Q24)*100</f>
        <v>1.3149152917727827</v>
      </c>
      <c r="S20" s="42">
        <f t="shared" si="1"/>
        <v>79.166666666666671</v>
      </c>
    </row>
    <row r="21" spans="1:19">
      <c r="A21" s="1099"/>
      <c r="B21" s="1099"/>
      <c r="D21" s="34" t="s">
        <v>12</v>
      </c>
      <c r="E21" s="35"/>
      <c r="F21" s="36"/>
      <c r="G21" s="37"/>
      <c r="H21" s="37"/>
      <c r="I21" s="37"/>
      <c r="J21" s="37"/>
      <c r="K21" s="38">
        <v>5282</v>
      </c>
      <c r="L21" s="38">
        <v>5284</v>
      </c>
      <c r="M21" s="37">
        <v>5855</v>
      </c>
      <c r="N21" s="28">
        <v>5449</v>
      </c>
      <c r="O21" s="37">
        <v>5263</v>
      </c>
      <c r="P21" s="39">
        <v>5003</v>
      </c>
      <c r="Q21" s="40">
        <f>SUM(E21:P21)</f>
        <v>32136</v>
      </c>
      <c r="R21" s="41">
        <f>(Q21/Q24)*100</f>
        <v>88.960248034547675</v>
      </c>
      <c r="S21" s="42">
        <f t="shared" si="1"/>
        <v>5356</v>
      </c>
    </row>
    <row r="22" spans="1:19">
      <c r="D22" s="34" t="s">
        <v>13</v>
      </c>
      <c r="E22" s="35"/>
      <c r="F22" s="36"/>
      <c r="G22" s="37"/>
      <c r="H22" s="37"/>
      <c r="I22" s="37"/>
      <c r="J22" s="37"/>
      <c r="K22" s="38">
        <v>215</v>
      </c>
      <c r="L22" s="38">
        <v>199</v>
      </c>
      <c r="M22" s="37">
        <v>200</v>
      </c>
      <c r="N22" s="28">
        <v>225</v>
      </c>
      <c r="O22" s="37">
        <v>209</v>
      </c>
      <c r="P22" s="39">
        <v>225</v>
      </c>
      <c r="Q22" s="40">
        <f>SUM(E22:P22)</f>
        <v>1273</v>
      </c>
      <c r="R22" s="41">
        <f>(Q22/Q24)*100</f>
        <v>3.5239729819510575</v>
      </c>
      <c r="S22" s="42">
        <f t="shared" si="1"/>
        <v>212.16666666666666</v>
      </c>
    </row>
    <row r="23" spans="1:19" ht="15.75" thickBot="1">
      <c r="D23" s="34" t="s">
        <v>14</v>
      </c>
      <c r="E23" s="43"/>
      <c r="F23" s="36"/>
      <c r="G23" s="44"/>
      <c r="H23" s="44"/>
      <c r="I23" s="44"/>
      <c r="J23" s="44"/>
      <c r="K23" s="45">
        <v>52</v>
      </c>
      <c r="L23" s="45">
        <v>42</v>
      </c>
      <c r="M23" s="37">
        <v>56</v>
      </c>
      <c r="N23" s="28">
        <v>44</v>
      </c>
      <c r="O23" s="44">
        <v>64</v>
      </c>
      <c r="P23" s="46">
        <v>84</v>
      </c>
      <c r="Q23" s="47">
        <f>SUM(E23:P23)</f>
        <v>342</v>
      </c>
      <c r="R23" s="48">
        <f>(Q23/Q24)*100</f>
        <v>0.94673901007640349</v>
      </c>
      <c r="S23" s="49">
        <f t="shared" si="1"/>
        <v>57</v>
      </c>
    </row>
    <row r="24" spans="1:19" ht="15.75" thickBot="1">
      <c r="D24" s="196" t="s">
        <v>15</v>
      </c>
      <c r="E24" s="50">
        <f>SUM(E19:E23)</f>
        <v>0</v>
      </c>
      <c r="F24" s="50">
        <f>SUM(F19:F23)</f>
        <v>0</v>
      </c>
      <c r="G24" s="50">
        <f>SUM(G19:G23)</f>
        <v>0</v>
      </c>
      <c r="H24" s="50">
        <f>SUM(H19:H23)</f>
        <v>0</v>
      </c>
      <c r="I24" s="50">
        <f>SUM(I19:I23)</f>
        <v>0</v>
      </c>
      <c r="J24" s="50">
        <f t="shared" ref="J24:R24" si="2">SUM(J19:J23)</f>
        <v>0</v>
      </c>
      <c r="K24" s="50">
        <f t="shared" si="2"/>
        <v>5990</v>
      </c>
      <c r="L24" s="50">
        <f t="shared" si="2"/>
        <v>5941</v>
      </c>
      <c r="M24" s="50">
        <f t="shared" si="2"/>
        <v>6588</v>
      </c>
      <c r="N24" s="52">
        <f t="shared" si="2"/>
        <v>6171</v>
      </c>
      <c r="O24" s="50">
        <f t="shared" si="2"/>
        <v>5847</v>
      </c>
      <c r="P24" s="52">
        <f t="shared" si="2"/>
        <v>5587</v>
      </c>
      <c r="Q24" s="53">
        <f t="shared" si="2"/>
        <v>36124</v>
      </c>
      <c r="R24" s="52">
        <f t="shared" si="2"/>
        <v>100</v>
      </c>
      <c r="S24" s="54">
        <f t="shared" si="1"/>
        <v>3010.3333333333335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E24:P24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A1:I40"/>
  <sheetViews>
    <sheetView zoomScaleNormal="100" workbookViewId="0">
      <selection activeCell="K52" sqref="K52"/>
    </sheetView>
  </sheetViews>
  <sheetFormatPr defaultRowHeight="15"/>
  <cols>
    <col min="1" max="1" width="27" customWidth="1"/>
    <col min="2" max="2" width="10.7109375" style="105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88" t="s">
        <v>0</v>
      </c>
    </row>
    <row r="2" spans="1:9">
      <c r="A2" s="1" t="s">
        <v>1</v>
      </c>
    </row>
    <row r="3" spans="1:9" ht="15.75" thickBot="1"/>
    <row r="4" spans="1:9" ht="15" customHeight="1">
      <c r="A4" s="1124" t="s">
        <v>524</v>
      </c>
      <c r="B4" s="1125"/>
      <c r="C4" s="1125"/>
      <c r="D4" s="1125"/>
      <c r="E4" s="1125"/>
      <c r="F4" s="1125"/>
      <c r="G4" s="1126"/>
      <c r="I4" s="9"/>
    </row>
    <row r="5" spans="1:9">
      <c r="A5" s="1127"/>
      <c r="B5" s="1128"/>
      <c r="C5" s="1128"/>
      <c r="D5" s="1128"/>
      <c r="E5" s="1128"/>
      <c r="F5" s="1128"/>
      <c r="G5" s="1129"/>
    </row>
    <row r="6" spans="1:9" ht="15.75" thickBot="1">
      <c r="A6" s="1130"/>
      <c r="B6" s="1131"/>
      <c r="C6" s="1131"/>
      <c r="D6" s="1131"/>
      <c r="E6" s="1131"/>
      <c r="F6" s="1131"/>
      <c r="G6" s="1132"/>
    </row>
    <row r="7" spans="1:9">
      <c r="A7" s="872"/>
      <c r="B7" s="873"/>
      <c r="C7" s="92"/>
    </row>
    <row r="8" spans="1:9">
      <c r="A8" s="872"/>
      <c r="B8" s="873"/>
      <c r="C8" s="92"/>
    </row>
    <row r="9" spans="1:9">
      <c r="A9" s="872"/>
      <c r="B9" s="873"/>
      <c r="C9" s="92"/>
    </row>
    <row r="10" spans="1:9">
      <c r="A10" s="872"/>
      <c r="B10" s="873"/>
      <c r="C10" s="92"/>
    </row>
    <row r="11" spans="1:9">
      <c r="A11" s="872"/>
      <c r="B11" s="873"/>
      <c r="C11" s="92"/>
    </row>
    <row r="12" spans="1:9">
      <c r="A12" s="872"/>
      <c r="B12" s="873"/>
      <c r="C12" s="92"/>
    </row>
    <row r="13" spans="1:9">
      <c r="A13" s="872"/>
      <c r="B13" s="873"/>
      <c r="C13" s="92"/>
    </row>
    <row r="14" spans="1:9">
      <c r="A14" s="872"/>
      <c r="B14" s="873"/>
      <c r="C14" s="92"/>
    </row>
    <row r="15" spans="1:9">
      <c r="A15" s="872"/>
      <c r="B15" s="873"/>
      <c r="C15" s="594"/>
    </row>
    <row r="16" spans="1:9">
      <c r="A16" s="872"/>
      <c r="B16" s="873"/>
      <c r="C16" s="92"/>
    </row>
    <row r="17" spans="1:3">
      <c r="A17" s="872"/>
      <c r="B17" s="873"/>
      <c r="C17" s="92"/>
    </row>
    <row r="18" spans="1:3">
      <c r="A18" s="872"/>
      <c r="B18" s="873"/>
      <c r="C18" s="92"/>
    </row>
    <row r="19" spans="1:3">
      <c r="A19" s="872"/>
      <c r="B19" s="873"/>
      <c r="C19" s="92"/>
    </row>
    <row r="20" spans="1:3">
      <c r="A20" s="872"/>
      <c r="B20" s="873"/>
      <c r="C20" s="92"/>
    </row>
    <row r="21" spans="1:3">
      <c r="A21" s="872"/>
      <c r="B21" s="873"/>
      <c r="C21" s="92"/>
    </row>
    <row r="22" spans="1:3">
      <c r="A22" s="872"/>
      <c r="B22" s="873"/>
      <c r="C22" s="92"/>
    </row>
    <row r="23" spans="1:3">
      <c r="A23" s="872"/>
      <c r="B23" s="873"/>
      <c r="C23" s="92"/>
    </row>
    <row r="24" spans="1:3">
      <c r="A24" s="872"/>
      <c r="B24" s="873"/>
      <c r="C24" s="92"/>
    </row>
    <row r="25" spans="1:3">
      <c r="A25" s="872"/>
      <c r="B25" s="873"/>
      <c r="C25" s="92"/>
    </row>
    <row r="26" spans="1:3">
      <c r="A26" s="872"/>
      <c r="B26" s="873"/>
      <c r="C26" s="92"/>
    </row>
    <row r="27" spans="1:3">
      <c r="A27" s="872"/>
      <c r="B27" s="873"/>
      <c r="C27" s="92"/>
    </row>
    <row r="28" spans="1:3">
      <c r="A28" s="872"/>
      <c r="B28" s="873"/>
      <c r="C28" s="92"/>
    </row>
    <row r="29" spans="1:3">
      <c r="A29" s="872"/>
      <c r="B29" s="873"/>
      <c r="C29" s="92"/>
    </row>
    <row r="30" spans="1:3">
      <c r="A30" s="872"/>
      <c r="B30" s="873"/>
      <c r="C30" s="92"/>
    </row>
    <row r="31" spans="1:3">
      <c r="A31" s="872"/>
      <c r="B31" s="873"/>
      <c r="C31" s="92"/>
    </row>
    <row r="32" spans="1:3">
      <c r="A32" s="872"/>
      <c r="B32" s="873"/>
      <c r="C32" s="92"/>
    </row>
    <row r="33" spans="1:9">
      <c r="A33" s="872"/>
      <c r="B33" s="873"/>
      <c r="C33" s="92"/>
    </row>
    <row r="34" spans="1:9">
      <c r="A34" s="872"/>
      <c r="B34" s="873"/>
      <c r="C34" s="92"/>
    </row>
    <row r="35" spans="1:9">
      <c r="A35" s="872"/>
      <c r="B35" s="873"/>
      <c r="C35" s="92"/>
    </row>
    <row r="36" spans="1:9">
      <c r="A36" s="872"/>
      <c r="B36" s="873"/>
      <c r="C36" s="92"/>
    </row>
    <row r="37" spans="1:9">
      <c r="A37" s="874"/>
      <c r="B37" s="875"/>
      <c r="C37" s="130"/>
      <c r="I37" s="9"/>
    </row>
    <row r="38" spans="1:9">
      <c r="I38" s="9"/>
    </row>
    <row r="39" spans="1:9">
      <c r="I39" s="9"/>
    </row>
    <row r="40" spans="1:9">
      <c r="I40" s="9"/>
    </row>
  </sheetData>
  <mergeCells count="1">
    <mergeCell ref="A4:G6"/>
  </mergeCells>
  <pageMargins left="0.511811024" right="0.511811024" top="0.78740157500000008" bottom="0.78740157500000008" header="0.31496062000000008" footer="0.31496062000000008"/>
  <pageSetup paperSize="9" orientation="portrait" horizontalDpi="200" verticalDpi="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/>
  <dimension ref="A1:F95"/>
  <sheetViews>
    <sheetView zoomScaleNormal="100" workbookViewId="0">
      <selection activeCell="A9" sqref="A9"/>
    </sheetView>
  </sheetViews>
  <sheetFormatPr defaultRowHeight="15"/>
  <cols>
    <col min="1" max="1" width="66.85546875" customWidth="1"/>
    <col min="2" max="2" width="10.42578125" customWidth="1"/>
    <col min="3" max="3" width="12.85546875" customWidth="1"/>
    <col min="5" max="5" width="2" customWidth="1"/>
    <col min="15" max="15" width="6.42578125" customWidth="1"/>
  </cols>
  <sheetData>
    <row r="1" spans="1:4">
      <c r="A1" s="510" t="s">
        <v>0</v>
      </c>
      <c r="B1" s="511"/>
      <c r="C1" s="511"/>
      <c r="D1" s="511"/>
    </row>
    <row r="2" spans="1:4" ht="15.75" thickBot="1">
      <c r="A2" s="512" t="s">
        <v>1</v>
      </c>
      <c r="B2" s="87"/>
      <c r="C2" s="87"/>
    </row>
    <row r="3" spans="1:4" ht="15.75" thickBot="1">
      <c r="A3" s="513" t="s">
        <v>526</v>
      </c>
      <c r="B3" s="514" t="s">
        <v>413</v>
      </c>
      <c r="C3" s="515" t="s">
        <v>414</v>
      </c>
      <c r="D3" s="516" t="s">
        <v>23</v>
      </c>
    </row>
    <row r="4" spans="1:4">
      <c r="A4" s="517" t="s">
        <v>211</v>
      </c>
      <c r="B4" s="518">
        <v>2</v>
      </c>
      <c r="C4" s="518">
        <v>5</v>
      </c>
      <c r="D4" s="518">
        <f>SUM(B4:C4)</f>
        <v>7</v>
      </c>
    </row>
    <row r="5" spans="1:4">
      <c r="A5" s="1030" t="s">
        <v>415</v>
      </c>
      <c r="B5" s="519">
        <v>0</v>
      </c>
      <c r="C5" s="519">
        <v>0</v>
      </c>
      <c r="D5" s="519">
        <f t="shared" ref="D5:D68" si="0">SUM(B5:C5)</f>
        <v>0</v>
      </c>
    </row>
    <row r="6" spans="1:4">
      <c r="A6" s="520" t="s">
        <v>212</v>
      </c>
      <c r="B6" s="519">
        <v>0</v>
      </c>
      <c r="C6" s="519">
        <v>0</v>
      </c>
      <c r="D6" s="519">
        <f t="shared" si="0"/>
        <v>0</v>
      </c>
    </row>
    <row r="7" spans="1:4">
      <c r="A7" s="520" t="s">
        <v>213</v>
      </c>
      <c r="B7" s="519">
        <v>0</v>
      </c>
      <c r="C7" s="519">
        <v>3</v>
      </c>
      <c r="D7" s="519">
        <f t="shared" si="0"/>
        <v>3</v>
      </c>
    </row>
    <row r="8" spans="1:4">
      <c r="A8" s="520" t="s">
        <v>214</v>
      </c>
      <c r="B8" s="519">
        <v>0</v>
      </c>
      <c r="C8" s="519">
        <v>0</v>
      </c>
      <c r="D8" s="519">
        <f t="shared" si="0"/>
        <v>0</v>
      </c>
    </row>
    <row r="9" spans="1:4">
      <c r="A9" s="520" t="s">
        <v>215</v>
      </c>
      <c r="B9" s="519">
        <v>1</v>
      </c>
      <c r="C9" s="519">
        <v>0</v>
      </c>
      <c r="D9" s="519">
        <f t="shared" si="0"/>
        <v>1</v>
      </c>
    </row>
    <row r="10" spans="1:4">
      <c r="A10" s="520" t="s">
        <v>216</v>
      </c>
      <c r="B10" s="519">
        <v>0</v>
      </c>
      <c r="C10" s="519">
        <v>68</v>
      </c>
      <c r="D10" s="519">
        <f t="shared" si="0"/>
        <v>68</v>
      </c>
    </row>
    <row r="11" spans="1:4">
      <c r="A11" s="520" t="s">
        <v>143</v>
      </c>
      <c r="B11" s="519">
        <v>0</v>
      </c>
      <c r="C11" s="519">
        <v>0</v>
      </c>
      <c r="D11" s="519">
        <f t="shared" si="0"/>
        <v>0</v>
      </c>
    </row>
    <row r="12" spans="1:4">
      <c r="A12" s="520" t="s">
        <v>217</v>
      </c>
      <c r="B12" s="519">
        <v>0</v>
      </c>
      <c r="C12" s="519">
        <v>0</v>
      </c>
      <c r="D12" s="519">
        <f t="shared" si="0"/>
        <v>0</v>
      </c>
    </row>
    <row r="13" spans="1:4">
      <c r="A13" s="520" t="s">
        <v>218</v>
      </c>
      <c r="B13" s="519">
        <v>0</v>
      </c>
      <c r="C13" s="519">
        <v>0</v>
      </c>
      <c r="D13" s="519">
        <f t="shared" si="0"/>
        <v>0</v>
      </c>
    </row>
    <row r="14" spans="1:4">
      <c r="A14" s="520" t="s">
        <v>219</v>
      </c>
      <c r="B14" s="519">
        <v>8</v>
      </c>
      <c r="C14" s="519">
        <v>7</v>
      </c>
      <c r="D14" s="519">
        <f t="shared" si="0"/>
        <v>15</v>
      </c>
    </row>
    <row r="15" spans="1:4">
      <c r="A15" s="520" t="s">
        <v>220</v>
      </c>
      <c r="B15" s="519">
        <v>0</v>
      </c>
      <c r="C15" s="519">
        <v>0</v>
      </c>
      <c r="D15" s="519">
        <f t="shared" si="0"/>
        <v>0</v>
      </c>
    </row>
    <row r="16" spans="1:4">
      <c r="A16" s="520" t="s">
        <v>221</v>
      </c>
      <c r="B16" s="519">
        <v>0</v>
      </c>
      <c r="C16" s="519">
        <v>0</v>
      </c>
      <c r="D16" s="519">
        <f t="shared" si="0"/>
        <v>0</v>
      </c>
    </row>
    <row r="17" spans="1:4">
      <c r="A17" s="520" t="s">
        <v>222</v>
      </c>
      <c r="B17" s="519">
        <v>2</v>
      </c>
      <c r="C17" s="519">
        <v>0</v>
      </c>
      <c r="D17" s="519">
        <f t="shared" si="0"/>
        <v>2</v>
      </c>
    </row>
    <row r="18" spans="1:4">
      <c r="A18" s="520" t="s">
        <v>223</v>
      </c>
      <c r="B18" s="519">
        <v>1</v>
      </c>
      <c r="C18" s="519">
        <v>1</v>
      </c>
      <c r="D18" s="519">
        <f t="shared" si="0"/>
        <v>2</v>
      </c>
    </row>
    <row r="19" spans="1:4">
      <c r="A19" s="520" t="s">
        <v>484</v>
      </c>
      <c r="B19" s="519">
        <v>0</v>
      </c>
      <c r="C19" s="519">
        <v>0</v>
      </c>
      <c r="D19" s="519">
        <f t="shared" si="0"/>
        <v>0</v>
      </c>
    </row>
    <row r="20" spans="1:4">
      <c r="A20" s="520" t="s">
        <v>224</v>
      </c>
      <c r="B20" s="519">
        <v>0</v>
      </c>
      <c r="C20" s="519">
        <v>0</v>
      </c>
      <c r="D20" s="519">
        <f t="shared" si="0"/>
        <v>0</v>
      </c>
    </row>
    <row r="21" spans="1:4">
      <c r="A21" s="520" t="s">
        <v>225</v>
      </c>
      <c r="B21" s="519">
        <v>0</v>
      </c>
      <c r="C21" s="519">
        <v>0</v>
      </c>
      <c r="D21" s="519">
        <f t="shared" si="0"/>
        <v>0</v>
      </c>
    </row>
    <row r="22" spans="1:4">
      <c r="A22" s="520" t="s">
        <v>226</v>
      </c>
      <c r="B22" s="519">
        <v>40</v>
      </c>
      <c r="C22" s="519">
        <v>17</v>
      </c>
      <c r="D22" s="519">
        <f t="shared" si="0"/>
        <v>57</v>
      </c>
    </row>
    <row r="23" spans="1:4">
      <c r="A23" s="520" t="s">
        <v>227</v>
      </c>
      <c r="B23" s="519">
        <v>0</v>
      </c>
      <c r="C23" s="519">
        <v>2</v>
      </c>
      <c r="D23" s="519">
        <f t="shared" si="0"/>
        <v>2</v>
      </c>
    </row>
    <row r="24" spans="1:4">
      <c r="A24" s="521" t="s">
        <v>228</v>
      </c>
      <c r="B24" s="522">
        <v>22</v>
      </c>
      <c r="C24" s="522">
        <v>11</v>
      </c>
      <c r="D24" s="519">
        <f t="shared" si="0"/>
        <v>33</v>
      </c>
    </row>
    <row r="25" spans="1:4">
      <c r="A25" s="523" t="s">
        <v>416</v>
      </c>
      <c r="B25" s="519">
        <v>0</v>
      </c>
      <c r="C25" s="519">
        <v>0</v>
      </c>
      <c r="D25" s="519">
        <f t="shared" si="0"/>
        <v>0</v>
      </c>
    </row>
    <row r="26" spans="1:4">
      <c r="A26" s="517" t="s">
        <v>229</v>
      </c>
      <c r="B26" s="518">
        <v>2</v>
      </c>
      <c r="C26" s="518">
        <v>4</v>
      </c>
      <c r="D26" s="519">
        <f t="shared" si="0"/>
        <v>6</v>
      </c>
    </row>
    <row r="27" spans="1:4">
      <c r="A27" s="520" t="s">
        <v>230</v>
      </c>
      <c r="B27" s="519">
        <v>0</v>
      </c>
      <c r="C27" s="519">
        <v>0</v>
      </c>
      <c r="D27" s="519">
        <f t="shared" si="0"/>
        <v>0</v>
      </c>
    </row>
    <row r="28" spans="1:4">
      <c r="A28" s="520" t="s">
        <v>231</v>
      </c>
      <c r="B28" s="519">
        <v>9</v>
      </c>
      <c r="C28" s="519">
        <v>4</v>
      </c>
      <c r="D28" s="519">
        <f t="shared" si="0"/>
        <v>13</v>
      </c>
    </row>
    <row r="29" spans="1:4">
      <c r="A29" s="520" t="s">
        <v>232</v>
      </c>
      <c r="B29" s="519">
        <v>81</v>
      </c>
      <c r="C29" s="519">
        <v>27</v>
      </c>
      <c r="D29" s="519">
        <f t="shared" si="0"/>
        <v>108</v>
      </c>
    </row>
    <row r="30" spans="1:4">
      <c r="A30" s="520" t="s">
        <v>233</v>
      </c>
      <c r="B30" s="519">
        <v>2</v>
      </c>
      <c r="C30" s="519">
        <v>1</v>
      </c>
      <c r="D30" s="519">
        <f t="shared" si="0"/>
        <v>3</v>
      </c>
    </row>
    <row r="31" spans="1:4">
      <c r="A31" s="520" t="s">
        <v>234</v>
      </c>
      <c r="B31" s="519">
        <v>3</v>
      </c>
      <c r="C31" s="519">
        <v>1</v>
      </c>
      <c r="D31" s="519">
        <f t="shared" si="0"/>
        <v>4</v>
      </c>
    </row>
    <row r="32" spans="1:4">
      <c r="A32" s="520" t="s">
        <v>235</v>
      </c>
      <c r="B32" s="519">
        <v>0</v>
      </c>
      <c r="C32" s="519">
        <v>0</v>
      </c>
      <c r="D32" s="519">
        <f t="shared" si="0"/>
        <v>0</v>
      </c>
    </row>
    <row r="33" spans="1:4">
      <c r="A33" s="520" t="s">
        <v>236</v>
      </c>
      <c r="B33" s="519">
        <v>0</v>
      </c>
      <c r="C33" s="519">
        <v>0</v>
      </c>
      <c r="D33" s="519">
        <f t="shared" si="0"/>
        <v>0</v>
      </c>
    </row>
    <row r="34" spans="1:4">
      <c r="A34" s="520" t="s">
        <v>237</v>
      </c>
      <c r="B34" s="519">
        <v>0</v>
      </c>
      <c r="C34" s="519">
        <v>0</v>
      </c>
      <c r="D34" s="519">
        <f t="shared" si="0"/>
        <v>0</v>
      </c>
    </row>
    <row r="35" spans="1:4">
      <c r="A35" s="520" t="s">
        <v>238</v>
      </c>
      <c r="B35" s="519">
        <v>0</v>
      </c>
      <c r="C35" s="519">
        <v>0</v>
      </c>
      <c r="D35" s="519">
        <f t="shared" si="0"/>
        <v>0</v>
      </c>
    </row>
    <row r="36" spans="1:4">
      <c r="A36" s="520" t="s">
        <v>239</v>
      </c>
      <c r="B36" s="519">
        <v>0</v>
      </c>
      <c r="C36" s="519">
        <v>0</v>
      </c>
      <c r="D36" s="519">
        <f t="shared" si="0"/>
        <v>0</v>
      </c>
    </row>
    <row r="37" spans="1:4">
      <c r="A37" s="520" t="s">
        <v>240</v>
      </c>
      <c r="B37" s="519">
        <v>8</v>
      </c>
      <c r="C37" s="519">
        <v>1</v>
      </c>
      <c r="D37" s="519">
        <f t="shared" si="0"/>
        <v>9</v>
      </c>
    </row>
    <row r="38" spans="1:4">
      <c r="A38" s="520" t="s">
        <v>241</v>
      </c>
      <c r="B38" s="519">
        <v>0</v>
      </c>
      <c r="C38" s="519">
        <v>0</v>
      </c>
      <c r="D38" s="519">
        <f t="shared" si="0"/>
        <v>0</v>
      </c>
    </row>
    <row r="39" spans="1:4">
      <c r="A39" s="520" t="s">
        <v>242</v>
      </c>
      <c r="B39" s="519">
        <v>1</v>
      </c>
      <c r="C39" s="519">
        <v>0</v>
      </c>
      <c r="D39" s="519">
        <f t="shared" si="0"/>
        <v>1</v>
      </c>
    </row>
    <row r="40" spans="1:4">
      <c r="A40" s="520" t="s">
        <v>243</v>
      </c>
      <c r="B40" s="519">
        <v>1</v>
      </c>
      <c r="C40" s="519">
        <v>3</v>
      </c>
      <c r="D40" s="519">
        <f t="shared" si="0"/>
        <v>4</v>
      </c>
    </row>
    <row r="41" spans="1:4">
      <c r="A41" s="520" t="s">
        <v>244</v>
      </c>
      <c r="B41" s="519">
        <v>0</v>
      </c>
      <c r="C41" s="519">
        <v>3</v>
      </c>
      <c r="D41" s="519">
        <f t="shared" si="0"/>
        <v>3</v>
      </c>
    </row>
    <row r="42" spans="1:4">
      <c r="A42" s="520" t="s">
        <v>245</v>
      </c>
      <c r="B42" s="519">
        <v>0</v>
      </c>
      <c r="C42" s="519">
        <v>0</v>
      </c>
      <c r="D42" s="519">
        <f t="shared" si="0"/>
        <v>0</v>
      </c>
    </row>
    <row r="43" spans="1:4">
      <c r="A43" s="520" t="s">
        <v>246</v>
      </c>
      <c r="B43" s="519">
        <v>0</v>
      </c>
      <c r="C43" s="519">
        <v>0</v>
      </c>
      <c r="D43" s="519">
        <f t="shared" si="0"/>
        <v>0</v>
      </c>
    </row>
    <row r="44" spans="1:4">
      <c r="A44" s="520" t="s">
        <v>247</v>
      </c>
      <c r="B44" s="519">
        <v>0</v>
      </c>
      <c r="C44" s="519">
        <v>2</v>
      </c>
      <c r="D44" s="519">
        <f t="shared" si="0"/>
        <v>2</v>
      </c>
    </row>
    <row r="45" spans="1:4">
      <c r="A45" s="520" t="s">
        <v>248</v>
      </c>
      <c r="B45" s="519">
        <v>0</v>
      </c>
      <c r="C45" s="519">
        <v>0</v>
      </c>
      <c r="D45" s="519">
        <f t="shared" si="0"/>
        <v>0</v>
      </c>
    </row>
    <row r="46" spans="1:4">
      <c r="A46" s="520" t="s">
        <v>249</v>
      </c>
      <c r="B46" s="519">
        <v>0</v>
      </c>
      <c r="C46" s="519">
        <v>0</v>
      </c>
      <c r="D46" s="519">
        <f t="shared" si="0"/>
        <v>0</v>
      </c>
    </row>
    <row r="47" spans="1:4">
      <c r="A47" s="520" t="s">
        <v>250</v>
      </c>
      <c r="B47" s="519">
        <v>1</v>
      </c>
      <c r="C47" s="519">
        <v>0</v>
      </c>
      <c r="D47" s="519">
        <f t="shared" si="0"/>
        <v>1</v>
      </c>
    </row>
    <row r="48" spans="1:4">
      <c r="A48" s="520" t="s">
        <v>251</v>
      </c>
      <c r="B48" s="519">
        <v>0</v>
      </c>
      <c r="C48" s="519">
        <v>0</v>
      </c>
      <c r="D48" s="519">
        <f t="shared" si="0"/>
        <v>0</v>
      </c>
    </row>
    <row r="49" spans="1:4">
      <c r="A49" s="520" t="s">
        <v>252</v>
      </c>
      <c r="B49" s="519">
        <v>0</v>
      </c>
      <c r="C49" s="519">
        <v>2</v>
      </c>
      <c r="D49" s="519">
        <f t="shared" si="0"/>
        <v>2</v>
      </c>
    </row>
    <row r="50" spans="1:4">
      <c r="A50" s="520" t="s">
        <v>253</v>
      </c>
      <c r="B50" s="519">
        <v>0</v>
      </c>
      <c r="C50" s="519">
        <v>0</v>
      </c>
      <c r="D50" s="519">
        <f t="shared" si="0"/>
        <v>0</v>
      </c>
    </row>
    <row r="51" spans="1:4">
      <c r="A51" s="520" t="s">
        <v>254</v>
      </c>
      <c r="B51" s="519">
        <v>0</v>
      </c>
      <c r="C51" s="519">
        <v>0</v>
      </c>
      <c r="D51" s="519">
        <f t="shared" si="0"/>
        <v>0</v>
      </c>
    </row>
    <row r="52" spans="1:4">
      <c r="A52" s="520" t="s">
        <v>255</v>
      </c>
      <c r="B52" s="519">
        <v>0</v>
      </c>
      <c r="C52" s="519">
        <v>0</v>
      </c>
      <c r="D52" s="519">
        <f t="shared" si="0"/>
        <v>0</v>
      </c>
    </row>
    <row r="53" spans="1:4">
      <c r="A53" s="520" t="s">
        <v>256</v>
      </c>
      <c r="B53" s="519">
        <v>1</v>
      </c>
      <c r="C53" s="519">
        <v>4</v>
      </c>
      <c r="D53" s="519">
        <f t="shared" si="0"/>
        <v>5</v>
      </c>
    </row>
    <row r="54" spans="1:4">
      <c r="A54" s="520" t="s">
        <v>257</v>
      </c>
      <c r="B54" s="519">
        <v>0</v>
      </c>
      <c r="C54" s="519">
        <v>1</v>
      </c>
      <c r="D54" s="519">
        <f t="shared" si="0"/>
        <v>1</v>
      </c>
    </row>
    <row r="55" spans="1:4">
      <c r="A55" s="520" t="s">
        <v>258</v>
      </c>
      <c r="B55" s="519">
        <v>0</v>
      </c>
      <c r="C55" s="519">
        <v>0</v>
      </c>
      <c r="D55" s="519">
        <f t="shared" si="0"/>
        <v>0</v>
      </c>
    </row>
    <row r="56" spans="1:4">
      <c r="A56" s="520" t="s">
        <v>259</v>
      </c>
      <c r="B56" s="519">
        <v>0</v>
      </c>
      <c r="C56" s="519">
        <v>0</v>
      </c>
      <c r="D56" s="519">
        <f t="shared" si="0"/>
        <v>0</v>
      </c>
    </row>
    <row r="57" spans="1:4">
      <c r="A57" s="520" t="s">
        <v>260</v>
      </c>
      <c r="B57" s="519">
        <v>0</v>
      </c>
      <c r="C57" s="519">
        <v>0</v>
      </c>
      <c r="D57" s="519">
        <f t="shared" si="0"/>
        <v>0</v>
      </c>
    </row>
    <row r="58" spans="1:4">
      <c r="A58" s="520" t="s">
        <v>261</v>
      </c>
      <c r="B58" s="519">
        <v>3</v>
      </c>
      <c r="C58" s="519">
        <v>0</v>
      </c>
      <c r="D58" s="519">
        <f t="shared" si="0"/>
        <v>3</v>
      </c>
    </row>
    <row r="59" spans="1:4">
      <c r="A59" s="520" t="s">
        <v>262</v>
      </c>
      <c r="B59" s="519">
        <v>0</v>
      </c>
      <c r="C59" s="519">
        <v>0</v>
      </c>
      <c r="D59" s="519">
        <f t="shared" si="0"/>
        <v>0</v>
      </c>
    </row>
    <row r="60" spans="1:4">
      <c r="A60" s="520" t="s">
        <v>263</v>
      </c>
      <c r="B60" s="519">
        <v>1</v>
      </c>
      <c r="C60" s="519">
        <v>0</v>
      </c>
      <c r="D60" s="519">
        <f t="shared" si="0"/>
        <v>1</v>
      </c>
    </row>
    <row r="61" spans="1:4">
      <c r="A61" s="520" t="s">
        <v>264</v>
      </c>
      <c r="B61" s="519">
        <v>0</v>
      </c>
      <c r="C61" s="519">
        <v>0</v>
      </c>
      <c r="D61" s="519">
        <f t="shared" si="0"/>
        <v>0</v>
      </c>
    </row>
    <row r="62" spans="1:4">
      <c r="A62" s="520" t="s">
        <v>265</v>
      </c>
      <c r="B62" s="519">
        <v>0</v>
      </c>
      <c r="C62" s="519">
        <v>0</v>
      </c>
      <c r="D62" s="519">
        <f t="shared" si="0"/>
        <v>0</v>
      </c>
    </row>
    <row r="63" spans="1:4">
      <c r="A63" s="520" t="s">
        <v>266</v>
      </c>
      <c r="B63" s="519">
        <v>1</v>
      </c>
      <c r="C63" s="519">
        <v>0</v>
      </c>
      <c r="D63" s="519">
        <f t="shared" si="0"/>
        <v>1</v>
      </c>
    </row>
    <row r="64" spans="1:4">
      <c r="A64" s="520" t="s">
        <v>267</v>
      </c>
      <c r="B64" s="519">
        <v>1</v>
      </c>
      <c r="C64" s="519">
        <v>1</v>
      </c>
      <c r="D64" s="519">
        <f t="shared" si="0"/>
        <v>2</v>
      </c>
    </row>
    <row r="65" spans="1:6">
      <c r="A65" s="520" t="s">
        <v>268</v>
      </c>
      <c r="B65" s="519">
        <v>0</v>
      </c>
      <c r="C65" s="519">
        <v>0</v>
      </c>
      <c r="D65" s="519">
        <f t="shared" si="0"/>
        <v>0</v>
      </c>
    </row>
    <row r="66" spans="1:6">
      <c r="A66" s="520" t="s">
        <v>269</v>
      </c>
      <c r="B66" s="519">
        <v>1</v>
      </c>
      <c r="C66" s="519">
        <v>0</v>
      </c>
      <c r="D66" s="519">
        <f t="shared" si="0"/>
        <v>1</v>
      </c>
    </row>
    <row r="67" spans="1:6">
      <c r="A67" s="520" t="s">
        <v>270</v>
      </c>
      <c r="B67" s="519">
        <v>1</v>
      </c>
      <c r="C67" s="519">
        <v>0</v>
      </c>
      <c r="D67" s="519">
        <f t="shared" si="0"/>
        <v>1</v>
      </c>
    </row>
    <row r="68" spans="1:6">
      <c r="A68" s="520" t="s">
        <v>271</v>
      </c>
      <c r="B68" s="519">
        <v>0</v>
      </c>
      <c r="C68" s="519">
        <v>0</v>
      </c>
      <c r="D68" s="519">
        <f t="shared" si="0"/>
        <v>0</v>
      </c>
    </row>
    <row r="69" spans="1:6">
      <c r="A69" s="520" t="s">
        <v>272</v>
      </c>
      <c r="B69" s="519">
        <v>0</v>
      </c>
      <c r="C69" s="519">
        <v>0</v>
      </c>
      <c r="D69" s="519">
        <f t="shared" ref="D69:D71" si="1">SUM(B69:C69)</f>
        <v>0</v>
      </c>
    </row>
    <row r="70" spans="1:6">
      <c r="A70" s="520" t="s">
        <v>273</v>
      </c>
      <c r="B70" s="519">
        <v>0</v>
      </c>
      <c r="C70" s="519">
        <v>1</v>
      </c>
      <c r="D70" s="519">
        <f t="shared" si="1"/>
        <v>1</v>
      </c>
    </row>
    <row r="71" spans="1:6">
      <c r="A71" s="520" t="s">
        <v>274</v>
      </c>
      <c r="B71" s="519">
        <v>0</v>
      </c>
      <c r="C71" s="519">
        <v>0</v>
      </c>
      <c r="D71" s="519">
        <f t="shared" si="1"/>
        <v>0</v>
      </c>
    </row>
    <row r="72" spans="1:6">
      <c r="A72" s="520" t="s">
        <v>275</v>
      </c>
      <c r="B72" s="519">
        <v>1</v>
      </c>
      <c r="C72" s="519">
        <v>0</v>
      </c>
      <c r="D72" s="519">
        <f>SUM(B72:C72)</f>
        <v>1</v>
      </c>
    </row>
    <row r="73" spans="1:6">
      <c r="A73" s="524" t="s">
        <v>316</v>
      </c>
      <c r="B73" s="1133"/>
      <c r="C73" s="1134"/>
      <c r="D73" s="519">
        <v>3</v>
      </c>
    </row>
    <row r="74" spans="1:6">
      <c r="A74" s="525" t="s">
        <v>5</v>
      </c>
      <c r="B74" s="526">
        <f>SUM(B4:B72)</f>
        <v>194</v>
      </c>
      <c r="C74" s="526">
        <f>SUM(C4:C72)</f>
        <v>169</v>
      </c>
      <c r="D74" s="526">
        <f>SUM(D4:D73)</f>
        <v>366</v>
      </c>
    </row>
    <row r="75" spans="1:6">
      <c r="A75" s="547"/>
      <c r="B75" s="547"/>
      <c r="C75" s="547"/>
      <c r="D75" s="547"/>
      <c r="E75" s="547"/>
      <c r="F75" s="547"/>
    </row>
    <row r="76" spans="1:6" s="491" customFormat="1">
      <c r="A76" s="712" t="s">
        <v>413</v>
      </c>
      <c r="B76" s="712" t="s">
        <v>414</v>
      </c>
      <c r="C76" s="713" t="s">
        <v>437</v>
      </c>
      <c r="D76" s="712" t="s">
        <v>23</v>
      </c>
    </row>
    <row r="77" spans="1:6" s="491" customFormat="1">
      <c r="A77" s="713">
        <f>B74</f>
        <v>194</v>
      </c>
      <c r="B77" s="713">
        <f>C74</f>
        <v>169</v>
      </c>
      <c r="C77" s="713">
        <f>D73</f>
        <v>3</v>
      </c>
      <c r="D77" s="713">
        <f>SUM(A77:C77)</f>
        <v>366</v>
      </c>
    </row>
    <row r="78" spans="1:6">
      <c r="A78" s="547"/>
      <c r="B78" s="547"/>
      <c r="C78" s="547"/>
      <c r="D78" s="547"/>
      <c r="E78" s="547"/>
      <c r="F78" s="547"/>
    </row>
    <row r="79" spans="1:6">
      <c r="A79" s="547"/>
      <c r="B79" s="547"/>
      <c r="C79" s="547"/>
      <c r="D79" s="547"/>
      <c r="E79" s="547"/>
      <c r="F79" s="547"/>
    </row>
    <row r="80" spans="1:6">
      <c r="A80" s="547"/>
      <c r="B80" s="547"/>
      <c r="C80" s="547"/>
      <c r="D80" s="547"/>
      <c r="E80" s="547"/>
      <c r="F80" s="547"/>
    </row>
    <row r="81" spans="1:6">
      <c r="A81" s="547"/>
      <c r="B81" s="547"/>
      <c r="C81" s="547"/>
      <c r="D81" s="547"/>
      <c r="E81" s="547"/>
      <c r="F81" s="547"/>
    </row>
    <row r="82" spans="1:6">
      <c r="A82" s="547"/>
      <c r="B82" s="547"/>
      <c r="C82" s="547"/>
      <c r="D82" s="547"/>
      <c r="E82" s="547"/>
      <c r="F82" s="547"/>
    </row>
    <row r="83" spans="1:6">
      <c r="A83" s="547"/>
      <c r="B83" s="547"/>
      <c r="C83" s="547"/>
      <c r="D83" s="547"/>
      <c r="E83" s="547"/>
      <c r="F83" s="547"/>
    </row>
    <row r="84" spans="1:6">
      <c r="A84" s="547"/>
      <c r="B84" s="547"/>
      <c r="C84" s="547"/>
      <c r="D84" s="547"/>
      <c r="E84" s="547"/>
      <c r="F84" s="547"/>
    </row>
    <row r="85" spans="1:6">
      <c r="A85" s="547"/>
      <c r="B85" s="547"/>
      <c r="C85" s="547"/>
      <c r="D85" s="547"/>
      <c r="E85" s="547"/>
      <c r="F85" s="547"/>
    </row>
    <row r="86" spans="1:6">
      <c r="A86" s="547"/>
      <c r="B86" s="547"/>
      <c r="C86" s="547"/>
      <c r="D86" s="547"/>
      <c r="E86" s="547"/>
      <c r="F86" s="547"/>
    </row>
    <row r="87" spans="1:6">
      <c r="A87" s="547"/>
      <c r="B87" s="547"/>
      <c r="C87" s="547"/>
      <c r="D87" s="547"/>
      <c r="E87" s="547"/>
      <c r="F87" s="547"/>
    </row>
    <row r="88" spans="1:6">
      <c r="A88" s="547"/>
      <c r="B88" s="547"/>
      <c r="C88" s="547"/>
      <c r="D88" s="547"/>
      <c r="E88" s="547"/>
      <c r="F88" s="547"/>
    </row>
    <row r="89" spans="1:6">
      <c r="A89" s="547"/>
      <c r="B89" s="547"/>
      <c r="C89" s="547"/>
      <c r="D89" s="547"/>
      <c r="E89" s="547"/>
      <c r="F89" s="547"/>
    </row>
    <row r="90" spans="1:6">
      <c r="A90" s="547"/>
      <c r="B90" s="547"/>
      <c r="C90" s="547"/>
      <c r="D90" s="547"/>
      <c r="E90" s="547"/>
      <c r="F90" s="547"/>
    </row>
    <row r="91" spans="1:6">
      <c r="A91" s="547"/>
      <c r="B91" s="547"/>
      <c r="C91" s="547"/>
      <c r="D91" s="547"/>
      <c r="E91" s="547"/>
      <c r="F91" s="547"/>
    </row>
    <row r="92" spans="1:6">
      <c r="A92" s="547"/>
      <c r="B92" s="547"/>
      <c r="C92" s="547"/>
      <c r="D92" s="547"/>
      <c r="E92" s="547"/>
      <c r="F92" s="547"/>
    </row>
    <row r="93" spans="1:6">
      <c r="A93" s="547"/>
      <c r="B93" s="547"/>
      <c r="C93" s="547"/>
      <c r="D93" s="547"/>
      <c r="E93" s="547"/>
      <c r="F93" s="547"/>
    </row>
    <row r="94" spans="1:6">
      <c r="A94" s="547"/>
      <c r="B94" s="547"/>
      <c r="C94" s="547"/>
      <c r="D94" s="547"/>
      <c r="E94" s="547"/>
      <c r="F94" s="547"/>
    </row>
    <row r="95" spans="1:6">
      <c r="A95" s="547"/>
      <c r="B95" s="547"/>
      <c r="C95" s="547"/>
      <c r="D95" s="547"/>
      <c r="E95" s="547"/>
      <c r="F95" s="547"/>
    </row>
  </sheetData>
  <mergeCells count="1">
    <mergeCell ref="B73:C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A1:J74"/>
  <sheetViews>
    <sheetView workbookViewId="0"/>
  </sheetViews>
  <sheetFormatPr defaultRowHeight="15"/>
  <cols>
    <col min="1" max="1" width="63" style="951" customWidth="1"/>
    <col min="2" max="10" width="12.85546875" customWidth="1"/>
  </cols>
  <sheetData>
    <row r="1" spans="1:10">
      <c r="A1" s="510" t="s">
        <v>0</v>
      </c>
    </row>
    <row r="2" spans="1:10" ht="15.75" thickBot="1">
      <c r="A2" s="961" t="s">
        <v>1</v>
      </c>
    </row>
    <row r="3" spans="1:10" ht="15.75" thickBot="1">
      <c r="A3" s="981" t="s">
        <v>510</v>
      </c>
      <c r="B3" s="982" t="s">
        <v>409</v>
      </c>
      <c r="C3" s="982" t="s">
        <v>487</v>
      </c>
      <c r="D3" s="982" t="s">
        <v>501</v>
      </c>
      <c r="E3" s="983" t="s">
        <v>509</v>
      </c>
      <c r="F3" s="983" t="s">
        <v>514</v>
      </c>
      <c r="G3" s="983" t="s">
        <v>522</v>
      </c>
      <c r="H3" s="982" t="s">
        <v>5</v>
      </c>
      <c r="I3" s="982" t="s">
        <v>314</v>
      </c>
      <c r="J3" s="984" t="s">
        <v>315</v>
      </c>
    </row>
    <row r="4" spans="1:10">
      <c r="A4" s="979" t="s">
        <v>211</v>
      </c>
      <c r="B4" s="518">
        <v>2</v>
      </c>
      <c r="C4" s="518">
        <v>4</v>
      </c>
      <c r="D4" s="518">
        <v>2</v>
      </c>
      <c r="E4" s="518">
        <v>6</v>
      </c>
      <c r="F4" s="518">
        <v>7</v>
      </c>
      <c r="G4" s="518">
        <v>7</v>
      </c>
      <c r="H4" s="980">
        <f>SUM(B4:G4)</f>
        <v>28</v>
      </c>
      <c r="I4" s="980">
        <v>14</v>
      </c>
      <c r="J4" s="1021">
        <v>14</v>
      </c>
    </row>
    <row r="5" spans="1:10">
      <c r="A5" s="977" t="s">
        <v>415</v>
      </c>
      <c r="B5" s="519">
        <v>0</v>
      </c>
      <c r="C5" s="519">
        <v>0</v>
      </c>
      <c r="D5" s="519">
        <v>0</v>
      </c>
      <c r="E5" s="519">
        <v>0</v>
      </c>
      <c r="F5" s="519">
        <v>0</v>
      </c>
      <c r="G5" s="519">
        <v>0</v>
      </c>
      <c r="H5" s="980">
        <f t="shared" ref="H5:H68" si="0">SUM(B5:G5)</f>
        <v>0</v>
      </c>
      <c r="I5" s="943">
        <v>0</v>
      </c>
      <c r="J5" s="1022">
        <v>0</v>
      </c>
    </row>
    <row r="6" spans="1:10">
      <c r="A6" s="977" t="s">
        <v>212</v>
      </c>
      <c r="B6" s="519">
        <v>1</v>
      </c>
      <c r="C6" s="519">
        <v>0</v>
      </c>
      <c r="D6" s="519">
        <v>0</v>
      </c>
      <c r="E6" s="519">
        <v>0</v>
      </c>
      <c r="F6" s="519">
        <v>1</v>
      </c>
      <c r="G6" s="519">
        <v>0</v>
      </c>
      <c r="H6" s="980">
        <f t="shared" si="0"/>
        <v>2</v>
      </c>
      <c r="I6" s="943">
        <v>2</v>
      </c>
      <c r="J6" s="1022">
        <v>0</v>
      </c>
    </row>
    <row r="7" spans="1:10">
      <c r="A7" s="977" t="s">
        <v>213</v>
      </c>
      <c r="B7" s="519">
        <v>0</v>
      </c>
      <c r="C7" s="519">
        <v>0</v>
      </c>
      <c r="D7" s="519">
        <v>2</v>
      </c>
      <c r="E7" s="519">
        <v>0</v>
      </c>
      <c r="F7" s="519">
        <v>5</v>
      </c>
      <c r="G7" s="519">
        <v>3</v>
      </c>
      <c r="H7" s="980">
        <f t="shared" si="0"/>
        <v>10</v>
      </c>
      <c r="I7" s="943">
        <v>4</v>
      </c>
      <c r="J7" s="1022">
        <v>6</v>
      </c>
    </row>
    <row r="8" spans="1:10">
      <c r="A8" s="977" t="s">
        <v>214</v>
      </c>
      <c r="B8" s="519">
        <v>0</v>
      </c>
      <c r="C8" s="519">
        <v>0</v>
      </c>
      <c r="D8" s="519">
        <v>0</v>
      </c>
      <c r="E8" s="519">
        <v>1</v>
      </c>
      <c r="F8" s="519">
        <v>1</v>
      </c>
      <c r="G8" s="519">
        <v>0</v>
      </c>
      <c r="H8" s="980">
        <f t="shared" si="0"/>
        <v>2</v>
      </c>
      <c r="I8" s="943">
        <v>1</v>
      </c>
      <c r="J8" s="1022">
        <v>1</v>
      </c>
    </row>
    <row r="9" spans="1:10">
      <c r="A9" s="977" t="s">
        <v>215</v>
      </c>
      <c r="B9" s="519">
        <v>1</v>
      </c>
      <c r="C9" s="519">
        <v>4</v>
      </c>
      <c r="D9" s="519">
        <v>0</v>
      </c>
      <c r="E9" s="519">
        <v>1</v>
      </c>
      <c r="F9" s="519">
        <v>1</v>
      </c>
      <c r="G9" s="519">
        <v>1</v>
      </c>
      <c r="H9" s="980">
        <f t="shared" si="0"/>
        <v>8</v>
      </c>
      <c r="I9" s="943">
        <v>6</v>
      </c>
      <c r="J9" s="1022">
        <v>2</v>
      </c>
    </row>
    <row r="10" spans="1:10">
      <c r="A10" s="977" t="s">
        <v>216</v>
      </c>
      <c r="B10" s="519">
        <v>0</v>
      </c>
      <c r="C10" s="519">
        <v>0</v>
      </c>
      <c r="D10" s="519">
        <v>6</v>
      </c>
      <c r="E10" s="519">
        <v>72</v>
      </c>
      <c r="F10" s="519">
        <v>54</v>
      </c>
      <c r="G10" s="519">
        <v>68</v>
      </c>
      <c r="H10" s="980">
        <f t="shared" si="0"/>
        <v>200</v>
      </c>
      <c r="I10" s="943">
        <v>0</v>
      </c>
      <c r="J10" s="1022">
        <v>200</v>
      </c>
    </row>
    <row r="11" spans="1:10">
      <c r="A11" s="977" t="s">
        <v>143</v>
      </c>
      <c r="B11" s="519">
        <v>8</v>
      </c>
      <c r="C11" s="519">
        <v>32</v>
      </c>
      <c r="D11" s="519">
        <v>22</v>
      </c>
      <c r="E11" s="519">
        <v>2</v>
      </c>
      <c r="F11" s="519">
        <v>2</v>
      </c>
      <c r="G11" s="519">
        <v>0</v>
      </c>
      <c r="H11" s="980">
        <f t="shared" si="0"/>
        <v>66</v>
      </c>
      <c r="I11" s="943">
        <v>0</v>
      </c>
      <c r="J11" s="1022">
        <v>66</v>
      </c>
    </row>
    <row r="12" spans="1:10">
      <c r="A12" s="977" t="s">
        <v>217</v>
      </c>
      <c r="B12" s="519">
        <v>0</v>
      </c>
      <c r="C12" s="519">
        <v>0</v>
      </c>
      <c r="D12" s="519">
        <v>0</v>
      </c>
      <c r="E12" s="519">
        <v>0</v>
      </c>
      <c r="F12" s="519">
        <v>0</v>
      </c>
      <c r="G12" s="519">
        <v>0</v>
      </c>
      <c r="H12" s="980">
        <f t="shared" si="0"/>
        <v>0</v>
      </c>
      <c r="I12" s="943">
        <v>0</v>
      </c>
      <c r="J12" s="1022">
        <v>0</v>
      </c>
    </row>
    <row r="13" spans="1:10">
      <c r="A13" s="977" t="s">
        <v>218</v>
      </c>
      <c r="B13" s="519">
        <v>0</v>
      </c>
      <c r="C13" s="519">
        <v>0</v>
      </c>
      <c r="D13" s="519">
        <v>0</v>
      </c>
      <c r="E13" s="519">
        <v>1</v>
      </c>
      <c r="F13" s="519">
        <v>0</v>
      </c>
      <c r="G13" s="519">
        <v>0</v>
      </c>
      <c r="H13" s="980">
        <f t="shared" si="0"/>
        <v>1</v>
      </c>
      <c r="I13" s="943">
        <v>1</v>
      </c>
      <c r="J13" s="1022">
        <v>0</v>
      </c>
    </row>
    <row r="14" spans="1:10">
      <c r="A14" s="977" t="s">
        <v>219</v>
      </c>
      <c r="B14" s="519">
        <v>5</v>
      </c>
      <c r="C14" s="519">
        <v>5</v>
      </c>
      <c r="D14" s="519">
        <v>5</v>
      </c>
      <c r="E14" s="519">
        <v>7</v>
      </c>
      <c r="F14" s="519">
        <v>15</v>
      </c>
      <c r="G14" s="519">
        <v>15</v>
      </c>
      <c r="H14" s="980">
        <f t="shared" si="0"/>
        <v>52</v>
      </c>
      <c r="I14" s="943">
        <v>26</v>
      </c>
      <c r="J14" s="1022">
        <v>26</v>
      </c>
    </row>
    <row r="15" spans="1:10">
      <c r="A15" s="977" t="s">
        <v>220</v>
      </c>
      <c r="B15" s="519">
        <v>0</v>
      </c>
      <c r="C15" s="519">
        <v>0</v>
      </c>
      <c r="D15" s="519">
        <v>0</v>
      </c>
      <c r="E15" s="519">
        <v>0</v>
      </c>
      <c r="F15" s="519">
        <v>0</v>
      </c>
      <c r="G15" s="519">
        <v>0</v>
      </c>
      <c r="H15" s="980">
        <f t="shared" si="0"/>
        <v>0</v>
      </c>
      <c r="I15" s="943">
        <v>0</v>
      </c>
      <c r="J15" s="1022">
        <v>0</v>
      </c>
    </row>
    <row r="16" spans="1:10">
      <c r="A16" s="977" t="s">
        <v>221</v>
      </c>
      <c r="B16" s="519">
        <v>0</v>
      </c>
      <c r="C16" s="519">
        <v>0</v>
      </c>
      <c r="D16" s="519">
        <v>1</v>
      </c>
      <c r="E16" s="519">
        <v>0</v>
      </c>
      <c r="F16" s="519">
        <v>0</v>
      </c>
      <c r="G16" s="519">
        <v>0</v>
      </c>
      <c r="H16" s="980">
        <f t="shared" si="0"/>
        <v>1</v>
      </c>
      <c r="I16" s="943">
        <v>0</v>
      </c>
      <c r="J16" s="1022">
        <v>1</v>
      </c>
    </row>
    <row r="17" spans="1:10">
      <c r="A17" s="977" t="s">
        <v>222</v>
      </c>
      <c r="B17" s="519">
        <v>0</v>
      </c>
      <c r="C17" s="519">
        <v>1</v>
      </c>
      <c r="D17" s="519">
        <v>2</v>
      </c>
      <c r="E17" s="519">
        <v>0</v>
      </c>
      <c r="F17" s="519">
        <v>3</v>
      </c>
      <c r="G17" s="519">
        <v>2</v>
      </c>
      <c r="H17" s="980">
        <f t="shared" si="0"/>
        <v>8</v>
      </c>
      <c r="I17" s="943">
        <v>7</v>
      </c>
      <c r="J17" s="1022">
        <v>1</v>
      </c>
    </row>
    <row r="18" spans="1:10">
      <c r="A18" s="977" t="s">
        <v>223</v>
      </c>
      <c r="B18" s="519">
        <v>1</v>
      </c>
      <c r="C18" s="519">
        <v>0</v>
      </c>
      <c r="D18" s="519">
        <v>0</v>
      </c>
      <c r="E18" s="519">
        <v>2</v>
      </c>
      <c r="F18" s="519">
        <v>4</v>
      </c>
      <c r="G18" s="519">
        <v>2</v>
      </c>
      <c r="H18" s="980">
        <f t="shared" si="0"/>
        <v>9</v>
      </c>
      <c r="I18" s="943">
        <v>3</v>
      </c>
      <c r="J18" s="1022">
        <v>6</v>
      </c>
    </row>
    <row r="19" spans="1:10">
      <c r="A19" s="977" t="s">
        <v>484</v>
      </c>
      <c r="B19" s="519">
        <v>2</v>
      </c>
      <c r="C19" s="519">
        <v>0</v>
      </c>
      <c r="D19" s="519">
        <v>0</v>
      </c>
      <c r="E19" s="519">
        <v>0</v>
      </c>
      <c r="F19" s="519">
        <v>0</v>
      </c>
      <c r="G19" s="519">
        <v>0</v>
      </c>
      <c r="H19" s="980">
        <f t="shared" si="0"/>
        <v>2</v>
      </c>
      <c r="I19" s="943">
        <v>2</v>
      </c>
      <c r="J19" s="1022">
        <v>0</v>
      </c>
    </row>
    <row r="20" spans="1:10">
      <c r="A20" s="977" t="s">
        <v>224</v>
      </c>
      <c r="B20" s="519">
        <v>0</v>
      </c>
      <c r="C20" s="519">
        <v>0</v>
      </c>
      <c r="D20" s="519">
        <v>0</v>
      </c>
      <c r="E20" s="519">
        <v>3</v>
      </c>
      <c r="F20" s="519">
        <v>0</v>
      </c>
      <c r="G20" s="519">
        <v>0</v>
      </c>
      <c r="H20" s="980">
        <f t="shared" si="0"/>
        <v>3</v>
      </c>
      <c r="I20" s="943">
        <v>2</v>
      </c>
      <c r="J20" s="1022">
        <v>1</v>
      </c>
    </row>
    <row r="21" spans="1:10">
      <c r="A21" s="977" t="s">
        <v>225</v>
      </c>
      <c r="B21" s="519">
        <v>0</v>
      </c>
      <c r="C21" s="519">
        <v>0</v>
      </c>
      <c r="D21" s="519">
        <v>0</v>
      </c>
      <c r="E21" s="519">
        <v>0</v>
      </c>
      <c r="F21" s="519">
        <v>0</v>
      </c>
      <c r="G21" s="519">
        <v>0</v>
      </c>
      <c r="H21" s="980">
        <f t="shared" si="0"/>
        <v>0</v>
      </c>
      <c r="I21" s="943">
        <v>0</v>
      </c>
      <c r="J21" s="1022">
        <v>0</v>
      </c>
    </row>
    <row r="22" spans="1:10">
      <c r="A22" s="977" t="s">
        <v>226</v>
      </c>
      <c r="B22" s="519">
        <v>47</v>
      </c>
      <c r="C22" s="519">
        <v>40</v>
      </c>
      <c r="D22" s="519">
        <v>60</v>
      </c>
      <c r="E22" s="519">
        <v>66</v>
      </c>
      <c r="F22" s="519">
        <v>73</v>
      </c>
      <c r="G22" s="519">
        <v>57</v>
      </c>
      <c r="H22" s="980">
        <f t="shared" si="0"/>
        <v>343</v>
      </c>
      <c r="I22" s="943">
        <v>204</v>
      </c>
      <c r="J22" s="1022">
        <v>139</v>
      </c>
    </row>
    <row r="23" spans="1:10">
      <c r="A23" s="977" t="s">
        <v>227</v>
      </c>
      <c r="B23" s="519">
        <v>3</v>
      </c>
      <c r="C23" s="519">
        <v>4</v>
      </c>
      <c r="D23" s="519">
        <v>13</v>
      </c>
      <c r="E23" s="519">
        <v>10</v>
      </c>
      <c r="F23" s="519">
        <v>6</v>
      </c>
      <c r="G23" s="519">
        <v>2</v>
      </c>
      <c r="H23" s="980">
        <f t="shared" si="0"/>
        <v>38</v>
      </c>
      <c r="I23" s="943">
        <v>15</v>
      </c>
      <c r="J23" s="1022">
        <v>23</v>
      </c>
    </row>
    <row r="24" spans="1:10">
      <c r="A24" s="977" t="s">
        <v>228</v>
      </c>
      <c r="B24" s="519">
        <v>15</v>
      </c>
      <c r="C24" s="519">
        <v>21</v>
      </c>
      <c r="D24" s="519">
        <v>20</v>
      </c>
      <c r="E24" s="519">
        <v>27</v>
      </c>
      <c r="F24" s="519">
        <v>29</v>
      </c>
      <c r="G24" s="519">
        <v>33</v>
      </c>
      <c r="H24" s="980">
        <f t="shared" si="0"/>
        <v>145</v>
      </c>
      <c r="I24" s="943">
        <v>86</v>
      </c>
      <c r="J24" s="1022">
        <v>59</v>
      </c>
    </row>
    <row r="25" spans="1:10">
      <c r="A25" s="977" t="s">
        <v>416</v>
      </c>
      <c r="B25" s="519">
        <v>0</v>
      </c>
      <c r="C25" s="519">
        <v>0</v>
      </c>
      <c r="D25" s="519">
        <v>0</v>
      </c>
      <c r="E25" s="519">
        <v>0</v>
      </c>
      <c r="F25" s="519">
        <v>0</v>
      </c>
      <c r="G25" s="519">
        <v>0</v>
      </c>
      <c r="H25" s="980">
        <f t="shared" si="0"/>
        <v>0</v>
      </c>
      <c r="I25" s="943">
        <v>0</v>
      </c>
      <c r="J25" s="1022">
        <v>0</v>
      </c>
    </row>
    <row r="26" spans="1:10">
      <c r="A26" s="977" t="s">
        <v>229</v>
      </c>
      <c r="B26" s="519">
        <v>9</v>
      </c>
      <c r="C26" s="519">
        <v>4</v>
      </c>
      <c r="D26" s="519">
        <v>9</v>
      </c>
      <c r="E26" s="519">
        <v>6</v>
      </c>
      <c r="F26" s="519">
        <v>4</v>
      </c>
      <c r="G26" s="519">
        <v>6</v>
      </c>
      <c r="H26" s="980">
        <f t="shared" si="0"/>
        <v>38</v>
      </c>
      <c r="I26" s="943">
        <v>23</v>
      </c>
      <c r="J26" s="1022">
        <v>15</v>
      </c>
    </row>
    <row r="27" spans="1:10">
      <c r="A27" s="977" t="s">
        <v>230</v>
      </c>
      <c r="B27" s="519">
        <v>1</v>
      </c>
      <c r="C27" s="519">
        <v>2</v>
      </c>
      <c r="D27" s="519">
        <v>0</v>
      </c>
      <c r="E27" s="519">
        <v>2</v>
      </c>
      <c r="F27" s="519">
        <v>0</v>
      </c>
      <c r="G27" s="519">
        <v>0</v>
      </c>
      <c r="H27" s="980">
        <f t="shared" si="0"/>
        <v>5</v>
      </c>
      <c r="I27" s="943">
        <v>2</v>
      </c>
      <c r="J27" s="1022">
        <v>3</v>
      </c>
    </row>
    <row r="28" spans="1:10">
      <c r="A28" s="977" t="s">
        <v>231</v>
      </c>
      <c r="B28" s="519">
        <v>6</v>
      </c>
      <c r="C28" s="519">
        <v>10</v>
      </c>
      <c r="D28" s="519">
        <v>0</v>
      </c>
      <c r="E28" s="519">
        <v>8</v>
      </c>
      <c r="F28" s="519">
        <v>9</v>
      </c>
      <c r="G28" s="519">
        <v>13</v>
      </c>
      <c r="H28" s="980">
        <f t="shared" si="0"/>
        <v>46</v>
      </c>
      <c r="I28" s="943">
        <v>36</v>
      </c>
      <c r="J28" s="1022">
        <v>10</v>
      </c>
    </row>
    <row r="29" spans="1:10">
      <c r="A29" s="977" t="s">
        <v>232</v>
      </c>
      <c r="B29" s="519">
        <v>51</v>
      </c>
      <c r="C29" s="519">
        <v>40</v>
      </c>
      <c r="D29" s="519">
        <v>51</v>
      </c>
      <c r="E29" s="519">
        <v>88</v>
      </c>
      <c r="F29" s="519">
        <v>64</v>
      </c>
      <c r="G29" s="519">
        <v>108</v>
      </c>
      <c r="H29" s="980">
        <f t="shared" si="0"/>
        <v>402</v>
      </c>
      <c r="I29" s="943">
        <v>282</v>
      </c>
      <c r="J29" s="1022">
        <v>120</v>
      </c>
    </row>
    <row r="30" spans="1:10">
      <c r="A30" s="977" t="s">
        <v>233</v>
      </c>
      <c r="B30" s="519">
        <v>4</v>
      </c>
      <c r="C30" s="519">
        <v>6</v>
      </c>
      <c r="D30" s="519">
        <v>9</v>
      </c>
      <c r="E30" s="519">
        <v>3</v>
      </c>
      <c r="F30" s="519">
        <v>0</v>
      </c>
      <c r="G30" s="519">
        <v>3</v>
      </c>
      <c r="H30" s="980">
        <f t="shared" si="0"/>
        <v>25</v>
      </c>
      <c r="I30" s="943">
        <v>10</v>
      </c>
      <c r="J30" s="1022">
        <v>15</v>
      </c>
    </row>
    <row r="31" spans="1:10">
      <c r="A31" s="977" t="s">
        <v>234</v>
      </c>
      <c r="B31" s="519">
        <v>1</v>
      </c>
      <c r="C31" s="519">
        <v>2</v>
      </c>
      <c r="D31" s="519">
        <v>2</v>
      </c>
      <c r="E31" s="519">
        <v>0</v>
      </c>
      <c r="F31" s="519">
        <v>5</v>
      </c>
      <c r="G31" s="519">
        <v>4</v>
      </c>
      <c r="H31" s="980">
        <f t="shared" si="0"/>
        <v>14</v>
      </c>
      <c r="I31" s="943">
        <v>8</v>
      </c>
      <c r="J31" s="1022">
        <v>6</v>
      </c>
    </row>
    <row r="32" spans="1:10">
      <c r="A32" s="977" t="s">
        <v>235</v>
      </c>
      <c r="B32" s="519">
        <v>1</v>
      </c>
      <c r="C32" s="519">
        <v>2</v>
      </c>
      <c r="D32" s="519">
        <v>0</v>
      </c>
      <c r="E32" s="519">
        <v>0</v>
      </c>
      <c r="F32" s="519">
        <v>0</v>
      </c>
      <c r="G32" s="519">
        <v>0</v>
      </c>
      <c r="H32" s="980">
        <f t="shared" si="0"/>
        <v>3</v>
      </c>
      <c r="I32" s="943">
        <v>1</v>
      </c>
      <c r="J32" s="1022">
        <v>2</v>
      </c>
    </row>
    <row r="33" spans="1:10">
      <c r="A33" s="977" t="s">
        <v>236</v>
      </c>
      <c r="B33" s="519">
        <v>1</v>
      </c>
      <c r="C33" s="519">
        <v>1</v>
      </c>
      <c r="D33" s="519">
        <v>2</v>
      </c>
      <c r="E33" s="519">
        <v>1</v>
      </c>
      <c r="F33" s="519">
        <v>0</v>
      </c>
      <c r="G33" s="519">
        <v>0</v>
      </c>
      <c r="H33" s="980">
        <f t="shared" si="0"/>
        <v>5</v>
      </c>
      <c r="I33" s="943">
        <v>5</v>
      </c>
      <c r="J33" s="1022">
        <v>0</v>
      </c>
    </row>
    <row r="34" spans="1:10">
      <c r="A34" s="977" t="s">
        <v>237</v>
      </c>
      <c r="B34" s="519">
        <v>3</v>
      </c>
      <c r="C34" s="519">
        <v>2</v>
      </c>
      <c r="D34" s="519">
        <v>0</v>
      </c>
      <c r="E34" s="519">
        <v>5</v>
      </c>
      <c r="F34" s="519">
        <v>1</v>
      </c>
      <c r="G34" s="519">
        <v>0</v>
      </c>
      <c r="H34" s="980">
        <f t="shared" si="0"/>
        <v>11</v>
      </c>
      <c r="I34" s="943">
        <v>5</v>
      </c>
      <c r="J34" s="1022">
        <v>6</v>
      </c>
    </row>
    <row r="35" spans="1:10">
      <c r="A35" s="977" t="s">
        <v>238</v>
      </c>
      <c r="B35" s="519">
        <v>0</v>
      </c>
      <c r="C35" s="519">
        <v>0</v>
      </c>
      <c r="D35" s="519">
        <v>0</v>
      </c>
      <c r="E35" s="519">
        <v>0</v>
      </c>
      <c r="F35" s="519">
        <v>0</v>
      </c>
      <c r="G35" s="519">
        <v>0</v>
      </c>
      <c r="H35" s="980">
        <f t="shared" si="0"/>
        <v>0</v>
      </c>
      <c r="I35" s="943">
        <v>0</v>
      </c>
      <c r="J35" s="1022">
        <v>0</v>
      </c>
    </row>
    <row r="36" spans="1:10">
      <c r="A36" s="977" t="s">
        <v>239</v>
      </c>
      <c r="B36" s="519">
        <v>0</v>
      </c>
      <c r="C36" s="519">
        <v>0</v>
      </c>
      <c r="D36" s="519">
        <v>2</v>
      </c>
      <c r="E36" s="519">
        <v>0</v>
      </c>
      <c r="F36" s="519">
        <v>2</v>
      </c>
      <c r="G36" s="519">
        <v>0</v>
      </c>
      <c r="H36" s="980">
        <f t="shared" si="0"/>
        <v>4</v>
      </c>
      <c r="I36" s="943">
        <v>3</v>
      </c>
      <c r="J36" s="1022">
        <v>1</v>
      </c>
    </row>
    <row r="37" spans="1:10">
      <c r="A37" s="977" t="s">
        <v>240</v>
      </c>
      <c r="B37" s="519">
        <v>6</v>
      </c>
      <c r="C37" s="519">
        <v>12</v>
      </c>
      <c r="D37" s="519">
        <v>3</v>
      </c>
      <c r="E37" s="519">
        <v>18</v>
      </c>
      <c r="F37" s="519">
        <v>4</v>
      </c>
      <c r="G37" s="519">
        <v>9</v>
      </c>
      <c r="H37" s="980">
        <f t="shared" si="0"/>
        <v>52</v>
      </c>
      <c r="I37" s="943">
        <v>35</v>
      </c>
      <c r="J37" s="1022">
        <v>17</v>
      </c>
    </row>
    <row r="38" spans="1:10">
      <c r="A38" s="977" t="s">
        <v>241</v>
      </c>
      <c r="B38" s="519">
        <v>0</v>
      </c>
      <c r="C38" s="519">
        <v>0</v>
      </c>
      <c r="D38" s="519">
        <v>0</v>
      </c>
      <c r="E38" s="519">
        <v>0</v>
      </c>
      <c r="F38" s="519">
        <v>1</v>
      </c>
      <c r="G38" s="519">
        <v>0</v>
      </c>
      <c r="H38" s="980">
        <f t="shared" si="0"/>
        <v>1</v>
      </c>
      <c r="I38" s="943">
        <v>1</v>
      </c>
      <c r="J38" s="1022">
        <v>0</v>
      </c>
    </row>
    <row r="39" spans="1:10">
      <c r="A39" s="977" t="s">
        <v>242</v>
      </c>
      <c r="B39" s="519">
        <v>0</v>
      </c>
      <c r="C39" s="519">
        <v>0</v>
      </c>
      <c r="D39" s="519">
        <v>0</v>
      </c>
      <c r="E39" s="519">
        <v>0</v>
      </c>
      <c r="F39" s="519">
        <v>1</v>
      </c>
      <c r="G39" s="519">
        <v>1</v>
      </c>
      <c r="H39" s="980">
        <f t="shared" si="0"/>
        <v>2</v>
      </c>
      <c r="I39" s="943">
        <v>2</v>
      </c>
      <c r="J39" s="1022">
        <v>0</v>
      </c>
    </row>
    <row r="40" spans="1:10">
      <c r="A40" s="977" t="s">
        <v>243</v>
      </c>
      <c r="B40" s="519">
        <v>3</v>
      </c>
      <c r="C40" s="519">
        <v>2</v>
      </c>
      <c r="D40" s="519">
        <v>15</v>
      </c>
      <c r="E40" s="519">
        <v>8</v>
      </c>
      <c r="F40" s="519">
        <v>23</v>
      </c>
      <c r="G40" s="519">
        <v>4</v>
      </c>
      <c r="H40" s="980">
        <f t="shared" si="0"/>
        <v>55</v>
      </c>
      <c r="I40" s="943">
        <v>17</v>
      </c>
      <c r="J40" s="1022">
        <v>38</v>
      </c>
    </row>
    <row r="41" spans="1:10">
      <c r="A41" s="977" t="s">
        <v>244</v>
      </c>
      <c r="B41" s="519">
        <v>1</v>
      </c>
      <c r="C41" s="519">
        <v>2</v>
      </c>
      <c r="D41" s="519">
        <v>1</v>
      </c>
      <c r="E41" s="519">
        <v>4</v>
      </c>
      <c r="F41" s="519">
        <v>0</v>
      </c>
      <c r="G41" s="519">
        <v>3</v>
      </c>
      <c r="H41" s="980">
        <f t="shared" si="0"/>
        <v>11</v>
      </c>
      <c r="I41" s="943">
        <v>3</v>
      </c>
      <c r="J41" s="1022">
        <v>8</v>
      </c>
    </row>
    <row r="42" spans="1:10">
      <c r="A42" s="977" t="s">
        <v>245</v>
      </c>
      <c r="B42" s="519">
        <v>4</v>
      </c>
      <c r="C42" s="519">
        <v>1</v>
      </c>
      <c r="D42" s="519">
        <v>4</v>
      </c>
      <c r="E42" s="519">
        <v>0</v>
      </c>
      <c r="F42" s="519">
        <v>0</v>
      </c>
      <c r="G42" s="519">
        <v>0</v>
      </c>
      <c r="H42" s="980">
        <f t="shared" si="0"/>
        <v>9</v>
      </c>
      <c r="I42" s="943">
        <v>4</v>
      </c>
      <c r="J42" s="1022">
        <v>5</v>
      </c>
    </row>
    <row r="43" spans="1:10">
      <c r="A43" s="977" t="s">
        <v>246</v>
      </c>
      <c r="B43" s="519">
        <v>0</v>
      </c>
      <c r="C43" s="519">
        <v>0</v>
      </c>
      <c r="D43" s="519">
        <v>0</v>
      </c>
      <c r="E43" s="519">
        <v>1</v>
      </c>
      <c r="F43" s="519">
        <v>3</v>
      </c>
      <c r="G43" s="519">
        <v>0</v>
      </c>
      <c r="H43" s="980">
        <f t="shared" si="0"/>
        <v>4</v>
      </c>
      <c r="I43" s="943">
        <v>2</v>
      </c>
      <c r="J43" s="1022">
        <v>2</v>
      </c>
    </row>
    <row r="44" spans="1:10">
      <c r="A44" s="977" t="s">
        <v>247</v>
      </c>
      <c r="B44" s="519">
        <v>0</v>
      </c>
      <c r="C44" s="519">
        <v>1</v>
      </c>
      <c r="D44" s="519">
        <v>0</v>
      </c>
      <c r="E44" s="519">
        <v>1</v>
      </c>
      <c r="F44" s="519">
        <v>1</v>
      </c>
      <c r="G44" s="519">
        <v>2</v>
      </c>
      <c r="H44" s="980">
        <f t="shared" si="0"/>
        <v>5</v>
      </c>
      <c r="I44" s="943">
        <v>1</v>
      </c>
      <c r="J44" s="1022">
        <v>4</v>
      </c>
    </row>
    <row r="45" spans="1:10">
      <c r="A45" s="977" t="s">
        <v>248</v>
      </c>
      <c r="B45" s="519">
        <v>3</v>
      </c>
      <c r="C45" s="519">
        <v>0</v>
      </c>
      <c r="D45" s="519">
        <v>0</v>
      </c>
      <c r="E45" s="519">
        <v>0</v>
      </c>
      <c r="F45" s="519">
        <v>0</v>
      </c>
      <c r="G45" s="519">
        <v>0</v>
      </c>
      <c r="H45" s="980">
        <f t="shared" si="0"/>
        <v>3</v>
      </c>
      <c r="I45" s="943">
        <v>1</v>
      </c>
      <c r="J45" s="1022">
        <v>2</v>
      </c>
    </row>
    <row r="46" spans="1:10">
      <c r="A46" s="977" t="s">
        <v>249</v>
      </c>
      <c r="B46" s="519">
        <v>1</v>
      </c>
      <c r="C46" s="519">
        <v>0</v>
      </c>
      <c r="D46" s="519">
        <v>0</v>
      </c>
      <c r="E46" s="519">
        <v>4</v>
      </c>
      <c r="F46" s="519">
        <v>0</v>
      </c>
      <c r="G46" s="519">
        <v>0</v>
      </c>
      <c r="H46" s="980">
        <f t="shared" si="0"/>
        <v>5</v>
      </c>
      <c r="I46" s="943">
        <v>4</v>
      </c>
      <c r="J46" s="1022">
        <v>1</v>
      </c>
    </row>
    <row r="47" spans="1:10">
      <c r="A47" s="977" t="s">
        <v>250</v>
      </c>
      <c r="B47" s="519">
        <v>0</v>
      </c>
      <c r="C47" s="519">
        <v>1</v>
      </c>
      <c r="D47" s="519">
        <v>0</v>
      </c>
      <c r="E47" s="519">
        <v>1</v>
      </c>
      <c r="F47" s="519">
        <v>1</v>
      </c>
      <c r="G47" s="519">
        <v>1</v>
      </c>
      <c r="H47" s="980">
        <f t="shared" si="0"/>
        <v>4</v>
      </c>
      <c r="I47" s="943">
        <v>3</v>
      </c>
      <c r="J47" s="1022">
        <v>1</v>
      </c>
    </row>
    <row r="48" spans="1:10">
      <c r="A48" s="977" t="s">
        <v>251</v>
      </c>
      <c r="B48" s="519">
        <v>0</v>
      </c>
      <c r="C48" s="519">
        <v>0</v>
      </c>
      <c r="D48" s="519">
        <v>0</v>
      </c>
      <c r="E48" s="519">
        <v>1</v>
      </c>
      <c r="F48" s="519">
        <v>0</v>
      </c>
      <c r="G48" s="519">
        <v>0</v>
      </c>
      <c r="H48" s="980">
        <f t="shared" si="0"/>
        <v>1</v>
      </c>
      <c r="I48" s="943">
        <v>1</v>
      </c>
      <c r="J48" s="1022">
        <v>0</v>
      </c>
    </row>
    <row r="49" spans="1:10">
      <c r="A49" s="977" t="s">
        <v>252</v>
      </c>
      <c r="B49" s="519">
        <v>1</v>
      </c>
      <c r="C49" s="519">
        <v>0</v>
      </c>
      <c r="D49" s="519">
        <v>1</v>
      </c>
      <c r="E49" s="519">
        <v>0</v>
      </c>
      <c r="F49" s="519">
        <v>0</v>
      </c>
      <c r="G49" s="519">
        <v>2</v>
      </c>
      <c r="H49" s="980">
        <f t="shared" si="0"/>
        <v>4</v>
      </c>
      <c r="I49" s="943">
        <v>1</v>
      </c>
      <c r="J49" s="1022">
        <v>3</v>
      </c>
    </row>
    <row r="50" spans="1:10">
      <c r="A50" s="977" t="s">
        <v>253</v>
      </c>
      <c r="B50" s="519">
        <v>0</v>
      </c>
      <c r="C50" s="519">
        <v>1</v>
      </c>
      <c r="D50" s="519">
        <v>0</v>
      </c>
      <c r="E50" s="519">
        <v>1</v>
      </c>
      <c r="F50" s="519">
        <v>0</v>
      </c>
      <c r="G50" s="519">
        <v>0</v>
      </c>
      <c r="H50" s="980">
        <f t="shared" si="0"/>
        <v>2</v>
      </c>
      <c r="I50" s="943">
        <v>2</v>
      </c>
      <c r="J50" s="1022">
        <v>0</v>
      </c>
    </row>
    <row r="51" spans="1:10">
      <c r="A51" s="977" t="s">
        <v>254</v>
      </c>
      <c r="B51" s="519">
        <v>0</v>
      </c>
      <c r="C51" s="519">
        <v>0</v>
      </c>
      <c r="D51" s="519">
        <v>0</v>
      </c>
      <c r="E51" s="519">
        <v>1</v>
      </c>
      <c r="F51" s="519">
        <v>1</v>
      </c>
      <c r="G51" s="519">
        <v>0</v>
      </c>
      <c r="H51" s="980">
        <f t="shared" si="0"/>
        <v>2</v>
      </c>
      <c r="I51" s="943">
        <v>0</v>
      </c>
      <c r="J51" s="1022">
        <v>2</v>
      </c>
    </row>
    <row r="52" spans="1:10">
      <c r="A52" s="977" t="s">
        <v>255</v>
      </c>
      <c r="B52" s="519">
        <v>0</v>
      </c>
      <c r="C52" s="519">
        <v>0</v>
      </c>
      <c r="D52" s="519">
        <v>0</v>
      </c>
      <c r="E52" s="519">
        <v>0</v>
      </c>
      <c r="F52" s="519">
        <v>0</v>
      </c>
      <c r="G52" s="519">
        <v>0</v>
      </c>
      <c r="H52" s="980">
        <f t="shared" si="0"/>
        <v>0</v>
      </c>
      <c r="I52" s="943">
        <v>0</v>
      </c>
      <c r="J52" s="1022">
        <v>0</v>
      </c>
    </row>
    <row r="53" spans="1:10">
      <c r="A53" s="977" t="s">
        <v>256</v>
      </c>
      <c r="B53" s="519">
        <v>3</v>
      </c>
      <c r="C53" s="519">
        <v>4</v>
      </c>
      <c r="D53" s="519">
        <v>1</v>
      </c>
      <c r="E53" s="519">
        <v>4</v>
      </c>
      <c r="F53" s="519">
        <v>0</v>
      </c>
      <c r="G53" s="519">
        <v>5</v>
      </c>
      <c r="H53" s="980">
        <f t="shared" si="0"/>
        <v>17</v>
      </c>
      <c r="I53" s="943">
        <v>12</v>
      </c>
      <c r="J53" s="1022">
        <v>5</v>
      </c>
    </row>
    <row r="54" spans="1:10">
      <c r="A54" s="977" t="s">
        <v>257</v>
      </c>
      <c r="B54" s="519">
        <v>0</v>
      </c>
      <c r="C54" s="519">
        <v>0</v>
      </c>
      <c r="D54" s="519">
        <v>0</v>
      </c>
      <c r="E54" s="519">
        <v>2</v>
      </c>
      <c r="F54" s="519">
        <v>4</v>
      </c>
      <c r="G54" s="519">
        <v>1</v>
      </c>
      <c r="H54" s="980">
        <f t="shared" si="0"/>
        <v>7</v>
      </c>
      <c r="I54" s="943">
        <v>5</v>
      </c>
      <c r="J54" s="1022">
        <v>2</v>
      </c>
    </row>
    <row r="55" spans="1:10">
      <c r="A55" s="977" t="s">
        <v>258</v>
      </c>
      <c r="B55" s="519">
        <v>0</v>
      </c>
      <c r="C55" s="519">
        <v>1</v>
      </c>
      <c r="D55" s="519">
        <v>2</v>
      </c>
      <c r="E55" s="519">
        <v>2</v>
      </c>
      <c r="F55" s="519">
        <v>0</v>
      </c>
      <c r="G55" s="519">
        <v>0</v>
      </c>
      <c r="H55" s="980">
        <f t="shared" si="0"/>
        <v>5</v>
      </c>
      <c r="I55" s="943">
        <v>1</v>
      </c>
      <c r="J55" s="1022">
        <v>4</v>
      </c>
    </row>
    <row r="56" spans="1:10">
      <c r="A56" s="977" t="s">
        <v>259</v>
      </c>
      <c r="B56" s="519">
        <v>2</v>
      </c>
      <c r="C56" s="519">
        <v>1</v>
      </c>
      <c r="D56" s="519">
        <v>3</v>
      </c>
      <c r="E56" s="519">
        <v>1</v>
      </c>
      <c r="F56" s="519">
        <v>1</v>
      </c>
      <c r="G56" s="519">
        <v>0</v>
      </c>
      <c r="H56" s="980">
        <f t="shared" si="0"/>
        <v>8</v>
      </c>
      <c r="I56" s="943">
        <v>7</v>
      </c>
      <c r="J56" s="1022">
        <v>1</v>
      </c>
    </row>
    <row r="57" spans="1:10">
      <c r="A57" s="977" t="s">
        <v>260</v>
      </c>
      <c r="B57" s="519">
        <v>0</v>
      </c>
      <c r="C57" s="519">
        <v>0</v>
      </c>
      <c r="D57" s="519">
        <v>2</v>
      </c>
      <c r="E57" s="519">
        <v>0</v>
      </c>
      <c r="F57" s="519">
        <v>0</v>
      </c>
      <c r="G57" s="519">
        <v>0</v>
      </c>
      <c r="H57" s="980">
        <f t="shared" si="0"/>
        <v>2</v>
      </c>
      <c r="I57" s="943">
        <v>2</v>
      </c>
      <c r="J57" s="1022">
        <v>0</v>
      </c>
    </row>
    <row r="58" spans="1:10">
      <c r="A58" s="977" t="s">
        <v>261</v>
      </c>
      <c r="B58" s="519">
        <v>0</v>
      </c>
      <c r="C58" s="519">
        <v>0</v>
      </c>
      <c r="D58" s="519">
        <v>5</v>
      </c>
      <c r="E58" s="519">
        <v>6</v>
      </c>
      <c r="F58" s="519">
        <v>0</v>
      </c>
      <c r="G58" s="519">
        <v>3</v>
      </c>
      <c r="H58" s="980">
        <f t="shared" si="0"/>
        <v>14</v>
      </c>
      <c r="I58" s="943">
        <v>13</v>
      </c>
      <c r="J58" s="1022">
        <v>1</v>
      </c>
    </row>
    <row r="59" spans="1:10">
      <c r="A59" s="977" t="s">
        <v>262</v>
      </c>
      <c r="B59" s="519">
        <v>1</v>
      </c>
      <c r="C59" s="519">
        <v>0</v>
      </c>
      <c r="D59" s="519">
        <v>0</v>
      </c>
      <c r="E59" s="519">
        <v>0</v>
      </c>
      <c r="F59" s="519">
        <v>0</v>
      </c>
      <c r="G59" s="519">
        <v>0</v>
      </c>
      <c r="H59" s="980">
        <f t="shared" si="0"/>
        <v>1</v>
      </c>
      <c r="I59" s="943">
        <v>1</v>
      </c>
      <c r="J59" s="1022">
        <v>0</v>
      </c>
    </row>
    <row r="60" spans="1:10">
      <c r="A60" s="977" t="s">
        <v>263</v>
      </c>
      <c r="B60" s="519">
        <v>0</v>
      </c>
      <c r="C60" s="519">
        <v>2</v>
      </c>
      <c r="D60" s="519">
        <v>0</v>
      </c>
      <c r="E60" s="519">
        <v>1</v>
      </c>
      <c r="F60" s="519">
        <v>0</v>
      </c>
      <c r="G60" s="519">
        <v>1</v>
      </c>
      <c r="H60" s="980">
        <f t="shared" si="0"/>
        <v>4</v>
      </c>
      <c r="I60" s="943">
        <v>4</v>
      </c>
      <c r="J60" s="1022">
        <v>0</v>
      </c>
    </row>
    <row r="61" spans="1:10">
      <c r="A61" s="977" t="s">
        <v>264</v>
      </c>
      <c r="B61" s="519">
        <v>0</v>
      </c>
      <c r="C61" s="519">
        <v>1</v>
      </c>
      <c r="D61" s="519">
        <v>0</v>
      </c>
      <c r="E61" s="519">
        <v>0</v>
      </c>
      <c r="F61" s="519">
        <v>0</v>
      </c>
      <c r="G61" s="519">
        <v>0</v>
      </c>
      <c r="H61" s="980">
        <f t="shared" si="0"/>
        <v>1</v>
      </c>
      <c r="I61" s="943">
        <v>0</v>
      </c>
      <c r="J61" s="1022">
        <v>1</v>
      </c>
    </row>
    <row r="62" spans="1:10">
      <c r="A62" s="977" t="s">
        <v>265</v>
      </c>
      <c r="B62" s="519">
        <v>0</v>
      </c>
      <c r="C62" s="519">
        <v>0</v>
      </c>
      <c r="D62" s="519">
        <v>0</v>
      </c>
      <c r="E62" s="519">
        <v>0</v>
      </c>
      <c r="F62" s="519">
        <v>0</v>
      </c>
      <c r="G62" s="519">
        <v>0</v>
      </c>
      <c r="H62" s="980">
        <f t="shared" si="0"/>
        <v>0</v>
      </c>
      <c r="I62" s="943">
        <v>0</v>
      </c>
      <c r="J62" s="1022">
        <v>0</v>
      </c>
    </row>
    <row r="63" spans="1:10">
      <c r="A63" s="977" t="s">
        <v>266</v>
      </c>
      <c r="B63" s="519">
        <v>0</v>
      </c>
      <c r="C63" s="519">
        <v>0</v>
      </c>
      <c r="D63" s="519">
        <v>1</v>
      </c>
      <c r="E63" s="519">
        <v>1</v>
      </c>
      <c r="F63" s="519">
        <v>0</v>
      </c>
      <c r="G63" s="519">
        <v>1</v>
      </c>
      <c r="H63" s="980">
        <f t="shared" si="0"/>
        <v>3</v>
      </c>
      <c r="I63" s="943">
        <v>3</v>
      </c>
      <c r="J63" s="1022">
        <v>0</v>
      </c>
    </row>
    <row r="64" spans="1:10">
      <c r="A64" s="977" t="s">
        <v>267</v>
      </c>
      <c r="B64" s="519">
        <v>0</v>
      </c>
      <c r="C64" s="519">
        <v>1</v>
      </c>
      <c r="D64" s="519">
        <v>3</v>
      </c>
      <c r="E64" s="519">
        <v>1</v>
      </c>
      <c r="F64" s="519">
        <v>1</v>
      </c>
      <c r="G64" s="519">
        <v>2</v>
      </c>
      <c r="H64" s="980">
        <f t="shared" si="0"/>
        <v>8</v>
      </c>
      <c r="I64" s="943">
        <v>5</v>
      </c>
      <c r="J64" s="1022">
        <v>3</v>
      </c>
    </row>
    <row r="65" spans="1:10">
      <c r="A65" s="977" t="s">
        <v>268</v>
      </c>
      <c r="B65" s="519">
        <v>1</v>
      </c>
      <c r="C65" s="519">
        <v>0</v>
      </c>
      <c r="D65" s="519">
        <v>0</v>
      </c>
      <c r="E65" s="519">
        <v>0</v>
      </c>
      <c r="F65" s="519">
        <v>2</v>
      </c>
      <c r="G65" s="519">
        <v>0</v>
      </c>
      <c r="H65" s="980">
        <f t="shared" si="0"/>
        <v>3</v>
      </c>
      <c r="I65" s="943">
        <v>2</v>
      </c>
      <c r="J65" s="1022">
        <v>1</v>
      </c>
    </row>
    <row r="66" spans="1:10">
      <c r="A66" s="977" t="s">
        <v>269</v>
      </c>
      <c r="B66" s="519">
        <v>0</v>
      </c>
      <c r="C66" s="519">
        <v>1</v>
      </c>
      <c r="D66" s="519">
        <v>1</v>
      </c>
      <c r="E66" s="519">
        <v>0</v>
      </c>
      <c r="F66" s="519">
        <v>0</v>
      </c>
      <c r="G66" s="519">
        <v>1</v>
      </c>
      <c r="H66" s="980">
        <f t="shared" si="0"/>
        <v>3</v>
      </c>
      <c r="I66" s="943">
        <v>2</v>
      </c>
      <c r="J66" s="1022">
        <v>1</v>
      </c>
    </row>
    <row r="67" spans="1:10">
      <c r="A67" s="977" t="s">
        <v>270</v>
      </c>
      <c r="B67" s="519">
        <v>3</v>
      </c>
      <c r="C67" s="519">
        <v>0</v>
      </c>
      <c r="D67" s="519">
        <v>2</v>
      </c>
      <c r="E67" s="519">
        <v>2</v>
      </c>
      <c r="F67" s="519">
        <v>0</v>
      </c>
      <c r="G67" s="519">
        <v>1</v>
      </c>
      <c r="H67" s="980">
        <f t="shared" si="0"/>
        <v>8</v>
      </c>
      <c r="I67" s="943">
        <v>7</v>
      </c>
      <c r="J67" s="1022">
        <v>1</v>
      </c>
    </row>
    <row r="68" spans="1:10">
      <c r="A68" s="977" t="s">
        <v>271</v>
      </c>
      <c r="B68" s="519">
        <v>0</v>
      </c>
      <c r="C68" s="519">
        <v>0</v>
      </c>
      <c r="D68" s="519">
        <v>1</v>
      </c>
      <c r="E68" s="519">
        <v>1</v>
      </c>
      <c r="F68" s="519">
        <v>3</v>
      </c>
      <c r="G68" s="519">
        <v>0</v>
      </c>
      <c r="H68" s="980">
        <f t="shared" si="0"/>
        <v>5</v>
      </c>
      <c r="I68" s="943">
        <v>3</v>
      </c>
      <c r="J68" s="1022">
        <v>2</v>
      </c>
    </row>
    <row r="69" spans="1:10">
      <c r="A69" s="977" t="s">
        <v>272</v>
      </c>
      <c r="B69" s="519">
        <v>3</v>
      </c>
      <c r="C69" s="519">
        <v>0</v>
      </c>
      <c r="D69" s="519">
        <v>1</v>
      </c>
      <c r="E69" s="519">
        <v>3</v>
      </c>
      <c r="F69" s="519">
        <v>3</v>
      </c>
      <c r="G69" s="519">
        <v>0</v>
      </c>
      <c r="H69" s="980">
        <f t="shared" ref="H69:H73" si="1">SUM(B69:G69)</f>
        <v>10</v>
      </c>
      <c r="I69" s="943">
        <v>7</v>
      </c>
      <c r="J69" s="1022">
        <v>3</v>
      </c>
    </row>
    <row r="70" spans="1:10">
      <c r="A70" s="977" t="s">
        <v>273</v>
      </c>
      <c r="B70" s="519">
        <v>1</v>
      </c>
      <c r="C70" s="519">
        <v>0</v>
      </c>
      <c r="D70" s="519">
        <v>0</v>
      </c>
      <c r="E70" s="519">
        <v>2</v>
      </c>
      <c r="F70" s="519">
        <v>3</v>
      </c>
      <c r="G70" s="519">
        <v>1</v>
      </c>
      <c r="H70" s="980">
        <f t="shared" si="1"/>
        <v>7</v>
      </c>
      <c r="I70" s="943">
        <v>2</v>
      </c>
      <c r="J70" s="1022">
        <v>5</v>
      </c>
    </row>
    <row r="71" spans="1:10">
      <c r="A71" s="977" t="s">
        <v>274</v>
      </c>
      <c r="B71" s="519">
        <v>2</v>
      </c>
      <c r="C71" s="519">
        <v>0</v>
      </c>
      <c r="D71" s="519">
        <v>1</v>
      </c>
      <c r="E71" s="519">
        <v>0</v>
      </c>
      <c r="F71" s="519">
        <v>0</v>
      </c>
      <c r="G71" s="519">
        <v>0</v>
      </c>
      <c r="H71" s="980">
        <f t="shared" si="1"/>
        <v>3</v>
      </c>
      <c r="I71" s="943">
        <v>3</v>
      </c>
      <c r="J71" s="1022">
        <v>0</v>
      </c>
    </row>
    <row r="72" spans="1:10">
      <c r="A72" s="977" t="s">
        <v>275</v>
      </c>
      <c r="B72" s="519">
        <v>0</v>
      </c>
      <c r="C72" s="519">
        <v>0</v>
      </c>
      <c r="D72" s="519">
        <v>0</v>
      </c>
      <c r="E72" s="519">
        <v>2</v>
      </c>
      <c r="F72" s="519">
        <v>0</v>
      </c>
      <c r="G72" s="519">
        <v>1</v>
      </c>
      <c r="H72" s="980">
        <f t="shared" si="1"/>
        <v>3</v>
      </c>
      <c r="I72" s="943">
        <v>3</v>
      </c>
      <c r="J72" s="1022">
        <v>0</v>
      </c>
    </row>
    <row r="73" spans="1:10" ht="15.75" thickBot="1">
      <c r="A73" s="978" t="s">
        <v>316</v>
      </c>
      <c r="B73" s="522">
        <v>8</v>
      </c>
      <c r="C73" s="522">
        <v>19</v>
      </c>
      <c r="D73" s="522">
        <v>107</v>
      </c>
      <c r="E73" s="522">
        <v>18</v>
      </c>
      <c r="F73" s="522">
        <v>3</v>
      </c>
      <c r="G73" s="522">
        <v>3</v>
      </c>
      <c r="H73" s="980">
        <f t="shared" si="1"/>
        <v>158</v>
      </c>
      <c r="I73" s="1023"/>
      <c r="J73" s="1024"/>
    </row>
    <row r="74" spans="1:10" ht="15.75" thickBot="1">
      <c r="A74" s="974" t="s">
        <v>23</v>
      </c>
      <c r="B74" s="975">
        <f t="shared" ref="B74:E74" si="2">SUM(B4:B73)</f>
        <v>205</v>
      </c>
      <c r="C74" s="975">
        <f t="shared" si="2"/>
        <v>230</v>
      </c>
      <c r="D74" s="975">
        <f t="shared" si="2"/>
        <v>362</v>
      </c>
      <c r="E74" s="975">
        <f t="shared" si="2"/>
        <v>397</v>
      </c>
      <c r="F74" s="975">
        <f>SUM(F4:F73)</f>
        <v>341</v>
      </c>
      <c r="G74" s="975">
        <f>SUM(G4:G73)</f>
        <v>366</v>
      </c>
      <c r="H74" s="975">
        <f>SUM(H4:H73)</f>
        <v>1901</v>
      </c>
      <c r="I74" s="975">
        <f>SUM(I4:I72)</f>
        <v>907</v>
      </c>
      <c r="J74" s="976">
        <f>SUM(J4:J72)</f>
        <v>836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A1:H73"/>
  <sheetViews>
    <sheetView workbookViewId="0"/>
  </sheetViews>
  <sheetFormatPr defaultRowHeight="15"/>
  <cols>
    <col min="1" max="1" width="68.28515625" customWidth="1"/>
    <col min="2" max="8" width="12.85546875" style="71" customWidth="1"/>
  </cols>
  <sheetData>
    <row r="1" spans="1:8">
      <c r="A1" s="510" t="s">
        <v>0</v>
      </c>
    </row>
    <row r="2" spans="1:8" ht="15.75" thickBot="1">
      <c r="A2" s="512" t="s">
        <v>1</v>
      </c>
    </row>
    <row r="3" spans="1:8" ht="15.75" thickBot="1">
      <c r="A3" s="969" t="s">
        <v>510</v>
      </c>
      <c r="B3" s="970" t="s">
        <v>409</v>
      </c>
      <c r="C3" s="970" t="s">
        <v>487</v>
      </c>
      <c r="D3" s="970" t="s">
        <v>501</v>
      </c>
      <c r="E3" s="971" t="s">
        <v>509</v>
      </c>
      <c r="F3" s="972" t="s">
        <v>514</v>
      </c>
      <c r="G3" s="1079" t="s">
        <v>522</v>
      </c>
      <c r="H3" s="1080" t="s">
        <v>5</v>
      </c>
    </row>
    <row r="4" spans="1:8">
      <c r="A4" s="965" t="s">
        <v>211</v>
      </c>
      <c r="B4" s="966">
        <v>1</v>
      </c>
      <c r="C4" s="966">
        <v>3</v>
      </c>
      <c r="D4" s="966">
        <v>1</v>
      </c>
      <c r="E4" s="966">
        <v>5</v>
      </c>
      <c r="F4" s="967">
        <v>2</v>
      </c>
      <c r="G4" s="966">
        <v>2</v>
      </c>
      <c r="H4" s="1081">
        <f>SUM(B4:G4)</f>
        <v>14</v>
      </c>
    </row>
    <row r="5" spans="1:8">
      <c r="A5" s="963" t="s">
        <v>415</v>
      </c>
      <c r="B5" s="962">
        <v>0</v>
      </c>
      <c r="C5" s="962">
        <v>0</v>
      </c>
      <c r="D5" s="962">
        <v>0</v>
      </c>
      <c r="E5" s="962">
        <v>0</v>
      </c>
      <c r="F5" s="964">
        <v>0</v>
      </c>
      <c r="G5" s="962">
        <v>0</v>
      </c>
      <c r="H5" s="1081">
        <f t="shared" ref="H5:H68" si="0">SUM(B5:G5)</f>
        <v>0</v>
      </c>
    </row>
    <row r="6" spans="1:8">
      <c r="A6" s="963" t="s">
        <v>212</v>
      </c>
      <c r="B6" s="962">
        <v>1</v>
      </c>
      <c r="C6" s="962">
        <v>0</v>
      </c>
      <c r="D6" s="962">
        <v>0</v>
      </c>
      <c r="E6" s="962">
        <v>0</v>
      </c>
      <c r="F6" s="964">
        <v>1</v>
      </c>
      <c r="G6" s="962">
        <v>0</v>
      </c>
      <c r="H6" s="1081">
        <f t="shared" si="0"/>
        <v>2</v>
      </c>
    </row>
    <row r="7" spans="1:8">
      <c r="A7" s="963" t="s">
        <v>213</v>
      </c>
      <c r="B7" s="962">
        <v>0</v>
      </c>
      <c r="C7" s="962">
        <v>0</v>
      </c>
      <c r="D7" s="962">
        <v>1</v>
      </c>
      <c r="E7" s="962">
        <v>0</v>
      </c>
      <c r="F7" s="964">
        <v>3</v>
      </c>
      <c r="G7" s="962">
        <v>0</v>
      </c>
      <c r="H7" s="1081">
        <f t="shared" si="0"/>
        <v>4</v>
      </c>
    </row>
    <row r="8" spans="1:8">
      <c r="A8" s="963" t="s">
        <v>214</v>
      </c>
      <c r="B8" s="962">
        <v>0</v>
      </c>
      <c r="C8" s="962">
        <v>0</v>
      </c>
      <c r="D8" s="962">
        <v>0</v>
      </c>
      <c r="E8" s="962">
        <v>0</v>
      </c>
      <c r="F8" s="964">
        <v>1</v>
      </c>
      <c r="G8" s="962">
        <v>0</v>
      </c>
      <c r="H8" s="1081">
        <f t="shared" si="0"/>
        <v>1</v>
      </c>
    </row>
    <row r="9" spans="1:8">
      <c r="A9" s="963" t="s">
        <v>215</v>
      </c>
      <c r="B9" s="962">
        <v>1</v>
      </c>
      <c r="C9" s="962">
        <v>3</v>
      </c>
      <c r="D9" s="962">
        <v>0</v>
      </c>
      <c r="E9" s="962">
        <v>0</v>
      </c>
      <c r="F9" s="964">
        <v>1</v>
      </c>
      <c r="G9" s="962">
        <v>1</v>
      </c>
      <c r="H9" s="1081">
        <f t="shared" si="0"/>
        <v>6</v>
      </c>
    </row>
    <row r="10" spans="1:8">
      <c r="A10" s="963" t="s">
        <v>216</v>
      </c>
      <c r="B10" s="962">
        <v>0</v>
      </c>
      <c r="C10" s="962">
        <v>0</v>
      </c>
      <c r="D10" s="962">
        <v>0</v>
      </c>
      <c r="E10" s="962">
        <v>0</v>
      </c>
      <c r="F10" s="964">
        <v>0</v>
      </c>
      <c r="G10" s="962">
        <v>0</v>
      </c>
      <c r="H10" s="1081">
        <f t="shared" si="0"/>
        <v>0</v>
      </c>
    </row>
    <row r="11" spans="1:8">
      <c r="A11" s="963" t="s">
        <v>143</v>
      </c>
      <c r="B11" s="962">
        <v>0</v>
      </c>
      <c r="C11" s="962">
        <v>0</v>
      </c>
      <c r="D11" s="962">
        <v>0</v>
      </c>
      <c r="E11" s="962">
        <v>0</v>
      </c>
      <c r="F11" s="964">
        <v>0</v>
      </c>
      <c r="G11" s="962">
        <v>0</v>
      </c>
      <c r="H11" s="1081">
        <f t="shared" si="0"/>
        <v>0</v>
      </c>
    </row>
    <row r="12" spans="1:8">
      <c r="A12" s="963" t="s">
        <v>217</v>
      </c>
      <c r="B12" s="962">
        <v>0</v>
      </c>
      <c r="C12" s="962">
        <v>0</v>
      </c>
      <c r="D12" s="962">
        <v>0</v>
      </c>
      <c r="E12" s="962">
        <v>0</v>
      </c>
      <c r="F12" s="964">
        <v>0</v>
      </c>
      <c r="G12" s="962">
        <v>0</v>
      </c>
      <c r="H12" s="1081">
        <f t="shared" si="0"/>
        <v>0</v>
      </c>
    </row>
    <row r="13" spans="1:8">
      <c r="A13" s="963" t="s">
        <v>218</v>
      </c>
      <c r="B13" s="962">
        <v>0</v>
      </c>
      <c r="C13" s="962">
        <v>0</v>
      </c>
      <c r="D13" s="962">
        <v>0</v>
      </c>
      <c r="E13" s="962">
        <v>1</v>
      </c>
      <c r="F13" s="964">
        <v>0</v>
      </c>
      <c r="G13" s="962">
        <v>0</v>
      </c>
      <c r="H13" s="1081">
        <f t="shared" si="0"/>
        <v>1</v>
      </c>
    </row>
    <row r="14" spans="1:8">
      <c r="A14" s="963" t="s">
        <v>219</v>
      </c>
      <c r="B14" s="962">
        <v>1</v>
      </c>
      <c r="C14" s="962">
        <v>4</v>
      </c>
      <c r="D14" s="962">
        <v>5</v>
      </c>
      <c r="E14" s="962">
        <v>3</v>
      </c>
      <c r="F14" s="964">
        <v>5</v>
      </c>
      <c r="G14" s="962">
        <v>8</v>
      </c>
      <c r="H14" s="1081">
        <f t="shared" si="0"/>
        <v>26</v>
      </c>
    </row>
    <row r="15" spans="1:8">
      <c r="A15" s="963" t="s">
        <v>220</v>
      </c>
      <c r="B15" s="962">
        <v>0</v>
      </c>
      <c r="C15" s="962">
        <v>0</v>
      </c>
      <c r="D15" s="962">
        <v>0</v>
      </c>
      <c r="E15" s="962">
        <v>0</v>
      </c>
      <c r="F15" s="964">
        <v>0</v>
      </c>
      <c r="G15" s="962">
        <v>0</v>
      </c>
      <c r="H15" s="1081">
        <f t="shared" si="0"/>
        <v>0</v>
      </c>
    </row>
    <row r="16" spans="1:8">
      <c r="A16" s="963" t="s">
        <v>221</v>
      </c>
      <c r="B16" s="962">
        <v>0</v>
      </c>
      <c r="C16" s="962">
        <v>0</v>
      </c>
      <c r="D16" s="962">
        <v>0</v>
      </c>
      <c r="E16" s="962">
        <v>0</v>
      </c>
      <c r="F16" s="964">
        <v>0</v>
      </c>
      <c r="G16" s="962">
        <v>0</v>
      </c>
      <c r="H16" s="1081">
        <f t="shared" si="0"/>
        <v>0</v>
      </c>
    </row>
    <row r="17" spans="1:8">
      <c r="A17" s="963" t="s">
        <v>222</v>
      </c>
      <c r="B17" s="962">
        <v>0</v>
      </c>
      <c r="C17" s="962">
        <v>0</v>
      </c>
      <c r="D17" s="962">
        <v>2</v>
      </c>
      <c r="E17" s="962">
        <v>0</v>
      </c>
      <c r="F17" s="964">
        <v>3</v>
      </c>
      <c r="G17" s="962">
        <v>2</v>
      </c>
      <c r="H17" s="1081">
        <f t="shared" si="0"/>
        <v>7</v>
      </c>
    </row>
    <row r="18" spans="1:8">
      <c r="A18" s="963" t="s">
        <v>223</v>
      </c>
      <c r="B18" s="962">
        <v>1</v>
      </c>
      <c r="C18" s="962">
        <v>0</v>
      </c>
      <c r="D18" s="962">
        <v>0</v>
      </c>
      <c r="E18" s="962">
        <v>1</v>
      </c>
      <c r="F18" s="964">
        <v>0</v>
      </c>
      <c r="G18" s="962">
        <v>1</v>
      </c>
      <c r="H18" s="1081">
        <f t="shared" si="0"/>
        <v>3</v>
      </c>
    </row>
    <row r="19" spans="1:8">
      <c r="A19" s="963" t="s">
        <v>484</v>
      </c>
      <c r="B19" s="962">
        <v>2</v>
      </c>
      <c r="C19" s="962">
        <v>0</v>
      </c>
      <c r="D19" s="962">
        <v>0</v>
      </c>
      <c r="E19" s="962">
        <v>0</v>
      </c>
      <c r="F19" s="964">
        <v>0</v>
      </c>
      <c r="G19" s="962">
        <v>0</v>
      </c>
      <c r="H19" s="1081">
        <f t="shared" si="0"/>
        <v>2</v>
      </c>
    </row>
    <row r="20" spans="1:8">
      <c r="A20" s="963" t="s">
        <v>224</v>
      </c>
      <c r="B20" s="962">
        <v>0</v>
      </c>
      <c r="C20" s="962">
        <v>0</v>
      </c>
      <c r="D20" s="962">
        <v>0</v>
      </c>
      <c r="E20" s="962">
        <v>2</v>
      </c>
      <c r="F20" s="964">
        <v>0</v>
      </c>
      <c r="G20" s="962">
        <v>0</v>
      </c>
      <c r="H20" s="1081">
        <f t="shared" si="0"/>
        <v>2</v>
      </c>
    </row>
    <row r="21" spans="1:8">
      <c r="A21" s="963" t="s">
        <v>225</v>
      </c>
      <c r="B21" s="962">
        <v>0</v>
      </c>
      <c r="C21" s="962">
        <v>0</v>
      </c>
      <c r="D21" s="962">
        <v>0</v>
      </c>
      <c r="E21" s="962">
        <v>0</v>
      </c>
      <c r="F21" s="964">
        <v>0</v>
      </c>
      <c r="G21" s="962">
        <v>0</v>
      </c>
      <c r="H21" s="1081">
        <f t="shared" si="0"/>
        <v>0</v>
      </c>
    </row>
    <row r="22" spans="1:8">
      <c r="A22" s="963" t="s">
        <v>226</v>
      </c>
      <c r="B22" s="962">
        <v>32</v>
      </c>
      <c r="C22" s="962">
        <v>21</v>
      </c>
      <c r="D22" s="962">
        <v>22</v>
      </c>
      <c r="E22" s="962">
        <v>39</v>
      </c>
      <c r="F22" s="964">
        <v>50</v>
      </c>
      <c r="G22" s="962">
        <v>40</v>
      </c>
      <c r="H22" s="1081">
        <f t="shared" si="0"/>
        <v>204</v>
      </c>
    </row>
    <row r="23" spans="1:8">
      <c r="A23" s="963" t="s">
        <v>227</v>
      </c>
      <c r="B23" s="962">
        <v>1</v>
      </c>
      <c r="C23" s="962">
        <v>1</v>
      </c>
      <c r="D23" s="962">
        <v>4</v>
      </c>
      <c r="E23" s="962">
        <v>3</v>
      </c>
      <c r="F23" s="964">
        <v>6</v>
      </c>
      <c r="G23" s="962">
        <v>0</v>
      </c>
      <c r="H23" s="1081">
        <f t="shared" si="0"/>
        <v>15</v>
      </c>
    </row>
    <row r="24" spans="1:8">
      <c r="A24" s="963" t="s">
        <v>228</v>
      </c>
      <c r="B24" s="962">
        <v>6</v>
      </c>
      <c r="C24" s="962">
        <v>15</v>
      </c>
      <c r="D24" s="962">
        <v>12</v>
      </c>
      <c r="E24" s="962">
        <v>14</v>
      </c>
      <c r="F24" s="964">
        <v>17</v>
      </c>
      <c r="G24" s="962">
        <v>22</v>
      </c>
      <c r="H24" s="1081">
        <f t="shared" si="0"/>
        <v>86</v>
      </c>
    </row>
    <row r="25" spans="1:8">
      <c r="A25" s="963" t="s">
        <v>416</v>
      </c>
      <c r="B25" s="962">
        <v>0</v>
      </c>
      <c r="C25" s="962">
        <v>0</v>
      </c>
      <c r="D25" s="962">
        <v>0</v>
      </c>
      <c r="E25" s="962">
        <v>0</v>
      </c>
      <c r="F25" s="964">
        <v>0</v>
      </c>
      <c r="G25" s="962">
        <v>0</v>
      </c>
      <c r="H25" s="1081">
        <f t="shared" si="0"/>
        <v>0</v>
      </c>
    </row>
    <row r="26" spans="1:8">
      <c r="A26" s="963" t="s">
        <v>229</v>
      </c>
      <c r="B26" s="962">
        <v>7</v>
      </c>
      <c r="C26" s="962">
        <v>1</v>
      </c>
      <c r="D26" s="962">
        <v>7</v>
      </c>
      <c r="E26" s="962">
        <v>6</v>
      </c>
      <c r="F26" s="964">
        <v>0</v>
      </c>
      <c r="G26" s="962">
        <v>2</v>
      </c>
      <c r="H26" s="1081">
        <f t="shared" si="0"/>
        <v>23</v>
      </c>
    </row>
    <row r="27" spans="1:8">
      <c r="A27" s="963" t="s">
        <v>230</v>
      </c>
      <c r="B27" s="962">
        <v>0</v>
      </c>
      <c r="C27" s="962">
        <v>1</v>
      </c>
      <c r="D27" s="962">
        <v>0</v>
      </c>
      <c r="E27" s="962">
        <v>1</v>
      </c>
      <c r="F27" s="964">
        <v>0</v>
      </c>
      <c r="G27" s="962">
        <v>0</v>
      </c>
      <c r="H27" s="1081">
        <f t="shared" si="0"/>
        <v>2</v>
      </c>
    </row>
    <row r="28" spans="1:8">
      <c r="A28" s="963" t="s">
        <v>231</v>
      </c>
      <c r="B28" s="962">
        <v>5</v>
      </c>
      <c r="C28" s="962">
        <v>8</v>
      </c>
      <c r="D28" s="962">
        <v>0</v>
      </c>
      <c r="E28" s="962">
        <v>7</v>
      </c>
      <c r="F28" s="964">
        <v>7</v>
      </c>
      <c r="G28" s="962">
        <v>9</v>
      </c>
      <c r="H28" s="1081">
        <f t="shared" si="0"/>
        <v>36</v>
      </c>
    </row>
    <row r="29" spans="1:8">
      <c r="A29" s="963" t="s">
        <v>232</v>
      </c>
      <c r="B29" s="962">
        <v>36</v>
      </c>
      <c r="C29" s="962">
        <v>28</v>
      </c>
      <c r="D29" s="962">
        <v>30</v>
      </c>
      <c r="E29" s="962">
        <v>58</v>
      </c>
      <c r="F29" s="964">
        <v>49</v>
      </c>
      <c r="G29" s="962">
        <v>81</v>
      </c>
      <c r="H29" s="1081">
        <f t="shared" si="0"/>
        <v>282</v>
      </c>
    </row>
    <row r="30" spans="1:8">
      <c r="A30" s="963" t="s">
        <v>233</v>
      </c>
      <c r="B30" s="962">
        <v>1</v>
      </c>
      <c r="C30" s="962">
        <v>4</v>
      </c>
      <c r="D30" s="962">
        <v>1</v>
      </c>
      <c r="E30" s="962">
        <v>2</v>
      </c>
      <c r="F30" s="964">
        <v>0</v>
      </c>
      <c r="G30" s="962">
        <v>2</v>
      </c>
      <c r="H30" s="1081">
        <f t="shared" si="0"/>
        <v>10</v>
      </c>
    </row>
    <row r="31" spans="1:8">
      <c r="A31" s="963" t="s">
        <v>234</v>
      </c>
      <c r="B31" s="962">
        <v>1</v>
      </c>
      <c r="C31" s="962">
        <v>1</v>
      </c>
      <c r="D31" s="962">
        <v>0</v>
      </c>
      <c r="E31" s="962">
        <v>0</v>
      </c>
      <c r="F31" s="964">
        <v>3</v>
      </c>
      <c r="G31" s="962">
        <v>3</v>
      </c>
      <c r="H31" s="1081">
        <f t="shared" si="0"/>
        <v>8</v>
      </c>
    </row>
    <row r="32" spans="1:8">
      <c r="A32" s="963" t="s">
        <v>235</v>
      </c>
      <c r="B32" s="962">
        <v>1</v>
      </c>
      <c r="C32" s="962">
        <v>0</v>
      </c>
      <c r="D32" s="962">
        <v>0</v>
      </c>
      <c r="E32" s="962">
        <v>0</v>
      </c>
      <c r="F32" s="964">
        <v>0</v>
      </c>
      <c r="G32" s="962">
        <v>0</v>
      </c>
      <c r="H32" s="1081">
        <f t="shared" si="0"/>
        <v>1</v>
      </c>
    </row>
    <row r="33" spans="1:8">
      <c r="A33" s="963" t="s">
        <v>236</v>
      </c>
      <c r="B33" s="962">
        <v>1</v>
      </c>
      <c r="C33" s="962">
        <v>1</v>
      </c>
      <c r="D33" s="962">
        <v>2</v>
      </c>
      <c r="E33" s="962">
        <v>1</v>
      </c>
      <c r="F33" s="964">
        <v>0</v>
      </c>
      <c r="G33" s="962">
        <v>0</v>
      </c>
      <c r="H33" s="1081">
        <f t="shared" si="0"/>
        <v>5</v>
      </c>
    </row>
    <row r="34" spans="1:8">
      <c r="A34" s="963" t="s">
        <v>237</v>
      </c>
      <c r="B34" s="962">
        <v>1</v>
      </c>
      <c r="C34" s="962">
        <v>0</v>
      </c>
      <c r="D34" s="962">
        <v>0</v>
      </c>
      <c r="E34" s="962">
        <v>4</v>
      </c>
      <c r="F34" s="964">
        <v>0</v>
      </c>
      <c r="G34" s="962">
        <v>0</v>
      </c>
      <c r="H34" s="1081">
        <f t="shared" si="0"/>
        <v>5</v>
      </c>
    </row>
    <row r="35" spans="1:8">
      <c r="A35" s="963" t="s">
        <v>238</v>
      </c>
      <c r="B35" s="962">
        <v>0</v>
      </c>
      <c r="C35" s="962">
        <v>0</v>
      </c>
      <c r="D35" s="962">
        <v>0</v>
      </c>
      <c r="E35" s="962">
        <v>0</v>
      </c>
      <c r="F35" s="964">
        <v>0</v>
      </c>
      <c r="G35" s="962">
        <v>0</v>
      </c>
      <c r="H35" s="1081">
        <f t="shared" si="0"/>
        <v>0</v>
      </c>
    </row>
    <row r="36" spans="1:8">
      <c r="A36" s="963" t="s">
        <v>239</v>
      </c>
      <c r="B36" s="962">
        <v>0</v>
      </c>
      <c r="C36" s="962">
        <v>0</v>
      </c>
      <c r="D36" s="962">
        <v>2</v>
      </c>
      <c r="E36" s="962">
        <v>0</v>
      </c>
      <c r="F36" s="964">
        <v>1</v>
      </c>
      <c r="G36" s="962">
        <v>0</v>
      </c>
      <c r="H36" s="1081">
        <f t="shared" si="0"/>
        <v>3</v>
      </c>
    </row>
    <row r="37" spans="1:8">
      <c r="A37" s="963" t="s">
        <v>240</v>
      </c>
      <c r="B37" s="962">
        <v>5</v>
      </c>
      <c r="C37" s="962">
        <v>6</v>
      </c>
      <c r="D37" s="962">
        <v>1</v>
      </c>
      <c r="E37" s="962">
        <v>12</v>
      </c>
      <c r="F37" s="964">
        <v>3</v>
      </c>
      <c r="G37" s="962">
        <v>8</v>
      </c>
      <c r="H37" s="1081">
        <f t="shared" si="0"/>
        <v>35</v>
      </c>
    </row>
    <row r="38" spans="1:8">
      <c r="A38" s="963" t="s">
        <v>241</v>
      </c>
      <c r="B38" s="962">
        <v>0</v>
      </c>
      <c r="C38" s="962">
        <v>0</v>
      </c>
      <c r="D38" s="962">
        <v>0</v>
      </c>
      <c r="E38" s="962">
        <v>0</v>
      </c>
      <c r="F38" s="964">
        <v>1</v>
      </c>
      <c r="G38" s="962">
        <v>0</v>
      </c>
      <c r="H38" s="1081">
        <f t="shared" si="0"/>
        <v>1</v>
      </c>
    </row>
    <row r="39" spans="1:8">
      <c r="A39" s="963" t="s">
        <v>242</v>
      </c>
      <c r="B39" s="962">
        <v>0</v>
      </c>
      <c r="C39" s="962">
        <v>0</v>
      </c>
      <c r="D39" s="962">
        <v>0</v>
      </c>
      <c r="E39" s="962">
        <v>0</v>
      </c>
      <c r="F39" s="964">
        <v>1</v>
      </c>
      <c r="G39" s="962">
        <v>1</v>
      </c>
      <c r="H39" s="1081">
        <f t="shared" si="0"/>
        <v>2</v>
      </c>
    </row>
    <row r="40" spans="1:8">
      <c r="A40" s="963" t="s">
        <v>243</v>
      </c>
      <c r="B40" s="962">
        <v>2</v>
      </c>
      <c r="C40" s="962">
        <v>1</v>
      </c>
      <c r="D40" s="962">
        <v>4</v>
      </c>
      <c r="E40" s="962">
        <v>1</v>
      </c>
      <c r="F40" s="964">
        <v>8</v>
      </c>
      <c r="G40" s="962">
        <v>1</v>
      </c>
      <c r="H40" s="1081">
        <f t="shared" si="0"/>
        <v>17</v>
      </c>
    </row>
    <row r="41" spans="1:8">
      <c r="A41" s="963" t="s">
        <v>244</v>
      </c>
      <c r="B41" s="962">
        <v>1</v>
      </c>
      <c r="C41" s="962">
        <v>1</v>
      </c>
      <c r="D41" s="962">
        <v>0</v>
      </c>
      <c r="E41" s="962">
        <v>1</v>
      </c>
      <c r="F41" s="964">
        <v>0</v>
      </c>
      <c r="G41" s="962">
        <v>0</v>
      </c>
      <c r="H41" s="1081">
        <f t="shared" si="0"/>
        <v>3</v>
      </c>
    </row>
    <row r="42" spans="1:8">
      <c r="A42" s="963" t="s">
        <v>245</v>
      </c>
      <c r="B42" s="962">
        <v>4</v>
      </c>
      <c r="C42" s="962">
        <v>0</v>
      </c>
      <c r="D42" s="962">
        <v>0</v>
      </c>
      <c r="E42" s="962">
        <v>0</v>
      </c>
      <c r="F42" s="964">
        <v>0</v>
      </c>
      <c r="G42" s="962">
        <v>0</v>
      </c>
      <c r="H42" s="1081">
        <f t="shared" si="0"/>
        <v>4</v>
      </c>
    </row>
    <row r="43" spans="1:8">
      <c r="A43" s="963" t="s">
        <v>246</v>
      </c>
      <c r="B43" s="962">
        <v>0</v>
      </c>
      <c r="C43" s="962">
        <v>0</v>
      </c>
      <c r="D43" s="962">
        <v>0</v>
      </c>
      <c r="E43" s="962">
        <v>1</v>
      </c>
      <c r="F43" s="964">
        <v>1</v>
      </c>
      <c r="G43" s="962">
        <v>0</v>
      </c>
      <c r="H43" s="1081">
        <f t="shared" si="0"/>
        <v>2</v>
      </c>
    </row>
    <row r="44" spans="1:8">
      <c r="A44" s="963" t="s">
        <v>247</v>
      </c>
      <c r="B44" s="962">
        <v>0</v>
      </c>
      <c r="C44" s="962">
        <v>1</v>
      </c>
      <c r="D44" s="962">
        <v>0</v>
      </c>
      <c r="E44" s="962">
        <v>0</v>
      </c>
      <c r="F44" s="964">
        <v>0</v>
      </c>
      <c r="G44" s="962">
        <v>0</v>
      </c>
      <c r="H44" s="1081">
        <f t="shared" si="0"/>
        <v>1</v>
      </c>
    </row>
    <row r="45" spans="1:8">
      <c r="A45" s="963" t="s">
        <v>248</v>
      </c>
      <c r="B45" s="962">
        <v>1</v>
      </c>
      <c r="C45" s="962">
        <v>0</v>
      </c>
      <c r="D45" s="962">
        <v>0</v>
      </c>
      <c r="E45" s="962">
        <v>0</v>
      </c>
      <c r="F45" s="964">
        <v>0</v>
      </c>
      <c r="G45" s="962">
        <v>0</v>
      </c>
      <c r="H45" s="1081">
        <f t="shared" si="0"/>
        <v>1</v>
      </c>
    </row>
    <row r="46" spans="1:8">
      <c r="A46" s="963" t="s">
        <v>249</v>
      </c>
      <c r="B46" s="962">
        <v>1</v>
      </c>
      <c r="C46" s="962">
        <v>0</v>
      </c>
      <c r="D46" s="962">
        <v>0</v>
      </c>
      <c r="E46" s="962">
        <v>3</v>
      </c>
      <c r="F46" s="964">
        <v>0</v>
      </c>
      <c r="G46" s="962">
        <v>0</v>
      </c>
      <c r="H46" s="1081">
        <f t="shared" si="0"/>
        <v>4</v>
      </c>
    </row>
    <row r="47" spans="1:8">
      <c r="A47" s="963" t="s">
        <v>250</v>
      </c>
      <c r="B47" s="962">
        <v>0</v>
      </c>
      <c r="C47" s="962">
        <v>0</v>
      </c>
      <c r="D47" s="962">
        <v>0</v>
      </c>
      <c r="E47" s="962">
        <v>1</v>
      </c>
      <c r="F47" s="964">
        <v>1</v>
      </c>
      <c r="G47" s="962">
        <v>1</v>
      </c>
      <c r="H47" s="1081">
        <f t="shared" si="0"/>
        <v>3</v>
      </c>
    </row>
    <row r="48" spans="1:8">
      <c r="A48" s="963" t="s">
        <v>251</v>
      </c>
      <c r="B48" s="962">
        <v>0</v>
      </c>
      <c r="C48" s="962">
        <v>0</v>
      </c>
      <c r="D48" s="962">
        <v>0</v>
      </c>
      <c r="E48" s="962">
        <v>1</v>
      </c>
      <c r="F48" s="964">
        <v>0</v>
      </c>
      <c r="G48" s="962">
        <v>0</v>
      </c>
      <c r="H48" s="1081">
        <f t="shared" si="0"/>
        <v>1</v>
      </c>
    </row>
    <row r="49" spans="1:8">
      <c r="A49" s="963" t="s">
        <v>252</v>
      </c>
      <c r="B49" s="962">
        <v>1</v>
      </c>
      <c r="C49" s="962">
        <v>0</v>
      </c>
      <c r="D49" s="962">
        <v>0</v>
      </c>
      <c r="E49" s="962">
        <v>0</v>
      </c>
      <c r="F49" s="964">
        <v>0</v>
      </c>
      <c r="G49" s="962">
        <v>0</v>
      </c>
      <c r="H49" s="1081">
        <f t="shared" si="0"/>
        <v>1</v>
      </c>
    </row>
    <row r="50" spans="1:8">
      <c r="A50" s="963" t="s">
        <v>253</v>
      </c>
      <c r="B50" s="962">
        <v>0</v>
      </c>
      <c r="C50" s="962">
        <v>1</v>
      </c>
      <c r="D50" s="962">
        <v>0</v>
      </c>
      <c r="E50" s="962">
        <v>1</v>
      </c>
      <c r="F50" s="964">
        <v>0</v>
      </c>
      <c r="G50" s="962">
        <v>0</v>
      </c>
      <c r="H50" s="1081">
        <f t="shared" si="0"/>
        <v>2</v>
      </c>
    </row>
    <row r="51" spans="1:8">
      <c r="A51" s="963" t="s">
        <v>254</v>
      </c>
      <c r="B51" s="962">
        <v>0</v>
      </c>
      <c r="C51" s="962">
        <v>0</v>
      </c>
      <c r="D51" s="962">
        <v>0</v>
      </c>
      <c r="E51" s="962">
        <v>0</v>
      </c>
      <c r="F51" s="964">
        <v>0</v>
      </c>
      <c r="G51" s="962">
        <v>0</v>
      </c>
      <c r="H51" s="1081">
        <f t="shared" si="0"/>
        <v>0</v>
      </c>
    </row>
    <row r="52" spans="1:8">
      <c r="A52" s="963" t="s">
        <v>255</v>
      </c>
      <c r="B52" s="962">
        <v>0</v>
      </c>
      <c r="C52" s="962">
        <v>0</v>
      </c>
      <c r="D52" s="962">
        <v>0</v>
      </c>
      <c r="E52" s="962">
        <v>0</v>
      </c>
      <c r="F52" s="964">
        <v>0</v>
      </c>
      <c r="G52" s="962">
        <v>0</v>
      </c>
      <c r="H52" s="1081">
        <f t="shared" si="0"/>
        <v>0</v>
      </c>
    </row>
    <row r="53" spans="1:8">
      <c r="A53" s="963" t="s">
        <v>256</v>
      </c>
      <c r="B53" s="962">
        <v>3</v>
      </c>
      <c r="C53" s="962">
        <v>3</v>
      </c>
      <c r="D53" s="962">
        <v>1</v>
      </c>
      <c r="E53" s="962">
        <v>4</v>
      </c>
      <c r="F53" s="964">
        <v>0</v>
      </c>
      <c r="G53" s="962">
        <v>1</v>
      </c>
      <c r="H53" s="1081">
        <f t="shared" si="0"/>
        <v>12</v>
      </c>
    </row>
    <row r="54" spans="1:8">
      <c r="A54" s="963" t="s">
        <v>257</v>
      </c>
      <c r="B54" s="962">
        <v>0</v>
      </c>
      <c r="C54" s="962">
        <v>0</v>
      </c>
      <c r="D54" s="962">
        <v>0</v>
      </c>
      <c r="E54" s="962">
        <v>2</v>
      </c>
      <c r="F54" s="964">
        <v>3</v>
      </c>
      <c r="G54" s="962">
        <v>0</v>
      </c>
      <c r="H54" s="1081">
        <f t="shared" si="0"/>
        <v>5</v>
      </c>
    </row>
    <row r="55" spans="1:8">
      <c r="A55" s="963" t="s">
        <v>258</v>
      </c>
      <c r="B55" s="962">
        <v>0</v>
      </c>
      <c r="C55" s="962">
        <v>0</v>
      </c>
      <c r="D55" s="962">
        <v>1</v>
      </c>
      <c r="E55" s="962">
        <v>0</v>
      </c>
      <c r="F55" s="964">
        <v>0</v>
      </c>
      <c r="G55" s="962">
        <v>0</v>
      </c>
      <c r="H55" s="1081">
        <f t="shared" si="0"/>
        <v>1</v>
      </c>
    </row>
    <row r="56" spans="1:8">
      <c r="A56" s="963" t="s">
        <v>259</v>
      </c>
      <c r="B56" s="962">
        <v>1</v>
      </c>
      <c r="C56" s="962">
        <v>1</v>
      </c>
      <c r="D56" s="962">
        <v>3</v>
      </c>
      <c r="E56" s="962">
        <v>1</v>
      </c>
      <c r="F56" s="964">
        <v>1</v>
      </c>
      <c r="G56" s="962">
        <v>0</v>
      </c>
      <c r="H56" s="1081">
        <f t="shared" si="0"/>
        <v>7</v>
      </c>
    </row>
    <row r="57" spans="1:8">
      <c r="A57" s="963" t="s">
        <v>260</v>
      </c>
      <c r="B57" s="962">
        <v>0</v>
      </c>
      <c r="C57" s="962">
        <v>0</v>
      </c>
      <c r="D57" s="962">
        <v>2</v>
      </c>
      <c r="E57" s="962">
        <v>0</v>
      </c>
      <c r="F57" s="964">
        <v>0</v>
      </c>
      <c r="G57" s="962">
        <v>0</v>
      </c>
      <c r="H57" s="1081">
        <f t="shared" si="0"/>
        <v>2</v>
      </c>
    </row>
    <row r="58" spans="1:8">
      <c r="A58" s="963" t="s">
        <v>261</v>
      </c>
      <c r="B58" s="962">
        <v>0</v>
      </c>
      <c r="C58" s="962">
        <v>0</v>
      </c>
      <c r="D58" s="962">
        <v>5</v>
      </c>
      <c r="E58" s="962">
        <v>5</v>
      </c>
      <c r="F58" s="964">
        <v>0</v>
      </c>
      <c r="G58" s="962">
        <v>3</v>
      </c>
      <c r="H58" s="1081">
        <f t="shared" si="0"/>
        <v>13</v>
      </c>
    </row>
    <row r="59" spans="1:8">
      <c r="A59" s="963" t="s">
        <v>262</v>
      </c>
      <c r="B59" s="962">
        <v>1</v>
      </c>
      <c r="C59" s="962">
        <v>0</v>
      </c>
      <c r="D59" s="962">
        <v>0</v>
      </c>
      <c r="E59" s="962">
        <v>0</v>
      </c>
      <c r="F59" s="964">
        <v>0</v>
      </c>
      <c r="G59" s="962">
        <v>0</v>
      </c>
      <c r="H59" s="1081">
        <f t="shared" si="0"/>
        <v>1</v>
      </c>
    </row>
    <row r="60" spans="1:8">
      <c r="A60" s="963" t="s">
        <v>263</v>
      </c>
      <c r="B60" s="962">
        <v>0</v>
      </c>
      <c r="C60" s="962">
        <v>2</v>
      </c>
      <c r="D60" s="962">
        <v>0</v>
      </c>
      <c r="E60" s="962">
        <v>1</v>
      </c>
      <c r="F60" s="964">
        <v>0</v>
      </c>
      <c r="G60" s="962">
        <v>1</v>
      </c>
      <c r="H60" s="1081">
        <f t="shared" si="0"/>
        <v>4</v>
      </c>
    </row>
    <row r="61" spans="1:8">
      <c r="A61" s="963" t="s">
        <v>264</v>
      </c>
      <c r="B61" s="962">
        <v>0</v>
      </c>
      <c r="C61" s="962">
        <v>0</v>
      </c>
      <c r="D61" s="962">
        <v>0</v>
      </c>
      <c r="E61" s="962">
        <v>0</v>
      </c>
      <c r="F61" s="964">
        <v>0</v>
      </c>
      <c r="G61" s="962">
        <v>0</v>
      </c>
      <c r="H61" s="1081">
        <f t="shared" si="0"/>
        <v>0</v>
      </c>
    </row>
    <row r="62" spans="1:8">
      <c r="A62" s="963" t="s">
        <v>265</v>
      </c>
      <c r="B62" s="962">
        <v>0</v>
      </c>
      <c r="C62" s="962">
        <v>0</v>
      </c>
      <c r="D62" s="962">
        <v>0</v>
      </c>
      <c r="E62" s="962">
        <v>0</v>
      </c>
      <c r="F62" s="964">
        <v>0</v>
      </c>
      <c r="G62" s="962">
        <v>0</v>
      </c>
      <c r="H62" s="1081">
        <f t="shared" si="0"/>
        <v>0</v>
      </c>
    </row>
    <row r="63" spans="1:8">
      <c r="A63" s="963" t="s">
        <v>266</v>
      </c>
      <c r="B63" s="962">
        <v>0</v>
      </c>
      <c r="C63" s="962">
        <v>0</v>
      </c>
      <c r="D63" s="962">
        <v>1</v>
      </c>
      <c r="E63" s="962">
        <v>1</v>
      </c>
      <c r="F63" s="964">
        <v>0</v>
      </c>
      <c r="G63" s="962">
        <v>1</v>
      </c>
      <c r="H63" s="1081">
        <f t="shared" si="0"/>
        <v>3</v>
      </c>
    </row>
    <row r="64" spans="1:8">
      <c r="A64" s="963" t="s">
        <v>267</v>
      </c>
      <c r="B64" s="962">
        <v>0</v>
      </c>
      <c r="C64" s="962">
        <v>1</v>
      </c>
      <c r="D64" s="962">
        <v>2</v>
      </c>
      <c r="E64" s="962">
        <v>0</v>
      </c>
      <c r="F64" s="964">
        <v>1</v>
      </c>
      <c r="G64" s="962">
        <v>1</v>
      </c>
      <c r="H64" s="1081">
        <f t="shared" si="0"/>
        <v>5</v>
      </c>
    </row>
    <row r="65" spans="1:8">
      <c r="A65" s="963" t="s">
        <v>268</v>
      </c>
      <c r="B65" s="962">
        <v>1</v>
      </c>
      <c r="C65" s="962">
        <v>0</v>
      </c>
      <c r="D65" s="962">
        <v>0</v>
      </c>
      <c r="E65" s="962">
        <v>0</v>
      </c>
      <c r="F65" s="964">
        <v>1</v>
      </c>
      <c r="G65" s="962">
        <v>0</v>
      </c>
      <c r="H65" s="1081">
        <f t="shared" si="0"/>
        <v>2</v>
      </c>
    </row>
    <row r="66" spans="1:8">
      <c r="A66" s="963" t="s">
        <v>269</v>
      </c>
      <c r="B66" s="962">
        <v>0</v>
      </c>
      <c r="C66" s="962">
        <v>1</v>
      </c>
      <c r="D66" s="962">
        <v>0</v>
      </c>
      <c r="E66" s="962">
        <v>0</v>
      </c>
      <c r="F66" s="964">
        <v>0</v>
      </c>
      <c r="G66" s="962">
        <v>1</v>
      </c>
      <c r="H66" s="1081">
        <f t="shared" si="0"/>
        <v>2</v>
      </c>
    </row>
    <row r="67" spans="1:8">
      <c r="A67" s="963" t="s">
        <v>270</v>
      </c>
      <c r="B67" s="962">
        <v>3</v>
      </c>
      <c r="C67" s="962">
        <v>0</v>
      </c>
      <c r="D67" s="962">
        <v>1</v>
      </c>
      <c r="E67" s="962">
        <v>2</v>
      </c>
      <c r="F67" s="964">
        <v>0</v>
      </c>
      <c r="G67" s="962">
        <v>1</v>
      </c>
      <c r="H67" s="1081">
        <f t="shared" si="0"/>
        <v>7</v>
      </c>
    </row>
    <row r="68" spans="1:8">
      <c r="A68" s="963" t="s">
        <v>271</v>
      </c>
      <c r="B68" s="962">
        <v>0</v>
      </c>
      <c r="C68" s="962">
        <v>0</v>
      </c>
      <c r="D68" s="962">
        <v>0</v>
      </c>
      <c r="E68" s="962">
        <v>0</v>
      </c>
      <c r="F68" s="964">
        <v>3</v>
      </c>
      <c r="G68" s="962">
        <v>0</v>
      </c>
      <c r="H68" s="1081">
        <f t="shared" si="0"/>
        <v>3</v>
      </c>
    </row>
    <row r="69" spans="1:8">
      <c r="A69" s="963" t="s">
        <v>272</v>
      </c>
      <c r="B69" s="962">
        <v>2</v>
      </c>
      <c r="C69" s="962">
        <v>0</v>
      </c>
      <c r="D69" s="962">
        <v>1</v>
      </c>
      <c r="E69" s="962">
        <v>2</v>
      </c>
      <c r="F69" s="964">
        <v>2</v>
      </c>
      <c r="G69" s="962">
        <v>0</v>
      </c>
      <c r="H69" s="1081">
        <f t="shared" ref="H69:H72" si="1">SUM(B69:G69)</f>
        <v>7</v>
      </c>
    </row>
    <row r="70" spans="1:8">
      <c r="A70" s="963" t="s">
        <v>273</v>
      </c>
      <c r="B70" s="962">
        <v>0</v>
      </c>
      <c r="C70" s="962">
        <v>0</v>
      </c>
      <c r="D70" s="962">
        <v>0</v>
      </c>
      <c r="E70" s="962">
        <v>1</v>
      </c>
      <c r="F70" s="964">
        <v>1</v>
      </c>
      <c r="G70" s="962">
        <v>0</v>
      </c>
      <c r="H70" s="1081">
        <f t="shared" si="1"/>
        <v>2</v>
      </c>
    </row>
    <row r="71" spans="1:8">
      <c r="A71" s="963" t="s">
        <v>274</v>
      </c>
      <c r="B71" s="962">
        <v>2</v>
      </c>
      <c r="C71" s="962">
        <v>0</v>
      </c>
      <c r="D71" s="962">
        <v>1</v>
      </c>
      <c r="E71" s="962">
        <v>0</v>
      </c>
      <c r="F71" s="964">
        <v>0</v>
      </c>
      <c r="G71" s="962">
        <v>0</v>
      </c>
      <c r="H71" s="1081">
        <f t="shared" si="1"/>
        <v>3</v>
      </c>
    </row>
    <row r="72" spans="1:8" ht="15.75" thickBot="1">
      <c r="A72" s="989" t="s">
        <v>275</v>
      </c>
      <c r="B72" s="990">
        <v>0</v>
      </c>
      <c r="C72" s="990">
        <v>0</v>
      </c>
      <c r="D72" s="990">
        <v>0</v>
      </c>
      <c r="E72" s="990">
        <v>2</v>
      </c>
      <c r="F72" s="991">
        <v>0</v>
      </c>
      <c r="G72" s="990">
        <v>1</v>
      </c>
      <c r="H72" s="1081">
        <f t="shared" si="1"/>
        <v>3</v>
      </c>
    </row>
    <row r="73" spans="1:8" ht="15.75" thickBot="1">
      <c r="A73" s="988" t="s">
        <v>23</v>
      </c>
      <c r="B73" s="992">
        <f>SUM(B4:B72)</f>
        <v>127</v>
      </c>
      <c r="C73" s="992">
        <f t="shared" ref="C73:H73" si="2">SUM(C4:C72)</f>
        <v>109</v>
      </c>
      <c r="D73" s="992">
        <f t="shared" si="2"/>
        <v>112</v>
      </c>
      <c r="E73" s="992">
        <f t="shared" si="2"/>
        <v>189</v>
      </c>
      <c r="F73" s="993">
        <f t="shared" si="2"/>
        <v>176</v>
      </c>
      <c r="G73" s="994">
        <f>SUM(G4:G72)</f>
        <v>194</v>
      </c>
      <c r="H73" s="994">
        <f t="shared" si="2"/>
        <v>907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2"/>
  <dimension ref="A1:H73"/>
  <sheetViews>
    <sheetView workbookViewId="0"/>
  </sheetViews>
  <sheetFormatPr defaultRowHeight="15"/>
  <cols>
    <col min="1" max="1" width="68.42578125" customWidth="1"/>
    <col min="2" max="7" width="12.85546875" style="71" customWidth="1"/>
    <col min="8" max="8" width="12.85546875" style="83" customWidth="1"/>
  </cols>
  <sheetData>
    <row r="1" spans="1:8">
      <c r="A1" s="510" t="s">
        <v>0</v>
      </c>
    </row>
    <row r="2" spans="1:8" ht="15.75" thickBot="1">
      <c r="A2" s="512" t="s">
        <v>1</v>
      </c>
    </row>
    <row r="3" spans="1:8" ht="15.75" thickBot="1">
      <c r="A3" s="969" t="s">
        <v>510</v>
      </c>
      <c r="B3" s="970" t="s">
        <v>409</v>
      </c>
      <c r="C3" s="970" t="s">
        <v>487</v>
      </c>
      <c r="D3" s="970" t="s">
        <v>501</v>
      </c>
      <c r="E3" s="971" t="s">
        <v>509</v>
      </c>
      <c r="F3" s="972" t="s">
        <v>514</v>
      </c>
      <c r="G3" s="1082" t="s">
        <v>522</v>
      </c>
      <c r="H3" s="973" t="s">
        <v>5</v>
      </c>
    </row>
    <row r="4" spans="1:8">
      <c r="A4" s="965" t="s">
        <v>211</v>
      </c>
      <c r="B4" s="966">
        <v>1</v>
      </c>
      <c r="C4" s="966">
        <v>1</v>
      </c>
      <c r="D4" s="966">
        <v>1</v>
      </c>
      <c r="E4" s="966">
        <v>1</v>
      </c>
      <c r="F4" s="967">
        <v>5</v>
      </c>
      <c r="G4" s="967">
        <v>5</v>
      </c>
      <c r="H4" s="968">
        <f>SUM(B4:G4)</f>
        <v>14</v>
      </c>
    </row>
    <row r="5" spans="1:8">
      <c r="A5" s="963" t="s">
        <v>415</v>
      </c>
      <c r="B5" s="962">
        <v>0</v>
      </c>
      <c r="C5" s="962">
        <v>0</v>
      </c>
      <c r="D5" s="962">
        <v>0</v>
      </c>
      <c r="E5" s="962">
        <v>0</v>
      </c>
      <c r="F5" s="964">
        <v>0</v>
      </c>
      <c r="G5" s="964">
        <v>0</v>
      </c>
      <c r="H5" s="968">
        <f t="shared" ref="H5:H68" si="0">SUM(B5:G5)</f>
        <v>0</v>
      </c>
    </row>
    <row r="6" spans="1:8">
      <c r="A6" s="963" t="s">
        <v>212</v>
      </c>
      <c r="B6" s="962">
        <v>0</v>
      </c>
      <c r="C6" s="962">
        <v>0</v>
      </c>
      <c r="D6" s="962">
        <v>0</v>
      </c>
      <c r="E6" s="962">
        <v>0</v>
      </c>
      <c r="F6" s="964">
        <v>0</v>
      </c>
      <c r="G6" s="964">
        <v>0</v>
      </c>
      <c r="H6" s="968">
        <f t="shared" si="0"/>
        <v>0</v>
      </c>
    </row>
    <row r="7" spans="1:8">
      <c r="A7" s="963" t="s">
        <v>213</v>
      </c>
      <c r="B7" s="962">
        <v>0</v>
      </c>
      <c r="C7" s="962">
        <v>0</v>
      </c>
      <c r="D7" s="962">
        <v>1</v>
      </c>
      <c r="E7" s="962">
        <v>0</v>
      </c>
      <c r="F7" s="964">
        <v>2</v>
      </c>
      <c r="G7" s="964">
        <v>3</v>
      </c>
      <c r="H7" s="968">
        <f t="shared" si="0"/>
        <v>6</v>
      </c>
    </row>
    <row r="8" spans="1:8">
      <c r="A8" s="963" t="s">
        <v>214</v>
      </c>
      <c r="B8" s="962">
        <v>0</v>
      </c>
      <c r="C8" s="962">
        <v>0</v>
      </c>
      <c r="D8" s="962">
        <v>0</v>
      </c>
      <c r="E8" s="962">
        <v>1</v>
      </c>
      <c r="F8" s="964">
        <v>0</v>
      </c>
      <c r="G8" s="964">
        <v>0</v>
      </c>
      <c r="H8" s="968">
        <f t="shared" si="0"/>
        <v>1</v>
      </c>
    </row>
    <row r="9" spans="1:8">
      <c r="A9" s="963" t="s">
        <v>215</v>
      </c>
      <c r="B9" s="962">
        <v>0</v>
      </c>
      <c r="C9" s="962">
        <v>1</v>
      </c>
      <c r="D9" s="962">
        <v>0</v>
      </c>
      <c r="E9" s="962">
        <v>1</v>
      </c>
      <c r="F9" s="964">
        <v>0</v>
      </c>
      <c r="G9" s="964">
        <v>0</v>
      </c>
      <c r="H9" s="968">
        <f t="shared" si="0"/>
        <v>2</v>
      </c>
    </row>
    <row r="10" spans="1:8">
      <c r="A10" s="963" t="s">
        <v>216</v>
      </c>
      <c r="B10" s="962">
        <v>0</v>
      </c>
      <c r="C10" s="962">
        <v>0</v>
      </c>
      <c r="D10" s="962">
        <v>6</v>
      </c>
      <c r="E10" s="962">
        <v>72</v>
      </c>
      <c r="F10" s="964">
        <v>54</v>
      </c>
      <c r="G10" s="964">
        <v>68</v>
      </c>
      <c r="H10" s="968">
        <f t="shared" si="0"/>
        <v>200</v>
      </c>
    </row>
    <row r="11" spans="1:8">
      <c r="A11" s="963" t="s">
        <v>143</v>
      </c>
      <c r="B11" s="962">
        <v>8</v>
      </c>
      <c r="C11" s="962">
        <v>32</v>
      </c>
      <c r="D11" s="962">
        <v>22</v>
      </c>
      <c r="E11" s="962">
        <v>2</v>
      </c>
      <c r="F11" s="964">
        <v>2</v>
      </c>
      <c r="G11" s="964">
        <v>0</v>
      </c>
      <c r="H11" s="968">
        <f t="shared" si="0"/>
        <v>66</v>
      </c>
    </row>
    <row r="12" spans="1:8">
      <c r="A12" s="963" t="s">
        <v>217</v>
      </c>
      <c r="B12" s="962">
        <v>0</v>
      </c>
      <c r="C12" s="962">
        <v>0</v>
      </c>
      <c r="D12" s="962">
        <v>0</v>
      </c>
      <c r="E12" s="962">
        <v>0</v>
      </c>
      <c r="F12" s="964">
        <v>0</v>
      </c>
      <c r="G12" s="964">
        <v>0</v>
      </c>
      <c r="H12" s="968">
        <f t="shared" si="0"/>
        <v>0</v>
      </c>
    </row>
    <row r="13" spans="1:8">
      <c r="A13" s="963" t="s">
        <v>218</v>
      </c>
      <c r="B13" s="962">
        <v>0</v>
      </c>
      <c r="C13" s="962">
        <v>0</v>
      </c>
      <c r="D13" s="962">
        <v>0</v>
      </c>
      <c r="E13" s="962">
        <v>0</v>
      </c>
      <c r="F13" s="964">
        <v>0</v>
      </c>
      <c r="G13" s="964">
        <v>0</v>
      </c>
      <c r="H13" s="968">
        <f t="shared" si="0"/>
        <v>0</v>
      </c>
    </row>
    <row r="14" spans="1:8">
      <c r="A14" s="963" t="s">
        <v>219</v>
      </c>
      <c r="B14" s="962">
        <v>4</v>
      </c>
      <c r="C14" s="962">
        <v>1</v>
      </c>
      <c r="D14" s="962">
        <v>0</v>
      </c>
      <c r="E14" s="962">
        <v>4</v>
      </c>
      <c r="F14" s="964">
        <v>10</v>
      </c>
      <c r="G14" s="964">
        <v>7</v>
      </c>
      <c r="H14" s="968">
        <f t="shared" si="0"/>
        <v>26</v>
      </c>
    </row>
    <row r="15" spans="1:8">
      <c r="A15" s="963" t="s">
        <v>220</v>
      </c>
      <c r="B15" s="962">
        <v>0</v>
      </c>
      <c r="C15" s="962">
        <v>0</v>
      </c>
      <c r="D15" s="962">
        <v>0</v>
      </c>
      <c r="E15" s="962">
        <v>0</v>
      </c>
      <c r="F15" s="964">
        <v>0</v>
      </c>
      <c r="G15" s="964">
        <v>0</v>
      </c>
      <c r="H15" s="968">
        <f t="shared" si="0"/>
        <v>0</v>
      </c>
    </row>
    <row r="16" spans="1:8">
      <c r="A16" s="963" t="s">
        <v>221</v>
      </c>
      <c r="B16" s="962">
        <v>0</v>
      </c>
      <c r="C16" s="962">
        <v>0</v>
      </c>
      <c r="D16" s="962">
        <v>1</v>
      </c>
      <c r="E16" s="962">
        <v>0</v>
      </c>
      <c r="F16" s="964">
        <v>0</v>
      </c>
      <c r="G16" s="964">
        <v>0</v>
      </c>
      <c r="H16" s="968">
        <f t="shared" si="0"/>
        <v>1</v>
      </c>
    </row>
    <row r="17" spans="1:8">
      <c r="A17" s="963" t="s">
        <v>222</v>
      </c>
      <c r="B17" s="962">
        <v>0</v>
      </c>
      <c r="C17" s="962">
        <v>1</v>
      </c>
      <c r="D17" s="962">
        <v>0</v>
      </c>
      <c r="E17" s="962">
        <v>0</v>
      </c>
      <c r="F17" s="964">
        <v>0</v>
      </c>
      <c r="G17" s="964">
        <v>0</v>
      </c>
      <c r="H17" s="968">
        <f t="shared" si="0"/>
        <v>1</v>
      </c>
    </row>
    <row r="18" spans="1:8">
      <c r="A18" s="963" t="s">
        <v>223</v>
      </c>
      <c r="B18" s="962">
        <v>0</v>
      </c>
      <c r="C18" s="962">
        <v>0</v>
      </c>
      <c r="D18" s="962">
        <v>0</v>
      </c>
      <c r="E18" s="962">
        <v>1</v>
      </c>
      <c r="F18" s="964">
        <v>4</v>
      </c>
      <c r="G18" s="964">
        <v>1</v>
      </c>
      <c r="H18" s="968">
        <f t="shared" si="0"/>
        <v>6</v>
      </c>
    </row>
    <row r="19" spans="1:8">
      <c r="A19" s="963" t="s">
        <v>484</v>
      </c>
      <c r="B19" s="962">
        <v>0</v>
      </c>
      <c r="C19" s="962">
        <v>0</v>
      </c>
      <c r="D19" s="962">
        <v>0</v>
      </c>
      <c r="E19" s="962">
        <v>0</v>
      </c>
      <c r="F19" s="964">
        <v>0</v>
      </c>
      <c r="G19" s="964">
        <v>0</v>
      </c>
      <c r="H19" s="968">
        <f t="shared" si="0"/>
        <v>0</v>
      </c>
    </row>
    <row r="20" spans="1:8">
      <c r="A20" s="963" t="s">
        <v>224</v>
      </c>
      <c r="B20" s="962">
        <v>0</v>
      </c>
      <c r="C20" s="962">
        <v>0</v>
      </c>
      <c r="D20" s="962">
        <v>0</v>
      </c>
      <c r="E20" s="962">
        <v>1</v>
      </c>
      <c r="F20" s="964">
        <v>0</v>
      </c>
      <c r="G20" s="964">
        <v>0</v>
      </c>
      <c r="H20" s="968">
        <f t="shared" si="0"/>
        <v>1</v>
      </c>
    </row>
    <row r="21" spans="1:8">
      <c r="A21" s="963" t="s">
        <v>225</v>
      </c>
      <c r="B21" s="962">
        <v>0</v>
      </c>
      <c r="C21" s="962">
        <v>0</v>
      </c>
      <c r="D21" s="962">
        <v>0</v>
      </c>
      <c r="E21" s="962">
        <v>0</v>
      </c>
      <c r="F21" s="964">
        <v>0</v>
      </c>
      <c r="G21" s="964">
        <v>0</v>
      </c>
      <c r="H21" s="968">
        <f t="shared" si="0"/>
        <v>0</v>
      </c>
    </row>
    <row r="22" spans="1:8">
      <c r="A22" s="963" t="s">
        <v>226</v>
      </c>
      <c r="B22" s="962">
        <v>15</v>
      </c>
      <c r="C22" s="962">
        <v>19</v>
      </c>
      <c r="D22" s="962">
        <v>38</v>
      </c>
      <c r="E22" s="962">
        <v>27</v>
      </c>
      <c r="F22" s="964">
        <v>23</v>
      </c>
      <c r="G22" s="964">
        <v>17</v>
      </c>
      <c r="H22" s="968">
        <f t="shared" si="0"/>
        <v>139</v>
      </c>
    </row>
    <row r="23" spans="1:8">
      <c r="A23" s="963" t="s">
        <v>227</v>
      </c>
      <c r="B23" s="962">
        <v>2</v>
      </c>
      <c r="C23" s="962">
        <v>3</v>
      </c>
      <c r="D23" s="962">
        <v>9</v>
      </c>
      <c r="E23" s="962">
        <v>7</v>
      </c>
      <c r="F23" s="964">
        <v>0</v>
      </c>
      <c r="G23" s="964">
        <v>2</v>
      </c>
      <c r="H23" s="968">
        <f t="shared" si="0"/>
        <v>23</v>
      </c>
    </row>
    <row r="24" spans="1:8">
      <c r="A24" s="963" t="s">
        <v>228</v>
      </c>
      <c r="B24" s="962">
        <v>9</v>
      </c>
      <c r="C24" s="962">
        <v>6</v>
      </c>
      <c r="D24" s="962">
        <v>8</v>
      </c>
      <c r="E24" s="962">
        <v>13</v>
      </c>
      <c r="F24" s="964">
        <v>12</v>
      </c>
      <c r="G24" s="964">
        <v>11</v>
      </c>
      <c r="H24" s="968">
        <f t="shared" si="0"/>
        <v>59</v>
      </c>
    </row>
    <row r="25" spans="1:8">
      <c r="A25" s="963" t="s">
        <v>416</v>
      </c>
      <c r="B25" s="962">
        <v>0</v>
      </c>
      <c r="C25" s="962">
        <v>0</v>
      </c>
      <c r="D25" s="962">
        <v>0</v>
      </c>
      <c r="E25" s="962">
        <v>0</v>
      </c>
      <c r="F25" s="964">
        <v>0</v>
      </c>
      <c r="G25" s="964">
        <v>0</v>
      </c>
      <c r="H25" s="968">
        <f t="shared" si="0"/>
        <v>0</v>
      </c>
    </row>
    <row r="26" spans="1:8">
      <c r="A26" s="963" t="s">
        <v>229</v>
      </c>
      <c r="B26" s="962">
        <v>2</v>
      </c>
      <c r="C26" s="962">
        <v>3</v>
      </c>
      <c r="D26" s="962">
        <v>2</v>
      </c>
      <c r="E26" s="962">
        <v>0</v>
      </c>
      <c r="F26" s="964">
        <v>4</v>
      </c>
      <c r="G26" s="964">
        <v>4</v>
      </c>
      <c r="H26" s="968">
        <f t="shared" si="0"/>
        <v>15</v>
      </c>
    </row>
    <row r="27" spans="1:8">
      <c r="A27" s="963" t="s">
        <v>230</v>
      </c>
      <c r="B27" s="962">
        <v>1</v>
      </c>
      <c r="C27" s="962">
        <v>1</v>
      </c>
      <c r="D27" s="962">
        <v>0</v>
      </c>
      <c r="E27" s="962">
        <v>1</v>
      </c>
      <c r="F27" s="964">
        <v>0</v>
      </c>
      <c r="G27" s="964">
        <v>0</v>
      </c>
      <c r="H27" s="968">
        <f t="shared" si="0"/>
        <v>3</v>
      </c>
    </row>
    <row r="28" spans="1:8">
      <c r="A28" s="963" t="s">
        <v>231</v>
      </c>
      <c r="B28" s="962">
        <v>1</v>
      </c>
      <c r="C28" s="962">
        <v>2</v>
      </c>
      <c r="D28" s="962">
        <v>0</v>
      </c>
      <c r="E28" s="962">
        <v>1</v>
      </c>
      <c r="F28" s="964">
        <v>2</v>
      </c>
      <c r="G28" s="964">
        <v>4</v>
      </c>
      <c r="H28" s="968">
        <f t="shared" si="0"/>
        <v>10</v>
      </c>
    </row>
    <row r="29" spans="1:8">
      <c r="A29" s="963" t="s">
        <v>232</v>
      </c>
      <c r="B29" s="962">
        <v>15</v>
      </c>
      <c r="C29" s="962">
        <v>12</v>
      </c>
      <c r="D29" s="962">
        <v>21</v>
      </c>
      <c r="E29" s="962">
        <v>30</v>
      </c>
      <c r="F29" s="964">
        <v>15</v>
      </c>
      <c r="G29" s="964">
        <v>27</v>
      </c>
      <c r="H29" s="968">
        <f t="shared" si="0"/>
        <v>120</v>
      </c>
    </row>
    <row r="30" spans="1:8">
      <c r="A30" s="963" t="s">
        <v>233</v>
      </c>
      <c r="B30" s="962">
        <v>3</v>
      </c>
      <c r="C30" s="962">
        <v>2</v>
      </c>
      <c r="D30" s="962">
        <v>8</v>
      </c>
      <c r="E30" s="962">
        <v>1</v>
      </c>
      <c r="F30" s="964">
        <v>0</v>
      </c>
      <c r="G30" s="964">
        <v>1</v>
      </c>
      <c r="H30" s="968">
        <f t="shared" si="0"/>
        <v>15</v>
      </c>
    </row>
    <row r="31" spans="1:8">
      <c r="A31" s="963" t="s">
        <v>234</v>
      </c>
      <c r="B31" s="962">
        <v>0</v>
      </c>
      <c r="C31" s="962">
        <v>1</v>
      </c>
      <c r="D31" s="962">
        <v>2</v>
      </c>
      <c r="E31" s="962">
        <v>0</v>
      </c>
      <c r="F31" s="964">
        <v>2</v>
      </c>
      <c r="G31" s="964">
        <v>1</v>
      </c>
      <c r="H31" s="968">
        <f t="shared" si="0"/>
        <v>6</v>
      </c>
    </row>
    <row r="32" spans="1:8">
      <c r="A32" s="963" t="s">
        <v>235</v>
      </c>
      <c r="B32" s="962">
        <v>0</v>
      </c>
      <c r="C32" s="962">
        <v>2</v>
      </c>
      <c r="D32" s="962">
        <v>0</v>
      </c>
      <c r="E32" s="962">
        <v>0</v>
      </c>
      <c r="F32" s="964">
        <v>0</v>
      </c>
      <c r="G32" s="964">
        <v>0</v>
      </c>
      <c r="H32" s="968">
        <f t="shared" si="0"/>
        <v>2</v>
      </c>
    </row>
    <row r="33" spans="1:8">
      <c r="A33" s="963" t="s">
        <v>236</v>
      </c>
      <c r="B33" s="962">
        <v>0</v>
      </c>
      <c r="C33" s="962">
        <v>0</v>
      </c>
      <c r="D33" s="962">
        <v>0</v>
      </c>
      <c r="E33" s="962">
        <v>0</v>
      </c>
      <c r="F33" s="964">
        <v>0</v>
      </c>
      <c r="G33" s="964">
        <v>0</v>
      </c>
      <c r="H33" s="968">
        <f t="shared" si="0"/>
        <v>0</v>
      </c>
    </row>
    <row r="34" spans="1:8">
      <c r="A34" s="963" t="s">
        <v>237</v>
      </c>
      <c r="B34" s="962">
        <v>2</v>
      </c>
      <c r="C34" s="962">
        <v>2</v>
      </c>
      <c r="D34" s="962">
        <v>0</v>
      </c>
      <c r="E34" s="962">
        <v>1</v>
      </c>
      <c r="F34" s="964">
        <v>1</v>
      </c>
      <c r="G34" s="964">
        <v>0</v>
      </c>
      <c r="H34" s="968">
        <f t="shared" si="0"/>
        <v>6</v>
      </c>
    </row>
    <row r="35" spans="1:8">
      <c r="A35" s="963" t="s">
        <v>238</v>
      </c>
      <c r="B35" s="962">
        <v>0</v>
      </c>
      <c r="C35" s="962">
        <v>0</v>
      </c>
      <c r="D35" s="962">
        <v>0</v>
      </c>
      <c r="E35" s="962">
        <v>0</v>
      </c>
      <c r="F35" s="964">
        <v>0</v>
      </c>
      <c r="G35" s="964">
        <v>0</v>
      </c>
      <c r="H35" s="968">
        <f t="shared" si="0"/>
        <v>0</v>
      </c>
    </row>
    <row r="36" spans="1:8">
      <c r="A36" s="963" t="s">
        <v>239</v>
      </c>
      <c r="B36" s="962">
        <v>0</v>
      </c>
      <c r="C36" s="962">
        <v>0</v>
      </c>
      <c r="D36" s="962">
        <v>0</v>
      </c>
      <c r="E36" s="962">
        <v>0</v>
      </c>
      <c r="F36" s="964">
        <v>1</v>
      </c>
      <c r="G36" s="964">
        <v>0</v>
      </c>
      <c r="H36" s="968">
        <f t="shared" si="0"/>
        <v>1</v>
      </c>
    </row>
    <row r="37" spans="1:8">
      <c r="A37" s="963" t="s">
        <v>240</v>
      </c>
      <c r="B37" s="962">
        <v>1</v>
      </c>
      <c r="C37" s="962">
        <v>6</v>
      </c>
      <c r="D37" s="962">
        <v>2</v>
      </c>
      <c r="E37" s="962">
        <v>6</v>
      </c>
      <c r="F37" s="964">
        <v>1</v>
      </c>
      <c r="G37" s="964">
        <v>1</v>
      </c>
      <c r="H37" s="968">
        <f t="shared" si="0"/>
        <v>17</v>
      </c>
    </row>
    <row r="38" spans="1:8">
      <c r="A38" s="963" t="s">
        <v>241</v>
      </c>
      <c r="B38" s="962">
        <v>0</v>
      </c>
      <c r="C38" s="962">
        <v>0</v>
      </c>
      <c r="D38" s="962">
        <v>0</v>
      </c>
      <c r="E38" s="962">
        <v>0</v>
      </c>
      <c r="F38" s="964">
        <v>0</v>
      </c>
      <c r="G38" s="964">
        <v>0</v>
      </c>
      <c r="H38" s="968">
        <f t="shared" si="0"/>
        <v>0</v>
      </c>
    </row>
    <row r="39" spans="1:8">
      <c r="A39" s="963" t="s">
        <v>242</v>
      </c>
      <c r="B39" s="962">
        <v>0</v>
      </c>
      <c r="C39" s="962">
        <v>0</v>
      </c>
      <c r="D39" s="962">
        <v>0</v>
      </c>
      <c r="E39" s="962">
        <v>0</v>
      </c>
      <c r="F39" s="964">
        <v>0</v>
      </c>
      <c r="G39" s="964">
        <v>0</v>
      </c>
      <c r="H39" s="968">
        <f t="shared" si="0"/>
        <v>0</v>
      </c>
    </row>
    <row r="40" spans="1:8">
      <c r="A40" s="963" t="s">
        <v>243</v>
      </c>
      <c r="B40" s="962">
        <v>1</v>
      </c>
      <c r="C40" s="962">
        <v>1</v>
      </c>
      <c r="D40" s="962">
        <v>11</v>
      </c>
      <c r="E40" s="962">
        <v>7</v>
      </c>
      <c r="F40" s="964">
        <v>15</v>
      </c>
      <c r="G40" s="964">
        <v>3</v>
      </c>
      <c r="H40" s="968">
        <f t="shared" si="0"/>
        <v>38</v>
      </c>
    </row>
    <row r="41" spans="1:8">
      <c r="A41" s="963" t="s">
        <v>244</v>
      </c>
      <c r="B41" s="962">
        <v>0</v>
      </c>
      <c r="C41" s="962">
        <v>1</v>
      </c>
      <c r="D41" s="962">
        <v>1</v>
      </c>
      <c r="E41" s="962">
        <v>3</v>
      </c>
      <c r="F41" s="964">
        <v>0</v>
      </c>
      <c r="G41" s="964">
        <v>3</v>
      </c>
      <c r="H41" s="968">
        <f t="shared" si="0"/>
        <v>8</v>
      </c>
    </row>
    <row r="42" spans="1:8">
      <c r="A42" s="963" t="s">
        <v>245</v>
      </c>
      <c r="B42" s="962">
        <v>0</v>
      </c>
      <c r="C42" s="962">
        <v>1</v>
      </c>
      <c r="D42" s="962">
        <v>4</v>
      </c>
      <c r="E42" s="962">
        <v>0</v>
      </c>
      <c r="F42" s="964">
        <v>0</v>
      </c>
      <c r="G42" s="964">
        <v>0</v>
      </c>
      <c r="H42" s="968">
        <f t="shared" si="0"/>
        <v>5</v>
      </c>
    </row>
    <row r="43" spans="1:8">
      <c r="A43" s="963" t="s">
        <v>246</v>
      </c>
      <c r="B43" s="962">
        <v>0</v>
      </c>
      <c r="C43" s="962">
        <v>0</v>
      </c>
      <c r="D43" s="962">
        <v>0</v>
      </c>
      <c r="E43" s="962">
        <v>0</v>
      </c>
      <c r="F43" s="964">
        <v>2</v>
      </c>
      <c r="G43" s="964">
        <v>0</v>
      </c>
      <c r="H43" s="968">
        <f t="shared" si="0"/>
        <v>2</v>
      </c>
    </row>
    <row r="44" spans="1:8">
      <c r="A44" s="963" t="s">
        <v>247</v>
      </c>
      <c r="B44" s="962">
        <v>0</v>
      </c>
      <c r="C44" s="962">
        <v>0</v>
      </c>
      <c r="D44" s="962">
        <v>0</v>
      </c>
      <c r="E44" s="962">
        <v>1</v>
      </c>
      <c r="F44" s="964">
        <v>1</v>
      </c>
      <c r="G44" s="964">
        <v>2</v>
      </c>
      <c r="H44" s="968">
        <f t="shared" si="0"/>
        <v>4</v>
      </c>
    </row>
    <row r="45" spans="1:8">
      <c r="A45" s="963" t="s">
        <v>248</v>
      </c>
      <c r="B45" s="962">
        <v>2</v>
      </c>
      <c r="C45" s="962">
        <v>0</v>
      </c>
      <c r="D45" s="962">
        <v>0</v>
      </c>
      <c r="E45" s="962">
        <v>0</v>
      </c>
      <c r="F45" s="964">
        <v>0</v>
      </c>
      <c r="G45" s="964">
        <v>0</v>
      </c>
      <c r="H45" s="968">
        <f t="shared" si="0"/>
        <v>2</v>
      </c>
    </row>
    <row r="46" spans="1:8">
      <c r="A46" s="963" t="s">
        <v>249</v>
      </c>
      <c r="B46" s="962">
        <v>0</v>
      </c>
      <c r="C46" s="962">
        <v>0</v>
      </c>
      <c r="D46" s="962">
        <v>0</v>
      </c>
      <c r="E46" s="962">
        <v>1</v>
      </c>
      <c r="F46" s="964">
        <v>0</v>
      </c>
      <c r="G46" s="964">
        <v>0</v>
      </c>
      <c r="H46" s="968">
        <f t="shared" si="0"/>
        <v>1</v>
      </c>
    </row>
    <row r="47" spans="1:8">
      <c r="A47" s="963" t="s">
        <v>250</v>
      </c>
      <c r="B47" s="962">
        <v>0</v>
      </c>
      <c r="C47" s="962">
        <v>1</v>
      </c>
      <c r="D47" s="962">
        <v>0</v>
      </c>
      <c r="E47" s="962">
        <v>0</v>
      </c>
      <c r="F47" s="964">
        <v>0</v>
      </c>
      <c r="G47" s="964">
        <v>0</v>
      </c>
      <c r="H47" s="968">
        <f t="shared" si="0"/>
        <v>1</v>
      </c>
    </row>
    <row r="48" spans="1:8">
      <c r="A48" s="963" t="s">
        <v>251</v>
      </c>
      <c r="B48" s="962">
        <v>0</v>
      </c>
      <c r="C48" s="962">
        <v>0</v>
      </c>
      <c r="D48" s="962">
        <v>0</v>
      </c>
      <c r="E48" s="962">
        <v>0</v>
      </c>
      <c r="F48" s="964">
        <v>0</v>
      </c>
      <c r="G48" s="964">
        <v>0</v>
      </c>
      <c r="H48" s="968">
        <f t="shared" si="0"/>
        <v>0</v>
      </c>
    </row>
    <row r="49" spans="1:8">
      <c r="A49" s="963" t="s">
        <v>252</v>
      </c>
      <c r="B49" s="962">
        <v>0</v>
      </c>
      <c r="C49" s="962">
        <v>0</v>
      </c>
      <c r="D49" s="962">
        <v>1</v>
      </c>
      <c r="E49" s="962">
        <v>0</v>
      </c>
      <c r="F49" s="964">
        <v>0</v>
      </c>
      <c r="G49" s="964">
        <v>2</v>
      </c>
      <c r="H49" s="968">
        <f t="shared" si="0"/>
        <v>3</v>
      </c>
    </row>
    <row r="50" spans="1:8">
      <c r="A50" s="963" t="s">
        <v>253</v>
      </c>
      <c r="B50" s="962">
        <v>0</v>
      </c>
      <c r="C50" s="962">
        <v>0</v>
      </c>
      <c r="D50" s="962">
        <v>0</v>
      </c>
      <c r="E50" s="962">
        <v>0</v>
      </c>
      <c r="F50" s="964">
        <v>0</v>
      </c>
      <c r="G50" s="964">
        <v>0</v>
      </c>
      <c r="H50" s="968">
        <f t="shared" si="0"/>
        <v>0</v>
      </c>
    </row>
    <row r="51" spans="1:8">
      <c r="A51" s="963" t="s">
        <v>254</v>
      </c>
      <c r="B51" s="962">
        <v>0</v>
      </c>
      <c r="C51" s="962">
        <v>0</v>
      </c>
      <c r="D51" s="962">
        <v>0</v>
      </c>
      <c r="E51" s="962">
        <v>1</v>
      </c>
      <c r="F51" s="964">
        <v>1</v>
      </c>
      <c r="G51" s="964">
        <v>0</v>
      </c>
      <c r="H51" s="968">
        <f t="shared" si="0"/>
        <v>2</v>
      </c>
    </row>
    <row r="52" spans="1:8">
      <c r="A52" s="963" t="s">
        <v>255</v>
      </c>
      <c r="B52" s="962">
        <v>0</v>
      </c>
      <c r="C52" s="962">
        <v>0</v>
      </c>
      <c r="D52" s="962">
        <v>0</v>
      </c>
      <c r="E52" s="962">
        <v>0</v>
      </c>
      <c r="F52" s="964">
        <v>0</v>
      </c>
      <c r="G52" s="964">
        <v>0</v>
      </c>
      <c r="H52" s="968">
        <f t="shared" si="0"/>
        <v>0</v>
      </c>
    </row>
    <row r="53" spans="1:8">
      <c r="A53" s="963" t="s">
        <v>256</v>
      </c>
      <c r="B53" s="962">
        <v>0</v>
      </c>
      <c r="C53" s="962">
        <v>1</v>
      </c>
      <c r="D53" s="962">
        <v>0</v>
      </c>
      <c r="E53" s="962">
        <v>0</v>
      </c>
      <c r="F53" s="964">
        <v>0</v>
      </c>
      <c r="G53" s="964">
        <v>4</v>
      </c>
      <c r="H53" s="968">
        <f t="shared" si="0"/>
        <v>5</v>
      </c>
    </row>
    <row r="54" spans="1:8">
      <c r="A54" s="963" t="s">
        <v>257</v>
      </c>
      <c r="B54" s="962">
        <v>0</v>
      </c>
      <c r="C54" s="962">
        <v>0</v>
      </c>
      <c r="D54" s="962">
        <v>0</v>
      </c>
      <c r="E54" s="962">
        <v>0</v>
      </c>
      <c r="F54" s="964">
        <v>1</v>
      </c>
      <c r="G54" s="964">
        <v>1</v>
      </c>
      <c r="H54" s="968">
        <f t="shared" si="0"/>
        <v>2</v>
      </c>
    </row>
    <row r="55" spans="1:8">
      <c r="A55" s="963" t="s">
        <v>258</v>
      </c>
      <c r="B55" s="962">
        <v>0</v>
      </c>
      <c r="C55" s="962">
        <v>1</v>
      </c>
      <c r="D55" s="962">
        <v>1</v>
      </c>
      <c r="E55" s="962">
        <v>2</v>
      </c>
      <c r="F55" s="964">
        <v>0</v>
      </c>
      <c r="G55" s="964">
        <v>0</v>
      </c>
      <c r="H55" s="968">
        <f t="shared" si="0"/>
        <v>4</v>
      </c>
    </row>
    <row r="56" spans="1:8">
      <c r="A56" s="963" t="s">
        <v>259</v>
      </c>
      <c r="B56" s="962">
        <v>1</v>
      </c>
      <c r="C56" s="962">
        <v>0</v>
      </c>
      <c r="D56" s="962">
        <v>0</v>
      </c>
      <c r="E56" s="962">
        <v>0</v>
      </c>
      <c r="F56" s="964">
        <v>0</v>
      </c>
      <c r="G56" s="964">
        <v>0</v>
      </c>
      <c r="H56" s="968">
        <f t="shared" si="0"/>
        <v>1</v>
      </c>
    </row>
    <row r="57" spans="1:8">
      <c r="A57" s="963" t="s">
        <v>260</v>
      </c>
      <c r="B57" s="962">
        <v>0</v>
      </c>
      <c r="C57" s="962">
        <v>0</v>
      </c>
      <c r="D57" s="962">
        <v>0</v>
      </c>
      <c r="E57" s="962">
        <v>0</v>
      </c>
      <c r="F57" s="964">
        <v>0</v>
      </c>
      <c r="G57" s="964">
        <v>0</v>
      </c>
      <c r="H57" s="968">
        <f t="shared" si="0"/>
        <v>0</v>
      </c>
    </row>
    <row r="58" spans="1:8">
      <c r="A58" s="963" t="s">
        <v>261</v>
      </c>
      <c r="B58" s="962">
        <v>0</v>
      </c>
      <c r="C58" s="962">
        <v>0</v>
      </c>
      <c r="D58" s="962">
        <v>0</v>
      </c>
      <c r="E58" s="962">
        <v>1</v>
      </c>
      <c r="F58" s="964">
        <v>0</v>
      </c>
      <c r="G58" s="964">
        <v>0</v>
      </c>
      <c r="H58" s="968">
        <f t="shared" si="0"/>
        <v>1</v>
      </c>
    </row>
    <row r="59" spans="1:8">
      <c r="A59" s="963" t="s">
        <v>262</v>
      </c>
      <c r="B59" s="962">
        <v>0</v>
      </c>
      <c r="C59" s="962">
        <v>0</v>
      </c>
      <c r="D59" s="962">
        <v>0</v>
      </c>
      <c r="E59" s="962">
        <v>0</v>
      </c>
      <c r="F59" s="964">
        <v>0</v>
      </c>
      <c r="G59" s="964">
        <v>0</v>
      </c>
      <c r="H59" s="968">
        <f t="shared" si="0"/>
        <v>0</v>
      </c>
    </row>
    <row r="60" spans="1:8">
      <c r="A60" s="963" t="s">
        <v>263</v>
      </c>
      <c r="B60" s="962">
        <v>0</v>
      </c>
      <c r="C60" s="962">
        <v>0</v>
      </c>
      <c r="D60" s="962">
        <v>0</v>
      </c>
      <c r="E60" s="962">
        <v>0</v>
      </c>
      <c r="F60" s="964">
        <v>0</v>
      </c>
      <c r="G60" s="964">
        <v>0</v>
      </c>
      <c r="H60" s="968">
        <f t="shared" si="0"/>
        <v>0</v>
      </c>
    </row>
    <row r="61" spans="1:8">
      <c r="A61" s="963" t="s">
        <v>264</v>
      </c>
      <c r="B61" s="962">
        <v>0</v>
      </c>
      <c r="C61" s="962">
        <v>1</v>
      </c>
      <c r="D61" s="962">
        <v>0</v>
      </c>
      <c r="E61" s="962">
        <v>0</v>
      </c>
      <c r="F61" s="964">
        <v>0</v>
      </c>
      <c r="G61" s="964">
        <v>0</v>
      </c>
      <c r="H61" s="968">
        <f t="shared" si="0"/>
        <v>1</v>
      </c>
    </row>
    <row r="62" spans="1:8">
      <c r="A62" s="963" t="s">
        <v>265</v>
      </c>
      <c r="B62" s="962">
        <v>0</v>
      </c>
      <c r="C62" s="962">
        <v>0</v>
      </c>
      <c r="D62" s="962">
        <v>0</v>
      </c>
      <c r="E62" s="962">
        <v>0</v>
      </c>
      <c r="F62" s="964">
        <v>0</v>
      </c>
      <c r="G62" s="964">
        <v>0</v>
      </c>
      <c r="H62" s="968">
        <f t="shared" si="0"/>
        <v>0</v>
      </c>
    </row>
    <row r="63" spans="1:8">
      <c r="A63" s="963" t="s">
        <v>266</v>
      </c>
      <c r="B63" s="962">
        <v>0</v>
      </c>
      <c r="C63" s="962">
        <v>0</v>
      </c>
      <c r="D63" s="962">
        <v>0</v>
      </c>
      <c r="E63" s="962">
        <v>0</v>
      </c>
      <c r="F63" s="964">
        <v>0</v>
      </c>
      <c r="G63" s="964">
        <v>0</v>
      </c>
      <c r="H63" s="968">
        <f t="shared" si="0"/>
        <v>0</v>
      </c>
    </row>
    <row r="64" spans="1:8">
      <c r="A64" s="963" t="s">
        <v>267</v>
      </c>
      <c r="B64" s="962">
        <v>0</v>
      </c>
      <c r="C64" s="962">
        <v>0</v>
      </c>
      <c r="D64" s="962">
        <v>1</v>
      </c>
      <c r="E64" s="962">
        <v>1</v>
      </c>
      <c r="F64" s="964">
        <v>0</v>
      </c>
      <c r="G64" s="964">
        <v>1</v>
      </c>
      <c r="H64" s="968">
        <f t="shared" si="0"/>
        <v>3</v>
      </c>
    </row>
    <row r="65" spans="1:8">
      <c r="A65" s="963" t="s">
        <v>268</v>
      </c>
      <c r="B65" s="962">
        <v>0</v>
      </c>
      <c r="C65" s="962">
        <v>0</v>
      </c>
      <c r="D65" s="962">
        <v>0</v>
      </c>
      <c r="E65" s="962">
        <v>0</v>
      </c>
      <c r="F65" s="964">
        <v>1</v>
      </c>
      <c r="G65" s="964">
        <v>0</v>
      </c>
      <c r="H65" s="968">
        <f t="shared" si="0"/>
        <v>1</v>
      </c>
    </row>
    <row r="66" spans="1:8">
      <c r="A66" s="963" t="s">
        <v>269</v>
      </c>
      <c r="B66" s="962">
        <v>0</v>
      </c>
      <c r="C66" s="962">
        <v>0</v>
      </c>
      <c r="D66" s="962">
        <v>1</v>
      </c>
      <c r="E66" s="962">
        <v>0</v>
      </c>
      <c r="F66" s="964">
        <v>0</v>
      </c>
      <c r="G66" s="964">
        <v>0</v>
      </c>
      <c r="H66" s="968">
        <f t="shared" si="0"/>
        <v>1</v>
      </c>
    </row>
    <row r="67" spans="1:8">
      <c r="A67" s="963" t="s">
        <v>270</v>
      </c>
      <c r="B67" s="962">
        <v>0</v>
      </c>
      <c r="C67" s="962">
        <v>0</v>
      </c>
      <c r="D67" s="962">
        <v>1</v>
      </c>
      <c r="E67" s="962">
        <v>0</v>
      </c>
      <c r="F67" s="964">
        <v>0</v>
      </c>
      <c r="G67" s="964">
        <v>0</v>
      </c>
      <c r="H67" s="968">
        <f t="shared" si="0"/>
        <v>1</v>
      </c>
    </row>
    <row r="68" spans="1:8">
      <c r="A68" s="963" t="s">
        <v>271</v>
      </c>
      <c r="B68" s="962">
        <v>0</v>
      </c>
      <c r="C68" s="962">
        <v>0</v>
      </c>
      <c r="D68" s="962">
        <v>1</v>
      </c>
      <c r="E68" s="962">
        <v>1</v>
      </c>
      <c r="F68" s="964">
        <v>0</v>
      </c>
      <c r="G68" s="964">
        <v>0</v>
      </c>
      <c r="H68" s="968">
        <f t="shared" si="0"/>
        <v>2</v>
      </c>
    </row>
    <row r="69" spans="1:8">
      <c r="A69" s="963" t="s">
        <v>272</v>
      </c>
      <c r="B69" s="962">
        <v>1</v>
      </c>
      <c r="C69" s="962">
        <v>0</v>
      </c>
      <c r="D69" s="962">
        <v>0</v>
      </c>
      <c r="E69" s="962">
        <v>1</v>
      </c>
      <c r="F69" s="964">
        <v>1</v>
      </c>
      <c r="G69" s="964">
        <v>0</v>
      </c>
      <c r="H69" s="968">
        <f t="shared" ref="H69:H72" si="1">SUM(B69:G69)</f>
        <v>3</v>
      </c>
    </row>
    <row r="70" spans="1:8">
      <c r="A70" s="963" t="s">
        <v>273</v>
      </c>
      <c r="B70" s="962">
        <v>1</v>
      </c>
      <c r="C70" s="962">
        <v>0</v>
      </c>
      <c r="D70" s="962">
        <v>0</v>
      </c>
      <c r="E70" s="962">
        <v>1</v>
      </c>
      <c r="F70" s="964">
        <v>2</v>
      </c>
      <c r="G70" s="964">
        <v>1</v>
      </c>
      <c r="H70" s="968">
        <f t="shared" si="1"/>
        <v>5</v>
      </c>
    </row>
    <row r="71" spans="1:8">
      <c r="A71" s="963" t="s">
        <v>274</v>
      </c>
      <c r="B71" s="962">
        <v>0</v>
      </c>
      <c r="C71" s="962">
        <v>0</v>
      </c>
      <c r="D71" s="962">
        <v>0</v>
      </c>
      <c r="E71" s="962">
        <v>0</v>
      </c>
      <c r="F71" s="964">
        <v>0</v>
      </c>
      <c r="G71" s="964">
        <v>0</v>
      </c>
      <c r="H71" s="968">
        <f t="shared" si="1"/>
        <v>0</v>
      </c>
    </row>
    <row r="72" spans="1:8" ht="15.75" thickBot="1">
      <c r="A72" s="989" t="s">
        <v>275</v>
      </c>
      <c r="B72" s="990">
        <v>0</v>
      </c>
      <c r="C72" s="990">
        <v>0</v>
      </c>
      <c r="D72" s="990">
        <v>0</v>
      </c>
      <c r="E72" s="990">
        <v>0</v>
      </c>
      <c r="F72" s="991">
        <v>0</v>
      </c>
      <c r="G72" s="991">
        <v>0</v>
      </c>
      <c r="H72" s="968">
        <f t="shared" si="1"/>
        <v>0</v>
      </c>
    </row>
    <row r="73" spans="1:8" ht="15.75" thickBot="1">
      <c r="A73" s="988" t="s">
        <v>23</v>
      </c>
      <c r="B73" s="992">
        <f>SUM(B4:B72)</f>
        <v>70</v>
      </c>
      <c r="C73" s="992">
        <f t="shared" ref="C73:H73" si="2">SUM(C4:C72)</f>
        <v>102</v>
      </c>
      <c r="D73" s="992">
        <f t="shared" si="2"/>
        <v>143</v>
      </c>
      <c r="E73" s="992">
        <f t="shared" si="2"/>
        <v>190</v>
      </c>
      <c r="F73" s="993">
        <f t="shared" si="2"/>
        <v>162</v>
      </c>
      <c r="G73" s="994">
        <f>SUM(G4:G72)</f>
        <v>169</v>
      </c>
      <c r="H73" s="994">
        <f t="shared" si="2"/>
        <v>836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3"/>
  <dimension ref="A1:R65"/>
  <sheetViews>
    <sheetView topLeftCell="A13" zoomScaleNormal="10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88" t="s">
        <v>0</v>
      </c>
      <c r="I1" s="547"/>
      <c r="J1" s="547"/>
      <c r="K1" s="547"/>
      <c r="L1" s="547"/>
      <c r="M1" s="547"/>
      <c r="N1" s="547"/>
      <c r="O1" s="547"/>
      <c r="P1" s="547"/>
      <c r="Q1" s="547"/>
    </row>
    <row r="2" spans="1:18">
      <c r="A2" s="1" t="s">
        <v>1</v>
      </c>
      <c r="I2" s="547"/>
      <c r="J2" s="547"/>
      <c r="K2" s="547"/>
      <c r="L2" s="547"/>
      <c r="M2" s="547"/>
      <c r="N2" s="547"/>
      <c r="O2" s="547"/>
      <c r="P2" s="547"/>
      <c r="Q2" s="547"/>
    </row>
    <row r="3" spans="1:18" ht="15.75" thickBot="1">
      <c r="I3" s="547"/>
      <c r="J3" s="547"/>
      <c r="K3" s="547"/>
      <c r="L3" s="547"/>
      <c r="M3" s="547"/>
      <c r="N3" s="547"/>
      <c r="O3" s="547"/>
      <c r="P3" s="547"/>
      <c r="Q3" s="547"/>
    </row>
    <row r="4" spans="1:18" ht="46.5" customHeight="1" thickBot="1">
      <c r="A4" s="205" t="s">
        <v>3</v>
      </c>
      <c r="B4" s="206">
        <v>45627</v>
      </c>
      <c r="C4" s="206">
        <v>45597</v>
      </c>
      <c r="D4" s="206">
        <v>45566</v>
      </c>
      <c r="E4" s="206">
        <v>45536</v>
      </c>
      <c r="F4" s="206">
        <v>45505</v>
      </c>
      <c r="G4" s="206">
        <v>45474</v>
      </c>
      <c r="H4" s="206">
        <v>45444</v>
      </c>
      <c r="I4" s="207">
        <v>45413</v>
      </c>
      <c r="J4" s="206">
        <v>45383</v>
      </c>
      <c r="K4" s="208">
        <v>45352</v>
      </c>
      <c r="L4" s="209">
        <v>45323</v>
      </c>
      <c r="M4" s="209">
        <v>45292</v>
      </c>
      <c r="N4" s="209" t="s">
        <v>5</v>
      </c>
      <c r="O4" s="210" t="s">
        <v>312</v>
      </c>
      <c r="P4" s="211" t="s">
        <v>525</v>
      </c>
      <c r="Q4" s="212" t="s">
        <v>483</v>
      </c>
    </row>
    <row r="5" spans="1:18" ht="15.75" thickBot="1">
      <c r="A5" s="213" t="s">
        <v>313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5"/>
      <c r="N5" s="216"/>
      <c r="O5" s="217"/>
      <c r="P5" s="218"/>
      <c r="Q5" s="219"/>
    </row>
    <row r="6" spans="1:18" ht="15.75" thickBot="1">
      <c r="A6" s="220" t="s">
        <v>314</v>
      </c>
      <c r="B6" s="221"/>
      <c r="C6" s="222"/>
      <c r="D6" s="222"/>
      <c r="E6" s="222"/>
      <c r="F6" s="222"/>
      <c r="G6" s="222"/>
      <c r="H6" s="316">
        <v>194</v>
      </c>
      <c r="I6" s="316">
        <v>176</v>
      </c>
      <c r="J6" s="222">
        <v>189</v>
      </c>
      <c r="K6" s="222">
        <v>112</v>
      </c>
      <c r="L6" s="222">
        <v>109</v>
      </c>
      <c r="M6" s="223">
        <v>127</v>
      </c>
      <c r="N6" s="224">
        <f>SUM(B6:M6)</f>
        <v>907</v>
      </c>
      <c r="O6" s="225">
        <f>AVERAGE(B6:M6)</f>
        <v>151.16666666666666</v>
      </c>
      <c r="P6" s="226">
        <f>(H6/H$9)*100</f>
        <v>53.443526170798897</v>
      </c>
      <c r="Q6" s="226">
        <f>(N6/N$15)*100</f>
        <v>27.54327361068934</v>
      </c>
    </row>
    <row r="7" spans="1:18">
      <c r="A7" s="227" t="s">
        <v>315</v>
      </c>
      <c r="B7" s="228"/>
      <c r="C7" s="229"/>
      <c r="D7" s="229"/>
      <c r="E7" s="229"/>
      <c r="F7" s="229"/>
      <c r="G7" s="229"/>
      <c r="H7" s="320">
        <v>169</v>
      </c>
      <c r="I7" s="320">
        <v>162</v>
      </c>
      <c r="J7" s="229">
        <v>190</v>
      </c>
      <c r="K7" s="229">
        <v>143</v>
      </c>
      <c r="L7" s="229">
        <v>102</v>
      </c>
      <c r="M7" s="230">
        <v>70</v>
      </c>
      <c r="N7" s="231">
        <f>SUM(B7:M7)</f>
        <v>836</v>
      </c>
      <c r="O7" s="232">
        <f>AVERAGE(B7:M7)</f>
        <v>139.33333333333334</v>
      </c>
      <c r="P7" s="226">
        <f>(H7/H$9)*100</f>
        <v>46.556473829201103</v>
      </c>
      <c r="Q7" s="233">
        <f>(N7/N$15)*100</f>
        <v>25.387184937746738</v>
      </c>
    </row>
    <row r="8" spans="1:18" ht="15.75" thickBot="1">
      <c r="A8" s="234" t="s">
        <v>316</v>
      </c>
      <c r="B8" s="235"/>
      <c r="C8" s="236"/>
      <c r="D8" s="236"/>
      <c r="E8" s="236"/>
      <c r="F8" s="236"/>
      <c r="G8" s="236"/>
      <c r="H8" s="324">
        <v>3</v>
      </c>
      <c r="I8" s="324">
        <v>3</v>
      </c>
      <c r="J8" s="236">
        <v>18</v>
      </c>
      <c r="K8" s="236">
        <v>107</v>
      </c>
      <c r="L8" s="236">
        <v>19</v>
      </c>
      <c r="M8" s="237">
        <v>8</v>
      </c>
      <c r="N8" s="238">
        <f>SUM(B8:M8)</f>
        <v>158</v>
      </c>
      <c r="O8" s="239">
        <f>AVERAGE(B8:M8)</f>
        <v>26.333333333333332</v>
      </c>
      <c r="P8" s="240"/>
      <c r="Q8" s="233">
        <f>(N8/N$15)*100</f>
        <v>4.7980564834497414</v>
      </c>
    </row>
    <row r="9" spans="1:18" ht="24.75" customHeight="1" thickBot="1">
      <c r="A9" s="241" t="s">
        <v>317</v>
      </c>
      <c r="B9" s="242"/>
      <c r="C9" s="242"/>
      <c r="D9" s="242"/>
      <c r="E9" s="242"/>
      <c r="F9" s="242"/>
      <c r="G9" s="242"/>
      <c r="H9" s="985">
        <f t="shared" ref="H9:N9" si="0">SUM(H6:H7)</f>
        <v>363</v>
      </c>
      <c r="I9" s="985">
        <f t="shared" si="0"/>
        <v>338</v>
      </c>
      <c r="J9" s="243">
        <f t="shared" si="0"/>
        <v>379</v>
      </c>
      <c r="K9" s="243">
        <f t="shared" si="0"/>
        <v>255</v>
      </c>
      <c r="L9" s="243">
        <f t="shared" si="0"/>
        <v>211</v>
      </c>
      <c r="M9" s="243">
        <f t="shared" si="0"/>
        <v>197</v>
      </c>
      <c r="N9" s="244">
        <f t="shared" si="0"/>
        <v>1743</v>
      </c>
      <c r="O9" s="245">
        <f>AVERAGE(B9:M9)</f>
        <v>290.5</v>
      </c>
      <c r="P9" s="246">
        <f>SUM(P6:P7)</f>
        <v>100</v>
      </c>
      <c r="Q9" s="247"/>
    </row>
    <row r="10" spans="1:18" ht="15.75" thickBot="1">
      <c r="A10" s="248" t="s">
        <v>318</v>
      </c>
      <c r="B10" s="249"/>
      <c r="C10" s="249"/>
      <c r="D10" s="249"/>
      <c r="E10" s="249"/>
      <c r="F10" s="249"/>
      <c r="G10" s="249"/>
      <c r="H10" s="986">
        <f t="shared" ref="H10:N10" si="1">SUM(H6:H8)</f>
        <v>366</v>
      </c>
      <c r="I10" s="986">
        <f t="shared" si="1"/>
        <v>341</v>
      </c>
      <c r="J10" s="249">
        <f t="shared" si="1"/>
        <v>397</v>
      </c>
      <c r="K10" s="249">
        <f t="shared" si="1"/>
        <v>362</v>
      </c>
      <c r="L10" s="249">
        <f t="shared" si="1"/>
        <v>230</v>
      </c>
      <c r="M10" s="249">
        <f t="shared" si="1"/>
        <v>205</v>
      </c>
      <c r="N10" s="250">
        <f t="shared" si="1"/>
        <v>1901</v>
      </c>
      <c r="O10" s="251">
        <f>AVERAGE(B10:M10)</f>
        <v>316.83333333333331</v>
      </c>
      <c r="P10" s="252"/>
      <c r="Q10" s="233">
        <f>SUM(Q6:Q8)</f>
        <v>57.72851503188582</v>
      </c>
    </row>
    <row r="11" spans="1:18" ht="15.75" thickBot="1">
      <c r="A11" s="253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57"/>
      <c r="P11" s="258"/>
      <c r="Q11" s="259"/>
    </row>
    <row r="12" spans="1:18" ht="15.75" thickBot="1">
      <c r="A12" s="260" t="s">
        <v>319</v>
      </c>
      <c r="B12" s="261"/>
      <c r="C12" s="214"/>
      <c r="D12" s="214"/>
      <c r="E12" s="214"/>
      <c r="F12" s="214"/>
      <c r="G12" s="214"/>
      <c r="H12" s="214"/>
      <c r="I12" s="214"/>
      <c r="J12" s="214"/>
      <c r="K12" s="214"/>
      <c r="L12" s="214"/>
      <c r="M12" s="215"/>
      <c r="N12" s="262"/>
      <c r="O12" s="263"/>
      <c r="P12" s="264"/>
      <c r="Q12" s="265"/>
    </row>
    <row r="13" spans="1:18" ht="15.75" thickBot="1">
      <c r="A13" s="266" t="s">
        <v>319</v>
      </c>
      <c r="B13" s="267"/>
      <c r="C13" s="268"/>
      <c r="D13" s="268"/>
      <c r="E13" s="268"/>
      <c r="F13" s="268"/>
      <c r="G13" s="268"/>
      <c r="H13" s="268">
        <v>333</v>
      </c>
      <c r="I13" s="987">
        <v>370</v>
      </c>
      <c r="J13" s="268">
        <v>410</v>
      </c>
      <c r="K13" s="268">
        <v>110</v>
      </c>
      <c r="L13" s="268">
        <v>91</v>
      </c>
      <c r="M13" s="269">
        <v>78</v>
      </c>
      <c r="N13" s="270">
        <f>SUM(B13:M13)</f>
        <v>1392</v>
      </c>
      <c r="O13" s="271">
        <f>AVERAGE(B13:M13)</f>
        <v>232</v>
      </c>
      <c r="P13" s="272"/>
      <c r="Q13" s="233">
        <f>(N13/N$15)*100</f>
        <v>42.27148496811418</v>
      </c>
    </row>
    <row r="14" spans="1:18" ht="15.75" thickBot="1">
      <c r="A14" s="253"/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5"/>
      <c r="N14" s="273"/>
      <c r="O14" s="274"/>
      <c r="P14" s="275"/>
      <c r="Q14" s="276"/>
    </row>
    <row r="15" spans="1:18" ht="15.75" thickBot="1">
      <c r="A15" s="248" t="s">
        <v>15</v>
      </c>
      <c r="B15" s="277"/>
      <c r="C15" s="277"/>
      <c r="D15" s="277"/>
      <c r="E15" s="277"/>
      <c r="F15" s="277"/>
      <c r="G15" s="277"/>
      <c r="H15" s="277">
        <f t="shared" ref="H15:M15" si="2">H10+H13</f>
        <v>699</v>
      </c>
      <c r="I15" s="277">
        <f t="shared" si="2"/>
        <v>711</v>
      </c>
      <c r="J15" s="277">
        <f t="shared" si="2"/>
        <v>807</v>
      </c>
      <c r="K15" s="277">
        <f t="shared" si="2"/>
        <v>472</v>
      </c>
      <c r="L15" s="277">
        <f t="shared" si="2"/>
        <v>321</v>
      </c>
      <c r="M15" s="277">
        <f t="shared" si="2"/>
        <v>283</v>
      </c>
      <c r="N15" s="277">
        <f t="shared" ref="N15" si="3">N10+N13</f>
        <v>3293</v>
      </c>
      <c r="O15" s="278">
        <f>AVERAGE(B15:M15)</f>
        <v>548.83333333333337</v>
      </c>
      <c r="P15" s="252"/>
      <c r="Q15" s="279">
        <f>SUM(Q10:Q13)</f>
        <v>100</v>
      </c>
      <c r="R15" s="12"/>
    </row>
    <row r="16" spans="1:18" ht="15.75" thickBot="1">
      <c r="I16" s="547"/>
      <c r="J16" s="547"/>
      <c r="K16" s="547"/>
      <c r="L16" s="547"/>
      <c r="M16" s="547"/>
      <c r="N16" s="547"/>
      <c r="O16" s="547"/>
      <c r="P16" s="547"/>
      <c r="Q16" s="547"/>
    </row>
    <row r="17" spans="1:17" ht="15.75" thickBot="1">
      <c r="A17" s="1135" t="s">
        <v>320</v>
      </c>
      <c r="B17" s="1136"/>
      <c r="C17" s="1136"/>
      <c r="D17" s="280"/>
      <c r="E17" s="1135" t="s">
        <v>319</v>
      </c>
      <c r="F17" s="1136"/>
      <c r="G17" s="1136"/>
      <c r="I17" s="547"/>
      <c r="J17" s="547"/>
      <c r="K17" s="547"/>
      <c r="L17" s="547"/>
      <c r="M17" s="547"/>
      <c r="N17" s="547"/>
      <c r="O17" s="547"/>
      <c r="P17" s="547"/>
      <c r="Q17" s="547"/>
    </row>
    <row r="18" spans="1:17" ht="15.75" thickBot="1">
      <c r="A18" s="775" t="s">
        <v>2</v>
      </c>
      <c r="B18" s="773" t="s">
        <v>209</v>
      </c>
      <c r="C18" s="281" t="s">
        <v>210</v>
      </c>
      <c r="D18" s="280"/>
      <c r="E18" s="775" t="s">
        <v>2</v>
      </c>
      <c r="F18" s="773" t="s">
        <v>209</v>
      </c>
      <c r="G18" s="281" t="s">
        <v>210</v>
      </c>
      <c r="I18" s="547"/>
      <c r="J18" s="547"/>
      <c r="K18" s="547"/>
      <c r="L18" s="547"/>
      <c r="M18" s="547"/>
      <c r="N18" s="547"/>
      <c r="O18" s="547"/>
      <c r="P18" s="547"/>
      <c r="Q18" s="547"/>
    </row>
    <row r="19" spans="1:17">
      <c r="A19" s="774">
        <v>45292</v>
      </c>
      <c r="B19" s="282">
        <f>M9</f>
        <v>197</v>
      </c>
      <c r="C19" s="283">
        <f>((B19-81)/81)*100</f>
        <v>143.20987654320987</v>
      </c>
      <c r="D19" s="280"/>
      <c r="E19" s="774">
        <v>45292</v>
      </c>
      <c r="F19" s="282">
        <f>M13</f>
        <v>78</v>
      </c>
      <c r="G19" s="283">
        <f>((F19-98)/98)*100</f>
        <v>-20.408163265306122</v>
      </c>
      <c r="I19" s="547"/>
      <c r="J19" s="547"/>
      <c r="K19" s="547"/>
      <c r="L19" s="547"/>
      <c r="M19" s="547"/>
      <c r="N19" s="547"/>
      <c r="O19" s="547"/>
      <c r="P19" s="547"/>
      <c r="Q19" s="547"/>
    </row>
    <row r="20" spans="1:17">
      <c r="A20" s="772">
        <v>45323</v>
      </c>
      <c r="B20" s="866">
        <f>L9</f>
        <v>211</v>
      </c>
      <c r="C20" s="283">
        <f>((B20-B19)/B19)*100</f>
        <v>7.1065989847715745</v>
      </c>
      <c r="D20" s="280"/>
      <c r="E20" s="772">
        <v>45323</v>
      </c>
      <c r="F20" s="866">
        <f>L13</f>
        <v>91</v>
      </c>
      <c r="G20" s="283">
        <f>((F20-F19)/F19)*100</f>
        <v>16.666666666666664</v>
      </c>
      <c r="I20" s="547"/>
      <c r="J20" s="547"/>
      <c r="K20" s="547"/>
      <c r="L20" s="547"/>
      <c r="M20" s="547"/>
      <c r="N20" s="547"/>
      <c r="O20" s="547"/>
      <c r="P20" s="547"/>
      <c r="Q20" s="547"/>
    </row>
    <row r="21" spans="1:17">
      <c r="A21" s="911">
        <v>45352</v>
      </c>
      <c r="B21" s="866">
        <f>K9</f>
        <v>255</v>
      </c>
      <c r="C21" s="912">
        <f t="shared" ref="C21:C30" si="4">((B21-B20)/B20)*100</f>
        <v>20.85308056872038</v>
      </c>
      <c r="D21" s="913"/>
      <c r="E21" s="911">
        <v>45352</v>
      </c>
      <c r="F21" s="866">
        <f>K13</f>
        <v>110</v>
      </c>
      <c r="G21" s="912">
        <f t="shared" ref="G21:G30" si="5">((F21-F20)/F20)*100</f>
        <v>20.87912087912088</v>
      </c>
      <c r="I21" s="547"/>
      <c r="J21" s="547"/>
      <c r="K21" s="547"/>
      <c r="L21" s="547"/>
      <c r="M21" s="547"/>
      <c r="N21" s="547"/>
      <c r="O21" s="547"/>
      <c r="P21" s="547"/>
      <c r="Q21" s="547"/>
    </row>
    <row r="22" spans="1:17">
      <c r="A22" s="911">
        <v>45383</v>
      </c>
      <c r="B22" s="866">
        <f>J9</f>
        <v>379</v>
      </c>
      <c r="C22" s="912">
        <f t="shared" si="4"/>
        <v>48.627450980392155</v>
      </c>
      <c r="D22" s="913"/>
      <c r="E22" s="911">
        <v>45383</v>
      </c>
      <c r="F22" s="866">
        <f>J13</f>
        <v>410</v>
      </c>
      <c r="G22" s="912">
        <f t="shared" si="5"/>
        <v>272.72727272727269</v>
      </c>
      <c r="I22" s="547"/>
      <c r="J22" s="547"/>
      <c r="K22" s="547"/>
      <c r="L22" s="547"/>
      <c r="M22" s="547"/>
      <c r="N22" s="547"/>
      <c r="O22" s="547"/>
      <c r="P22" s="547"/>
      <c r="Q22" s="547"/>
    </row>
    <row r="23" spans="1:17">
      <c r="A23" s="911">
        <v>45413</v>
      </c>
      <c r="B23" s="866">
        <f>I9</f>
        <v>338</v>
      </c>
      <c r="C23" s="912">
        <f t="shared" si="4"/>
        <v>-10.817941952506596</v>
      </c>
      <c r="D23" s="280"/>
      <c r="E23" s="772">
        <v>45413</v>
      </c>
      <c r="F23" s="866">
        <f>I13</f>
        <v>370</v>
      </c>
      <c r="G23" s="912">
        <f t="shared" si="5"/>
        <v>-9.7560975609756095</v>
      </c>
    </row>
    <row r="24" spans="1:17" s="1087" customFormat="1">
      <c r="A24" s="1083">
        <v>45444</v>
      </c>
      <c r="B24" s="1084">
        <f>H9</f>
        <v>363</v>
      </c>
      <c r="C24" s="1085">
        <f t="shared" si="4"/>
        <v>7.3964497041420119</v>
      </c>
      <c r="D24" s="1086"/>
      <c r="E24" s="1083">
        <v>45444</v>
      </c>
      <c r="F24" s="1084">
        <f>H13</f>
        <v>333</v>
      </c>
      <c r="G24" s="1085">
        <f t="shared" si="5"/>
        <v>-10</v>
      </c>
    </row>
    <row r="25" spans="1:17">
      <c r="A25" s="772">
        <v>45474</v>
      </c>
      <c r="B25" s="762"/>
      <c r="C25" s="763">
        <f t="shared" si="4"/>
        <v>-100</v>
      </c>
      <c r="D25" s="280"/>
      <c r="E25" s="772">
        <v>45474</v>
      </c>
      <c r="F25" s="762"/>
      <c r="G25" s="763">
        <f t="shared" si="5"/>
        <v>-100</v>
      </c>
    </row>
    <row r="26" spans="1:17">
      <c r="A26" s="772">
        <v>45505</v>
      </c>
      <c r="B26" s="762"/>
      <c r="C26" s="763" t="e">
        <f t="shared" si="4"/>
        <v>#DIV/0!</v>
      </c>
      <c r="D26" s="280"/>
      <c r="E26" s="772">
        <v>45505</v>
      </c>
      <c r="F26" s="762"/>
      <c r="G26" s="763" t="e">
        <f t="shared" si="5"/>
        <v>#DIV/0!</v>
      </c>
    </row>
    <row r="27" spans="1:17">
      <c r="A27" s="772">
        <v>45536</v>
      </c>
      <c r="B27" s="762"/>
      <c r="C27" s="763" t="e">
        <f t="shared" si="4"/>
        <v>#DIV/0!</v>
      </c>
      <c r="D27" s="280"/>
      <c r="E27" s="772">
        <v>45536</v>
      </c>
      <c r="F27" s="762"/>
      <c r="G27" s="763" t="e">
        <f t="shared" si="5"/>
        <v>#DIV/0!</v>
      </c>
    </row>
    <row r="28" spans="1:17">
      <c r="A28" s="772">
        <v>45566</v>
      </c>
      <c r="B28" s="762"/>
      <c r="C28" s="763" t="e">
        <f t="shared" si="4"/>
        <v>#DIV/0!</v>
      </c>
      <c r="D28" s="280"/>
      <c r="E28" s="772">
        <v>45566</v>
      </c>
      <c r="F28" s="762"/>
      <c r="G28" s="763" t="e">
        <f t="shared" si="5"/>
        <v>#DIV/0!</v>
      </c>
    </row>
    <row r="29" spans="1:17">
      <c r="A29" s="772">
        <v>45597</v>
      </c>
      <c r="B29" s="764"/>
      <c r="C29" s="763" t="e">
        <f t="shared" si="4"/>
        <v>#DIV/0!</v>
      </c>
      <c r="D29" s="280"/>
      <c r="E29" s="772">
        <v>45597</v>
      </c>
      <c r="F29" s="762"/>
      <c r="G29" s="763" t="e">
        <f t="shared" si="5"/>
        <v>#DIV/0!</v>
      </c>
    </row>
    <row r="30" spans="1:17" ht="15.75" thickBot="1">
      <c r="A30" s="777">
        <v>45627</v>
      </c>
      <c r="B30" s="765"/>
      <c r="C30" s="763" t="e">
        <f t="shared" si="4"/>
        <v>#DIV/0!</v>
      </c>
      <c r="D30" s="280"/>
      <c r="E30" s="777">
        <v>45627</v>
      </c>
      <c r="F30" s="762"/>
      <c r="G30" s="763" t="e">
        <f t="shared" si="5"/>
        <v>#DIV/0!</v>
      </c>
    </row>
    <row r="31" spans="1:17" ht="15.75" thickBot="1">
      <c r="A31" s="779" t="s">
        <v>5</v>
      </c>
      <c r="B31" s="776">
        <f>SUM(B19:B30)</f>
        <v>1743</v>
      </c>
      <c r="C31" s="285"/>
      <c r="D31" s="280"/>
      <c r="E31" s="779" t="s">
        <v>5</v>
      </c>
      <c r="F31" s="776">
        <f>SUM(F19:F30)</f>
        <v>1392</v>
      </c>
      <c r="G31" s="285"/>
    </row>
    <row r="32" spans="1:17" ht="15.75" thickBot="1">
      <c r="A32" s="778" t="s">
        <v>6</v>
      </c>
      <c r="B32" s="284">
        <f>AVERAGE(B19:B30)</f>
        <v>290.5</v>
      </c>
      <c r="C32" s="285"/>
      <c r="D32" s="280"/>
      <c r="E32" s="778" t="s">
        <v>6</v>
      </c>
      <c r="F32" s="284">
        <f>AVERAGE(F19:F30)</f>
        <v>232</v>
      </c>
      <c r="G32" s="285"/>
    </row>
    <row r="33" spans="1:8" ht="17.25" customHeight="1" thickBot="1"/>
    <row r="34" spans="1:8" ht="93" customHeight="1" thickBot="1">
      <c r="A34" s="286"/>
      <c r="B34" s="287" t="s">
        <v>321</v>
      </c>
      <c r="C34" s="288" t="s">
        <v>322</v>
      </c>
      <c r="D34" s="288" t="s">
        <v>469</v>
      </c>
      <c r="E34" s="288" t="s">
        <v>323</v>
      </c>
      <c r="F34" s="288" t="s">
        <v>470</v>
      </c>
      <c r="G34" s="289" t="s">
        <v>324</v>
      </c>
      <c r="H34" s="290" t="s">
        <v>15</v>
      </c>
    </row>
    <row r="35" spans="1:8" ht="15.75" thickBot="1">
      <c r="A35" s="769" t="s">
        <v>315</v>
      </c>
      <c r="B35" s="292"/>
      <c r="C35" s="293"/>
      <c r="D35" s="293"/>
      <c r="E35" s="293"/>
      <c r="F35" s="293"/>
      <c r="G35" s="293"/>
      <c r="H35" s="294"/>
    </row>
    <row r="36" spans="1:8">
      <c r="A36" s="768">
        <v>45292</v>
      </c>
      <c r="B36" s="296">
        <v>11</v>
      </c>
      <c r="C36" s="297">
        <v>1</v>
      </c>
      <c r="D36" s="297">
        <v>34</v>
      </c>
      <c r="E36" s="297">
        <v>6</v>
      </c>
      <c r="F36" s="297">
        <v>9</v>
      </c>
      <c r="G36" s="298">
        <v>9</v>
      </c>
      <c r="H36" s="299">
        <f t="shared" ref="H36" si="6">SUM(B36:G36)</f>
        <v>70</v>
      </c>
    </row>
    <row r="37" spans="1:8">
      <c r="A37" s="767">
        <v>45323</v>
      </c>
      <c r="B37" s="301">
        <v>12</v>
      </c>
      <c r="C37" s="302">
        <v>2</v>
      </c>
      <c r="D37" s="302">
        <v>39</v>
      </c>
      <c r="E37" s="302">
        <v>7</v>
      </c>
      <c r="F37" s="302">
        <v>26</v>
      </c>
      <c r="G37" s="303">
        <v>16</v>
      </c>
      <c r="H37" s="304">
        <f>SUM(B37:G37)</f>
        <v>102</v>
      </c>
    </row>
    <row r="38" spans="1:8">
      <c r="A38" s="767">
        <v>45352</v>
      </c>
      <c r="B38" s="301">
        <v>26</v>
      </c>
      <c r="C38" s="302">
        <v>10</v>
      </c>
      <c r="D38" s="302">
        <v>49</v>
      </c>
      <c r="E38" s="302">
        <v>7</v>
      </c>
      <c r="F38" s="302">
        <v>29</v>
      </c>
      <c r="G38" s="303">
        <v>22</v>
      </c>
      <c r="H38" s="304">
        <f>SUM(B38:G38)</f>
        <v>143</v>
      </c>
    </row>
    <row r="39" spans="1:8">
      <c r="A39" s="767">
        <v>45383</v>
      </c>
      <c r="B39" s="301">
        <v>20</v>
      </c>
      <c r="C39" s="302">
        <v>13</v>
      </c>
      <c r="D39" s="302">
        <v>70</v>
      </c>
      <c r="E39" s="302">
        <v>8</v>
      </c>
      <c r="F39" s="302">
        <v>38</v>
      </c>
      <c r="G39" s="303">
        <v>41</v>
      </c>
      <c r="H39" s="304">
        <f>SUM(B39:G39)</f>
        <v>190</v>
      </c>
    </row>
    <row r="40" spans="1:8">
      <c r="A40" s="767">
        <v>45413</v>
      </c>
      <c r="B40" s="301">
        <v>15</v>
      </c>
      <c r="C40" s="302">
        <v>3</v>
      </c>
      <c r="D40" s="302">
        <v>67</v>
      </c>
      <c r="E40" s="302">
        <v>17</v>
      </c>
      <c r="F40" s="302">
        <v>23</v>
      </c>
      <c r="G40" s="303">
        <v>37</v>
      </c>
      <c r="H40" s="304">
        <f>SUM(B40:G40)</f>
        <v>162</v>
      </c>
    </row>
    <row r="41" spans="1:8">
      <c r="A41" s="767">
        <v>45444</v>
      </c>
      <c r="B41" s="301">
        <v>24</v>
      </c>
      <c r="C41" s="302">
        <v>12</v>
      </c>
      <c r="D41" s="302">
        <v>58</v>
      </c>
      <c r="E41" s="302">
        <v>7</v>
      </c>
      <c r="F41" s="302">
        <v>32</v>
      </c>
      <c r="G41" s="303">
        <v>36</v>
      </c>
      <c r="H41" s="304">
        <f>SUM(B41:G41)</f>
        <v>169</v>
      </c>
    </row>
    <row r="42" spans="1:8">
      <c r="A42" s="767">
        <v>45474</v>
      </c>
      <c r="B42" s="301"/>
      <c r="C42" s="302"/>
      <c r="D42" s="302"/>
      <c r="E42" s="302"/>
      <c r="F42" s="302"/>
      <c r="G42" s="303"/>
      <c r="H42" s="304"/>
    </row>
    <row r="43" spans="1:8">
      <c r="A43" s="767">
        <v>45505</v>
      </c>
      <c r="B43" s="301"/>
      <c r="C43" s="302"/>
      <c r="D43" s="302"/>
      <c r="E43" s="302"/>
      <c r="F43" s="302"/>
      <c r="G43" s="303"/>
      <c r="H43" s="304"/>
    </row>
    <row r="44" spans="1:8">
      <c r="A44" s="767">
        <v>45536</v>
      </c>
      <c r="B44" s="301"/>
      <c r="C44" s="302"/>
      <c r="D44" s="302"/>
      <c r="E44" s="302"/>
      <c r="F44" s="302"/>
      <c r="G44" s="303"/>
      <c r="H44" s="304"/>
    </row>
    <row r="45" spans="1:8">
      <c r="A45" s="767">
        <v>45566</v>
      </c>
      <c r="B45" s="301"/>
      <c r="C45" s="302"/>
      <c r="D45" s="302"/>
      <c r="E45" s="302"/>
      <c r="F45" s="302"/>
      <c r="G45" s="303"/>
      <c r="H45" s="304"/>
    </row>
    <row r="46" spans="1:8">
      <c r="A46" s="767">
        <v>45597</v>
      </c>
      <c r="B46" s="301"/>
      <c r="C46" s="302"/>
      <c r="D46" s="302"/>
      <c r="E46" s="302"/>
      <c r="F46" s="302"/>
      <c r="G46" s="303"/>
      <c r="H46" s="304"/>
    </row>
    <row r="47" spans="1:8" ht="15.75" thickBot="1">
      <c r="A47" s="770">
        <v>45627</v>
      </c>
      <c r="B47" s="306"/>
      <c r="C47" s="307"/>
      <c r="D47" s="307"/>
      <c r="E47" s="307"/>
      <c r="F47" s="307"/>
      <c r="G47" s="308"/>
      <c r="H47" s="309"/>
    </row>
    <row r="48" spans="1:8" ht="15.75" thickBot="1">
      <c r="A48" s="771" t="s">
        <v>325</v>
      </c>
      <c r="B48" s="766">
        <f t="shared" ref="B48:F48" si="7">SUM(B36:B47)</f>
        <v>108</v>
      </c>
      <c r="C48" s="310">
        <f t="shared" si="7"/>
        <v>41</v>
      </c>
      <c r="D48" s="310">
        <f t="shared" si="7"/>
        <v>317</v>
      </c>
      <c r="E48" s="310">
        <f t="shared" si="7"/>
        <v>52</v>
      </c>
      <c r="F48" s="310">
        <f t="shared" si="7"/>
        <v>157</v>
      </c>
      <c r="G48" s="310">
        <f>SUM(G36:G47)</f>
        <v>161</v>
      </c>
      <c r="H48" s="311">
        <f>SUM(H36:H47)</f>
        <v>836</v>
      </c>
    </row>
    <row r="49" spans="1:8" ht="15.75" thickBot="1">
      <c r="A49" s="293"/>
      <c r="B49" s="312"/>
      <c r="C49" s="312"/>
      <c r="D49" s="312"/>
      <c r="E49" s="312"/>
      <c r="F49" s="312"/>
      <c r="G49" s="312"/>
      <c r="H49" s="312"/>
    </row>
    <row r="50" spans="1:8" ht="15.75" thickBot="1">
      <c r="A50" s="291" t="s">
        <v>314</v>
      </c>
      <c r="B50" s="313"/>
      <c r="C50" s="314"/>
      <c r="D50" s="314"/>
      <c r="E50" s="314"/>
      <c r="F50" s="314"/>
      <c r="G50" s="314"/>
      <c r="H50" s="314"/>
    </row>
    <row r="51" spans="1:8">
      <c r="A51" s="295">
        <v>44927</v>
      </c>
      <c r="B51" s="315">
        <v>8</v>
      </c>
      <c r="C51" s="316">
        <v>7</v>
      </c>
      <c r="D51" s="316">
        <v>57</v>
      </c>
      <c r="E51" s="316">
        <v>3</v>
      </c>
      <c r="F51" s="316">
        <v>27</v>
      </c>
      <c r="G51" s="317">
        <v>25</v>
      </c>
      <c r="H51" s="318">
        <f t="shared" ref="H51" si="8">SUM(B51:G51)</f>
        <v>127</v>
      </c>
    </row>
    <row r="52" spans="1:8">
      <c r="A52" s="300">
        <v>44958</v>
      </c>
      <c r="B52" s="319">
        <v>3</v>
      </c>
      <c r="C52" s="320">
        <v>1</v>
      </c>
      <c r="D52" s="320">
        <v>50</v>
      </c>
      <c r="E52" s="320">
        <v>5</v>
      </c>
      <c r="F52" s="320">
        <v>24</v>
      </c>
      <c r="G52" s="321">
        <v>26</v>
      </c>
      <c r="H52" s="322">
        <f>SUM(B52:G52)</f>
        <v>109</v>
      </c>
    </row>
    <row r="53" spans="1:8">
      <c r="A53" s="300">
        <v>44986</v>
      </c>
      <c r="B53" s="319">
        <v>4</v>
      </c>
      <c r="C53" s="320">
        <v>5</v>
      </c>
      <c r="D53" s="320">
        <v>48</v>
      </c>
      <c r="E53" s="320">
        <v>4</v>
      </c>
      <c r="F53" s="320">
        <v>34</v>
      </c>
      <c r="G53" s="321">
        <v>17</v>
      </c>
      <c r="H53" s="322">
        <f>SUM(B53:G53)</f>
        <v>112</v>
      </c>
    </row>
    <row r="54" spans="1:8">
      <c r="A54" s="300">
        <v>45017</v>
      </c>
      <c r="B54" s="319">
        <v>11</v>
      </c>
      <c r="C54" s="320">
        <v>18</v>
      </c>
      <c r="D54" s="320">
        <v>77</v>
      </c>
      <c r="E54" s="320">
        <v>8</v>
      </c>
      <c r="F54" s="320">
        <v>35</v>
      </c>
      <c r="G54" s="321">
        <v>40</v>
      </c>
      <c r="H54" s="322">
        <f>SUM(B54:G54)</f>
        <v>189</v>
      </c>
    </row>
    <row r="55" spans="1:8">
      <c r="A55" s="300">
        <v>45047</v>
      </c>
      <c r="B55" s="319">
        <v>13</v>
      </c>
      <c r="C55" s="320">
        <v>16</v>
      </c>
      <c r="D55" s="320">
        <v>67</v>
      </c>
      <c r="E55" s="320">
        <v>3</v>
      </c>
      <c r="F55" s="320">
        <v>36</v>
      </c>
      <c r="G55" s="321">
        <v>41</v>
      </c>
      <c r="H55" s="322">
        <f>SUM(B55:G55)</f>
        <v>176</v>
      </c>
    </row>
    <row r="56" spans="1:8">
      <c r="A56" s="300">
        <v>45078</v>
      </c>
      <c r="B56" s="319">
        <v>13</v>
      </c>
      <c r="C56" s="320">
        <v>23</v>
      </c>
      <c r="D56" s="320">
        <v>72</v>
      </c>
      <c r="E56" s="320">
        <v>5</v>
      </c>
      <c r="F56" s="320">
        <v>39</v>
      </c>
      <c r="G56" s="321">
        <v>42</v>
      </c>
      <c r="H56" s="322">
        <f>SUM(B56:G56)</f>
        <v>194</v>
      </c>
    </row>
    <row r="57" spans="1:8">
      <c r="A57" s="300">
        <v>45108</v>
      </c>
      <c r="B57" s="319"/>
      <c r="C57" s="320"/>
      <c r="D57" s="320"/>
      <c r="E57" s="320"/>
      <c r="F57" s="320"/>
      <c r="G57" s="321"/>
      <c r="H57" s="322"/>
    </row>
    <row r="58" spans="1:8">
      <c r="A58" s="300">
        <v>45139</v>
      </c>
      <c r="B58" s="319"/>
      <c r="C58" s="320"/>
      <c r="D58" s="320"/>
      <c r="E58" s="320"/>
      <c r="F58" s="320"/>
      <c r="G58" s="321"/>
      <c r="H58" s="322"/>
    </row>
    <row r="59" spans="1:8">
      <c r="A59" s="300">
        <v>45170</v>
      </c>
      <c r="B59" s="319"/>
      <c r="C59" s="320"/>
      <c r="D59" s="320"/>
      <c r="E59" s="320"/>
      <c r="F59" s="320"/>
      <c r="G59" s="321"/>
      <c r="H59" s="322"/>
    </row>
    <row r="60" spans="1:8">
      <c r="A60" s="300">
        <v>45200</v>
      </c>
      <c r="B60" s="319"/>
      <c r="C60" s="320"/>
      <c r="D60" s="320"/>
      <c r="E60" s="320"/>
      <c r="F60" s="320"/>
      <c r="G60" s="321"/>
      <c r="H60" s="322"/>
    </row>
    <row r="61" spans="1:8">
      <c r="A61" s="300">
        <v>45231</v>
      </c>
      <c r="B61" s="319"/>
      <c r="C61" s="320"/>
      <c r="D61" s="320"/>
      <c r="E61" s="320"/>
      <c r="F61" s="320"/>
      <c r="G61" s="321"/>
      <c r="H61" s="322"/>
    </row>
    <row r="62" spans="1:8" ht="15.75" thickBot="1">
      <c r="A62" s="305">
        <v>45261</v>
      </c>
      <c r="B62" s="323"/>
      <c r="C62" s="324"/>
      <c r="D62" s="324"/>
      <c r="E62" s="324"/>
      <c r="F62" s="324"/>
      <c r="G62" s="325"/>
      <c r="H62" s="326"/>
    </row>
    <row r="63" spans="1:8" ht="15.75" thickBot="1">
      <c r="A63" s="327" t="s">
        <v>326</v>
      </c>
      <c r="B63" s="328">
        <f t="shared" ref="B63:G63" si="9">SUM(B51:B62)</f>
        <v>52</v>
      </c>
      <c r="C63" s="328">
        <f t="shared" si="9"/>
        <v>70</v>
      </c>
      <c r="D63" s="328">
        <f t="shared" si="9"/>
        <v>371</v>
      </c>
      <c r="E63" s="328">
        <f t="shared" si="9"/>
        <v>28</v>
      </c>
      <c r="F63" s="328">
        <f t="shared" si="9"/>
        <v>195</v>
      </c>
      <c r="G63" s="329">
        <f t="shared" si="9"/>
        <v>191</v>
      </c>
      <c r="H63" s="330">
        <f>SUM(H51:H62)</f>
        <v>907</v>
      </c>
    </row>
    <row r="64" spans="1:8" ht="15.75" thickBot="1">
      <c r="A64" s="331"/>
      <c r="B64" s="331"/>
      <c r="C64" s="331"/>
      <c r="D64" s="331"/>
      <c r="E64" s="331"/>
      <c r="F64" s="331"/>
      <c r="G64" s="331"/>
      <c r="H64" s="331"/>
    </row>
    <row r="65" spans="1:8" ht="15.75" thickBot="1">
      <c r="A65" s="332" t="s">
        <v>15</v>
      </c>
      <c r="B65" s="333">
        <f t="shared" ref="B65:G65" si="10">B48+B63</f>
        <v>160</v>
      </c>
      <c r="C65" s="333">
        <f t="shared" si="10"/>
        <v>111</v>
      </c>
      <c r="D65" s="333">
        <f t="shared" si="10"/>
        <v>688</v>
      </c>
      <c r="E65" s="333">
        <f t="shared" si="10"/>
        <v>80</v>
      </c>
      <c r="F65" s="333">
        <f t="shared" si="10"/>
        <v>352</v>
      </c>
      <c r="G65" s="333">
        <f t="shared" si="10"/>
        <v>352</v>
      </c>
      <c r="H65" s="334">
        <f>H48+H63</f>
        <v>1743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36:H41 H51:H56 H9:L9" formulaRange="1"/>
    <ignoredError sqref="N9:O9" formula="1"/>
    <ignoredError sqref="M9" formula="1" formulaRange="1"/>
    <ignoredError sqref="C21:C30 G21:G30" evalErro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4"/>
  <dimension ref="A1:BC377"/>
  <sheetViews>
    <sheetView zoomScaleNormal="100" workbookViewId="0"/>
  </sheetViews>
  <sheetFormatPr defaultRowHeight="15"/>
  <cols>
    <col min="1" max="1" width="22.7109375" customWidth="1"/>
    <col min="2" max="2" width="9.85546875" customWidth="1"/>
    <col min="3" max="3" width="9" style="87" customWidth="1"/>
    <col min="4" max="4" width="10.5703125" style="87" bestFit="1" customWidth="1"/>
    <col min="5" max="5" width="11.7109375" bestFit="1" customWidth="1"/>
    <col min="6" max="6" width="9.7109375" style="71" bestFit="1" customWidth="1"/>
    <col min="7" max="8" width="9.140625" style="71" bestFit="1" customWidth="1"/>
    <col min="9" max="9" width="9.140625" style="83" bestFit="1" customWidth="1"/>
    <col min="10" max="10" width="9.140625" style="71" bestFit="1" customWidth="1"/>
    <col min="11" max="11" width="9.42578125" style="71" bestFit="1" customWidth="1"/>
    <col min="12" max="12" width="11.28515625" style="71" bestFit="1" customWidth="1"/>
    <col min="13" max="13" width="10" style="123" bestFit="1" customWidth="1"/>
    <col min="14" max="14" width="6.5703125" style="335" bestFit="1" customWidth="1"/>
    <col min="15" max="15" width="12.140625" style="87" customWidth="1"/>
    <col min="16" max="16" width="6" style="87" bestFit="1" customWidth="1"/>
    <col min="17" max="17" width="5.42578125" style="87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style="71" bestFit="1" customWidth="1"/>
    <col min="33" max="33" width="6.7109375" style="71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27" bestFit="1" customWidth="1"/>
    <col min="55" max="55" width="9.140625" customWidth="1"/>
  </cols>
  <sheetData>
    <row r="1" spans="1:3">
      <c r="A1" s="88" t="s">
        <v>0</v>
      </c>
    </row>
    <row r="2" spans="1:3">
      <c r="A2" s="1" t="s">
        <v>1</v>
      </c>
    </row>
    <row r="3" spans="1:3" ht="15.75" thickBot="1"/>
    <row r="4" spans="1:3" ht="15.75" thickBot="1">
      <c r="A4" s="1138" t="s">
        <v>327</v>
      </c>
      <c r="B4" s="1139"/>
      <c r="C4" s="1138"/>
    </row>
    <row r="5" spans="1:3" ht="15.75" thickBot="1">
      <c r="A5" s="830" t="s">
        <v>2</v>
      </c>
      <c r="B5" s="828" t="s">
        <v>209</v>
      </c>
      <c r="C5" s="632" t="s">
        <v>210</v>
      </c>
    </row>
    <row r="6" spans="1:3">
      <c r="A6" s="829">
        <v>45292</v>
      </c>
      <c r="B6" s="336">
        <v>564</v>
      </c>
      <c r="C6" s="780">
        <f>((B6-441)/441)*100</f>
        <v>27.89115646258503</v>
      </c>
    </row>
    <row r="7" spans="1:3">
      <c r="A7" s="827">
        <v>45323</v>
      </c>
      <c r="B7" s="337">
        <v>688</v>
      </c>
      <c r="C7" s="864">
        <f>((B7-B6)/B6)*100</f>
        <v>21.98581560283688</v>
      </c>
    </row>
    <row r="8" spans="1:3">
      <c r="A8" s="827">
        <v>45352</v>
      </c>
      <c r="B8" s="337">
        <v>634</v>
      </c>
      <c r="C8" s="864">
        <f>((B8-B7)/B7)*100</f>
        <v>-7.8488372093023253</v>
      </c>
    </row>
    <row r="9" spans="1:3">
      <c r="A9" s="827">
        <v>45383</v>
      </c>
      <c r="B9" s="337">
        <v>882</v>
      </c>
      <c r="C9" s="864">
        <f>((B9-B8)/B8)*100</f>
        <v>39.116719242902207</v>
      </c>
    </row>
    <row r="10" spans="1:3">
      <c r="A10" s="827">
        <v>45413</v>
      </c>
      <c r="B10" s="337">
        <v>556</v>
      </c>
      <c r="C10" s="864">
        <f>((B10-B9)/B9)*100</f>
        <v>-36.961451247165535</v>
      </c>
    </row>
    <row r="11" spans="1:3">
      <c r="A11" s="827">
        <v>45444</v>
      </c>
      <c r="B11" s="337">
        <v>604</v>
      </c>
      <c r="C11" s="864">
        <f>((B11-B10)/B10)*100</f>
        <v>8.6330935251798557</v>
      </c>
    </row>
    <row r="12" spans="1:3">
      <c r="A12" s="827">
        <v>45474</v>
      </c>
      <c r="B12" s="337"/>
      <c r="C12" s="781"/>
    </row>
    <row r="13" spans="1:3">
      <c r="A13" s="827">
        <v>45505</v>
      </c>
      <c r="B13" s="337"/>
      <c r="C13" s="781"/>
    </row>
    <row r="14" spans="1:3">
      <c r="A14" s="827">
        <v>45536</v>
      </c>
      <c r="B14" s="337"/>
      <c r="C14" s="781"/>
    </row>
    <row r="15" spans="1:3">
      <c r="A15" s="827">
        <v>45566</v>
      </c>
      <c r="B15" s="337"/>
      <c r="C15" s="781"/>
    </row>
    <row r="16" spans="1:3">
      <c r="A16" s="827">
        <v>45597</v>
      </c>
      <c r="B16" s="338"/>
      <c r="C16" s="781"/>
    </row>
    <row r="17" spans="1:41" ht="15.75" thickBot="1">
      <c r="A17" s="832">
        <v>45627</v>
      </c>
      <c r="B17" s="339"/>
      <c r="C17" s="782"/>
    </row>
    <row r="18" spans="1:41" ht="15.75" thickBot="1">
      <c r="A18" s="834" t="s">
        <v>5</v>
      </c>
      <c r="B18" s="831">
        <f>SUM(B6:B17)</f>
        <v>3928</v>
      </c>
      <c r="C18"/>
    </row>
    <row r="19" spans="1:41" ht="15.75" thickBot="1">
      <c r="A19" s="833" t="s">
        <v>6</v>
      </c>
      <c r="B19" s="340">
        <f>AVERAGE(B6:B17)</f>
        <v>654.66666666666663</v>
      </c>
      <c r="C19"/>
    </row>
    <row r="20" spans="1:41" ht="15.75" thickBot="1">
      <c r="A20" s="87"/>
      <c r="B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41" customFormat="1" ht="24.95" customHeight="1" thickBot="1">
      <c r="A21" s="341" t="s">
        <v>328</v>
      </c>
      <c r="B21" s="342">
        <v>45627</v>
      </c>
      <c r="C21" s="342">
        <v>45597</v>
      </c>
      <c r="D21" s="342">
        <v>45566</v>
      </c>
      <c r="E21" s="342">
        <v>45536</v>
      </c>
      <c r="F21" s="342">
        <v>45505</v>
      </c>
      <c r="G21" s="342">
        <v>45474</v>
      </c>
      <c r="H21" s="342">
        <v>45444</v>
      </c>
      <c r="I21" s="342">
        <v>45413</v>
      </c>
      <c r="J21" s="342">
        <v>45383</v>
      </c>
      <c r="K21" s="342">
        <v>45352</v>
      </c>
      <c r="L21" s="342">
        <v>45323</v>
      </c>
      <c r="M21" s="342">
        <v>45292</v>
      </c>
      <c r="N21" s="342" t="s">
        <v>5</v>
      </c>
      <c r="O21" s="343" t="s">
        <v>6</v>
      </c>
      <c r="P21" s="344" t="s">
        <v>8</v>
      </c>
      <c r="Q21" s="345"/>
      <c r="S21" s="1139" t="s">
        <v>329</v>
      </c>
      <c r="T21" s="1139"/>
      <c r="U21" s="1139"/>
      <c r="V21" s="1139"/>
      <c r="W21" s="1139"/>
      <c r="X21" s="1139"/>
      <c r="Y21" s="1139"/>
      <c r="Z21" s="1139"/>
      <c r="AA21" s="1139"/>
      <c r="AB21" s="1139"/>
      <c r="AC21" s="1139"/>
      <c r="AD21" s="1139"/>
      <c r="AE21" s="1139"/>
      <c r="AF21" s="1139"/>
      <c r="AG21" s="1139"/>
      <c r="AH21" s="346">
        <v>12</v>
      </c>
      <c r="AI21" s="346">
        <v>7</v>
      </c>
      <c r="AJ21" s="346">
        <v>11</v>
      </c>
      <c r="AK21" s="346">
        <v>7</v>
      </c>
      <c r="AL21" s="346">
        <v>2</v>
      </c>
      <c r="AM21" s="346">
        <v>10</v>
      </c>
      <c r="AN21" s="346">
        <v>7</v>
      </c>
      <c r="AO21" s="127"/>
    </row>
    <row r="22" spans="1:41" customFormat="1" ht="34.5" customHeight="1" thickBot="1">
      <c r="A22" s="347" t="s">
        <v>330</v>
      </c>
      <c r="B22" s="348"/>
      <c r="C22" s="349"/>
      <c r="D22" s="349"/>
      <c r="E22" s="349"/>
      <c r="F22" s="349"/>
      <c r="G22" s="349"/>
      <c r="H22" s="349">
        <v>3</v>
      </c>
      <c r="I22" s="349">
        <v>4</v>
      </c>
      <c r="J22" s="350">
        <v>2</v>
      </c>
      <c r="K22" s="351">
        <v>0</v>
      </c>
      <c r="L22" s="350">
        <v>2</v>
      </c>
      <c r="M22" s="352">
        <v>2</v>
      </c>
      <c r="N22" s="353">
        <f>SUM(B22:M22)</f>
        <v>13</v>
      </c>
      <c r="O22" s="354">
        <f>AVERAGE(B22:M22)</f>
        <v>2.1666666666666665</v>
      </c>
      <c r="P22" s="355">
        <f>(N22/N100)*100</f>
        <v>0.33095723014256617</v>
      </c>
      <c r="Q22" s="356"/>
      <c r="R22" s="182"/>
      <c r="S22" s="357"/>
      <c r="T22" s="358">
        <v>45627</v>
      </c>
      <c r="U22" s="358">
        <v>45597</v>
      </c>
      <c r="V22" s="358">
        <v>45566</v>
      </c>
      <c r="W22" s="358">
        <v>45536</v>
      </c>
      <c r="X22" s="358">
        <v>45505</v>
      </c>
      <c r="Y22" s="358">
        <v>45474</v>
      </c>
      <c r="Z22" s="358">
        <v>45444</v>
      </c>
      <c r="AA22" s="358">
        <v>45413</v>
      </c>
      <c r="AB22" s="358">
        <v>45383</v>
      </c>
      <c r="AC22" s="358">
        <v>45352</v>
      </c>
      <c r="AD22" s="358">
        <v>45323</v>
      </c>
      <c r="AE22" s="359">
        <v>45292</v>
      </c>
      <c r="AF22" s="783" t="s">
        <v>5</v>
      </c>
      <c r="AG22" s="784" t="s">
        <v>6</v>
      </c>
      <c r="AH22" s="346">
        <v>84</v>
      </c>
      <c r="AI22" s="346">
        <v>49</v>
      </c>
      <c r="AJ22" s="346">
        <v>90</v>
      </c>
      <c r="AK22" s="346">
        <v>117</v>
      </c>
      <c r="AL22" s="346">
        <v>58</v>
      </c>
      <c r="AM22" s="346">
        <v>49</v>
      </c>
      <c r="AN22" s="346">
        <v>22</v>
      </c>
      <c r="AO22" s="127"/>
    </row>
    <row r="23" spans="1:41" customFormat="1" ht="24.95" customHeight="1" thickBot="1">
      <c r="A23" s="360" t="s">
        <v>331</v>
      </c>
      <c r="B23" s="348"/>
      <c r="C23" s="349"/>
      <c r="D23" s="349"/>
      <c r="E23" s="349"/>
      <c r="F23" s="349"/>
      <c r="G23" s="349"/>
      <c r="H23" s="349">
        <v>0</v>
      </c>
      <c r="I23" s="349">
        <v>0</v>
      </c>
      <c r="J23" s="361">
        <v>0</v>
      </c>
      <c r="K23" s="362">
        <v>0</v>
      </c>
      <c r="L23" s="361">
        <v>0</v>
      </c>
      <c r="M23" s="352">
        <v>0</v>
      </c>
      <c r="N23" s="353">
        <f t="shared" ref="N23:N53" si="0">SUM(B23:M23)</f>
        <v>0</v>
      </c>
      <c r="O23" s="354">
        <f t="shared" ref="O23:O53" si="1">AVERAGE(B23:M23)</f>
        <v>0</v>
      </c>
      <c r="P23" s="355">
        <f>(N23/N100)*100</f>
        <v>0</v>
      </c>
      <c r="Q23" s="356"/>
      <c r="R23" s="182"/>
      <c r="S23" s="1140" t="s">
        <v>332</v>
      </c>
      <c r="T23" s="1140"/>
      <c r="U23" s="1140"/>
      <c r="V23" s="1140"/>
      <c r="W23" s="1140"/>
      <c r="X23" s="1140"/>
      <c r="Y23" s="1140"/>
      <c r="Z23" s="1140"/>
      <c r="AA23" s="1140"/>
      <c r="AB23" s="1140"/>
      <c r="AC23" s="1140"/>
      <c r="AD23" s="1140"/>
      <c r="AE23" s="1140"/>
      <c r="AF23" s="785"/>
      <c r="AG23" s="786"/>
      <c r="AH23" s="127"/>
      <c r="AI23" s="127"/>
      <c r="AJ23" s="127"/>
      <c r="AK23" s="127"/>
      <c r="AL23" s="127"/>
      <c r="AM23" s="127"/>
      <c r="AN23" s="127"/>
      <c r="AO23" s="127"/>
    </row>
    <row r="24" spans="1:41" customFormat="1" ht="24.95" customHeight="1" thickBot="1">
      <c r="A24" s="360" t="s">
        <v>212</v>
      </c>
      <c r="B24" s="364"/>
      <c r="C24" s="365"/>
      <c r="D24" s="365"/>
      <c r="E24" s="365"/>
      <c r="F24" s="365"/>
      <c r="G24" s="349"/>
      <c r="H24" s="365">
        <v>2</v>
      </c>
      <c r="I24" s="365">
        <v>6</v>
      </c>
      <c r="J24" s="361">
        <v>9</v>
      </c>
      <c r="K24" s="366">
        <v>2</v>
      </c>
      <c r="L24" s="361">
        <v>17</v>
      </c>
      <c r="M24" s="367">
        <v>5</v>
      </c>
      <c r="N24" s="368">
        <f t="shared" si="0"/>
        <v>41</v>
      </c>
      <c r="O24" s="369">
        <f t="shared" si="1"/>
        <v>6.833333333333333</v>
      </c>
      <c r="P24" s="370">
        <f t="shared" ref="P24:P55" si="2">(N24/$N$100)*100</f>
        <v>1.0437881873727086</v>
      </c>
      <c r="Q24" s="356"/>
      <c r="R24" s="182"/>
      <c r="S24" s="371" t="s">
        <v>5</v>
      </c>
      <c r="T24" s="372"/>
      <c r="U24" s="372"/>
      <c r="V24" s="372"/>
      <c r="W24" s="372"/>
      <c r="X24" s="372"/>
      <c r="Y24" s="372"/>
      <c r="Z24" s="372">
        <v>604</v>
      </c>
      <c r="AA24" s="372">
        <v>556</v>
      </c>
      <c r="AB24" s="372">
        <v>882</v>
      </c>
      <c r="AC24" s="372">
        <v>634</v>
      </c>
      <c r="AD24" s="372">
        <v>688</v>
      </c>
      <c r="AE24" s="373">
        <v>564</v>
      </c>
      <c r="AF24" s="787">
        <f>SUM(T24:AE24)</f>
        <v>3928</v>
      </c>
      <c r="AG24" s="788">
        <f>AVERAGE(T24:AE24)</f>
        <v>654.66666666666663</v>
      </c>
      <c r="AH24" s="127"/>
      <c r="AI24" s="127"/>
      <c r="AJ24" s="127"/>
      <c r="AK24" s="127"/>
      <c r="AL24" s="127"/>
      <c r="AM24" s="127"/>
      <c r="AN24" s="127"/>
      <c r="AO24" s="127"/>
    </row>
    <row r="25" spans="1:41" customFormat="1" ht="24.95" customHeight="1">
      <c r="A25" s="360" t="s">
        <v>333</v>
      </c>
      <c r="B25" s="364"/>
      <c r="C25" s="365"/>
      <c r="D25" s="365"/>
      <c r="E25" s="365"/>
      <c r="F25" s="365"/>
      <c r="G25" s="349"/>
      <c r="H25" s="365">
        <v>41</v>
      </c>
      <c r="I25" s="365">
        <v>42</v>
      </c>
      <c r="J25" s="361">
        <v>50</v>
      </c>
      <c r="K25" s="366">
        <v>42</v>
      </c>
      <c r="L25" s="361">
        <v>39</v>
      </c>
      <c r="M25" s="367">
        <v>37</v>
      </c>
      <c r="N25" s="368">
        <f t="shared" si="0"/>
        <v>251</v>
      </c>
      <c r="O25" s="369">
        <f t="shared" si="1"/>
        <v>41.833333333333336</v>
      </c>
      <c r="P25" s="370">
        <f>(N25/$N$100)*100</f>
        <v>6.3900203665987778</v>
      </c>
      <c r="Q25" s="356"/>
      <c r="R25" s="182"/>
      <c r="S25" s="374"/>
      <c r="T25" s="375"/>
      <c r="U25" s="375"/>
      <c r="V25" s="375"/>
      <c r="W25" s="375"/>
      <c r="X25" s="375"/>
      <c r="Y25" s="376"/>
      <c r="Z25" s="377"/>
      <c r="AA25" s="375"/>
      <c r="AB25" s="375"/>
      <c r="AC25" s="375"/>
      <c r="AD25" s="375" t="s">
        <v>488</v>
      </c>
      <c r="AE25" s="376"/>
      <c r="AF25" s="789"/>
      <c r="AG25" s="790"/>
      <c r="AH25" s="378"/>
      <c r="AI25" s="127"/>
      <c r="AJ25" s="127"/>
      <c r="AK25" s="127"/>
      <c r="AL25" s="127"/>
      <c r="AM25" s="127"/>
      <c r="AN25" s="127"/>
      <c r="AO25" s="127"/>
    </row>
    <row r="26" spans="1:41" customFormat="1" ht="24.95" customHeight="1" thickBot="1">
      <c r="A26" s="360" t="s">
        <v>334</v>
      </c>
      <c r="B26" s="364"/>
      <c r="C26" s="365"/>
      <c r="D26" s="365"/>
      <c r="E26" s="365"/>
      <c r="F26" s="365"/>
      <c r="G26" s="349"/>
      <c r="H26" s="365">
        <v>0</v>
      </c>
      <c r="I26" s="365">
        <v>7</v>
      </c>
      <c r="J26" s="361">
        <v>20</v>
      </c>
      <c r="K26" s="366">
        <v>10</v>
      </c>
      <c r="L26" s="361">
        <v>6</v>
      </c>
      <c r="M26" s="367">
        <v>9</v>
      </c>
      <c r="N26" s="368">
        <f t="shared" si="0"/>
        <v>52</v>
      </c>
      <c r="O26" s="369">
        <f t="shared" si="1"/>
        <v>8.6666666666666661</v>
      </c>
      <c r="P26" s="370">
        <f t="shared" si="2"/>
        <v>1.3238289205702647</v>
      </c>
      <c r="Q26" s="356"/>
      <c r="R26" s="182"/>
      <c r="S26" s="1141" t="s">
        <v>335</v>
      </c>
      <c r="T26" s="1141"/>
      <c r="U26" s="1141"/>
      <c r="V26" s="1141"/>
      <c r="W26" s="1141"/>
      <c r="X26" s="1141"/>
      <c r="Y26" s="1141"/>
      <c r="Z26" s="1141"/>
      <c r="AA26" s="1141"/>
      <c r="AB26" s="1141"/>
      <c r="AC26" s="1141"/>
      <c r="AD26" s="1141"/>
      <c r="AE26" s="1141"/>
      <c r="AF26" s="791"/>
      <c r="AG26" s="792"/>
      <c r="AH26" s="378"/>
      <c r="AI26" s="127"/>
      <c r="AJ26" s="127"/>
      <c r="AK26" s="127"/>
      <c r="AL26" s="127"/>
      <c r="AM26" s="127"/>
      <c r="AN26" s="127"/>
      <c r="AO26" s="127"/>
    </row>
    <row r="27" spans="1:41" customFormat="1" ht="24.95" customHeight="1" thickBot="1">
      <c r="A27" s="360" t="s">
        <v>336</v>
      </c>
      <c r="B27" s="364"/>
      <c r="C27" s="365"/>
      <c r="D27" s="365"/>
      <c r="E27" s="365"/>
      <c r="F27" s="365"/>
      <c r="G27" s="349"/>
      <c r="H27" s="365">
        <v>17</v>
      </c>
      <c r="I27" s="365">
        <v>11</v>
      </c>
      <c r="J27" s="361">
        <v>17</v>
      </c>
      <c r="K27" s="366">
        <v>13</v>
      </c>
      <c r="L27" s="361">
        <v>10</v>
      </c>
      <c r="M27" s="367">
        <v>18</v>
      </c>
      <c r="N27" s="368">
        <f t="shared" si="0"/>
        <v>86</v>
      </c>
      <c r="O27" s="369">
        <f t="shared" si="1"/>
        <v>14.333333333333334</v>
      </c>
      <c r="P27" s="370">
        <f t="shared" si="2"/>
        <v>2.1894093686354381</v>
      </c>
      <c r="Q27" s="356"/>
      <c r="R27" s="182"/>
      <c r="S27" s="379" t="s">
        <v>337</v>
      </c>
      <c r="T27" s="380">
        <f t="shared" ref="T27:AC27" si="3">SUM(T28:T29)</f>
        <v>0</v>
      </c>
      <c r="U27" s="381">
        <f t="shared" si="3"/>
        <v>0</v>
      </c>
      <c r="V27" s="381">
        <f t="shared" si="3"/>
        <v>0</v>
      </c>
      <c r="W27" s="381">
        <f t="shared" si="3"/>
        <v>0</v>
      </c>
      <c r="X27" s="381">
        <f t="shared" si="3"/>
        <v>0</v>
      </c>
      <c r="Y27" s="381">
        <f t="shared" si="3"/>
        <v>0</v>
      </c>
      <c r="Z27" s="381">
        <f t="shared" si="3"/>
        <v>532</v>
      </c>
      <c r="AA27" s="381">
        <f t="shared" si="3"/>
        <v>623</v>
      </c>
      <c r="AB27" s="381">
        <f t="shared" si="3"/>
        <v>799</v>
      </c>
      <c r="AC27" s="381">
        <f t="shared" si="3"/>
        <v>589</v>
      </c>
      <c r="AD27" s="381">
        <f>SUM(AD28:AD29)</f>
        <v>588</v>
      </c>
      <c r="AE27" s="381">
        <f>SUM(AE28:AE29)</f>
        <v>497</v>
      </c>
      <c r="AF27" s="793">
        <f>SUM(T27:AE27)</f>
        <v>3628</v>
      </c>
      <c r="AG27" s="788">
        <f>SUM(AG28:AG29)</f>
        <v>604.66666666666663</v>
      </c>
      <c r="AH27" s="378"/>
      <c r="AI27" s="127"/>
      <c r="AJ27" s="127"/>
      <c r="AK27" s="127"/>
      <c r="AL27" s="127"/>
      <c r="AM27" s="127"/>
      <c r="AN27" s="127"/>
      <c r="AO27" s="127"/>
    </row>
    <row r="28" spans="1:41" customFormat="1" ht="24.95" customHeight="1">
      <c r="A28" s="360" t="s">
        <v>338</v>
      </c>
      <c r="B28" s="364"/>
      <c r="C28" s="365"/>
      <c r="D28" s="365"/>
      <c r="E28" s="365"/>
      <c r="F28" s="365"/>
      <c r="G28" s="349"/>
      <c r="H28" s="365">
        <v>0</v>
      </c>
      <c r="I28" s="365">
        <v>1</v>
      </c>
      <c r="J28" s="361">
        <v>2</v>
      </c>
      <c r="K28" s="366">
        <v>1</v>
      </c>
      <c r="L28" s="361">
        <v>0</v>
      </c>
      <c r="M28" s="367">
        <v>2</v>
      </c>
      <c r="N28" s="368">
        <f t="shared" si="0"/>
        <v>6</v>
      </c>
      <c r="O28" s="369">
        <f t="shared" si="1"/>
        <v>1</v>
      </c>
      <c r="P28" s="370">
        <f t="shared" si="2"/>
        <v>0.15274949083503053</v>
      </c>
      <c r="Q28" s="356"/>
      <c r="R28" s="182"/>
      <c r="S28" s="382" t="s">
        <v>339</v>
      </c>
      <c r="T28" s="383"/>
      <c r="U28" s="384"/>
      <c r="V28" s="384"/>
      <c r="W28" s="384"/>
      <c r="X28" s="384"/>
      <c r="Y28" s="384"/>
      <c r="Z28" s="384">
        <v>429</v>
      </c>
      <c r="AA28" s="384">
        <v>488</v>
      </c>
      <c r="AB28" s="384">
        <v>616</v>
      </c>
      <c r="AC28" s="385">
        <v>435</v>
      </c>
      <c r="AD28" s="385">
        <v>461</v>
      </c>
      <c r="AE28" s="386">
        <v>388</v>
      </c>
      <c r="AF28" s="794">
        <f>SUM(T28:AE28)</f>
        <v>2817</v>
      </c>
      <c r="AG28" s="795">
        <f>AVERAGE(T28:AE28)</f>
        <v>469.5</v>
      </c>
      <c r="AH28" s="378"/>
      <c r="AI28" s="127"/>
      <c r="AJ28" s="127"/>
      <c r="AK28" s="127"/>
      <c r="AL28" s="127"/>
      <c r="AM28" s="127"/>
      <c r="AN28" s="127"/>
      <c r="AO28" s="127"/>
    </row>
    <row r="29" spans="1:41" customFormat="1" ht="24.95" customHeight="1" thickBot="1">
      <c r="A29" s="360" t="s">
        <v>340</v>
      </c>
      <c r="B29" s="364"/>
      <c r="C29" s="365"/>
      <c r="D29" s="365"/>
      <c r="E29" s="365"/>
      <c r="F29" s="365"/>
      <c r="G29" s="349"/>
      <c r="H29" s="365">
        <v>5</v>
      </c>
      <c r="I29" s="365">
        <v>3</v>
      </c>
      <c r="J29" s="361">
        <v>3</v>
      </c>
      <c r="K29" s="366">
        <v>3</v>
      </c>
      <c r="L29" s="361">
        <v>0</v>
      </c>
      <c r="M29" s="367">
        <v>1</v>
      </c>
      <c r="N29" s="368">
        <f t="shared" si="0"/>
        <v>15</v>
      </c>
      <c r="O29" s="369">
        <f t="shared" si="1"/>
        <v>2.5</v>
      </c>
      <c r="P29" s="370">
        <f t="shared" si="2"/>
        <v>0.38187372708757639</v>
      </c>
      <c r="Q29" s="356"/>
      <c r="R29" s="182"/>
      <c r="S29" s="387" t="s">
        <v>341</v>
      </c>
      <c r="T29" s="388"/>
      <c r="U29" s="389"/>
      <c r="V29" s="389"/>
      <c r="W29" s="389"/>
      <c r="X29" s="389"/>
      <c r="Y29" s="389"/>
      <c r="Z29" s="389">
        <v>103</v>
      </c>
      <c r="AA29" s="389">
        <v>135</v>
      </c>
      <c r="AB29" s="389">
        <v>183</v>
      </c>
      <c r="AC29" s="390">
        <v>154</v>
      </c>
      <c r="AD29" s="390">
        <v>127</v>
      </c>
      <c r="AE29" s="391">
        <v>109</v>
      </c>
      <c r="AF29" s="796">
        <f>SUM(T29:AE29)</f>
        <v>811</v>
      </c>
      <c r="AG29" s="797">
        <f>AVERAGE(T29:AE29)</f>
        <v>135.16666666666666</v>
      </c>
      <c r="AH29" s="378"/>
      <c r="AI29" s="127"/>
      <c r="AJ29" s="127"/>
      <c r="AK29" s="127"/>
      <c r="AL29" s="127"/>
      <c r="AM29" s="127"/>
      <c r="AN29" s="127"/>
      <c r="AO29" s="127"/>
    </row>
    <row r="30" spans="1:41" customFormat="1" ht="24.95" customHeight="1" thickBot="1">
      <c r="A30" s="392" t="s">
        <v>342</v>
      </c>
      <c r="B30" s="364"/>
      <c r="C30" s="365"/>
      <c r="D30" s="365"/>
      <c r="E30" s="365"/>
      <c r="F30" s="365"/>
      <c r="G30" s="349"/>
      <c r="H30" s="365">
        <v>5</v>
      </c>
      <c r="I30" s="365">
        <v>0</v>
      </c>
      <c r="J30" s="361">
        <v>1</v>
      </c>
      <c r="K30" s="366">
        <v>3</v>
      </c>
      <c r="L30" s="361">
        <v>2</v>
      </c>
      <c r="M30" s="367">
        <v>1</v>
      </c>
      <c r="N30" s="368">
        <f t="shared" si="0"/>
        <v>12</v>
      </c>
      <c r="O30" s="369">
        <f t="shared" si="1"/>
        <v>2</v>
      </c>
      <c r="P30" s="370">
        <f t="shared" si="2"/>
        <v>0.30549898167006106</v>
      </c>
      <c r="Q30" s="356"/>
      <c r="R30" s="182"/>
      <c r="S30" s="393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5"/>
      <c r="AF30" s="789"/>
      <c r="AG30" s="790"/>
      <c r="AH30" s="127"/>
      <c r="AI30" s="127"/>
      <c r="AJ30" s="127"/>
      <c r="AK30" s="127"/>
      <c r="AL30" s="127"/>
      <c r="AM30" s="127"/>
      <c r="AN30" s="127"/>
      <c r="AO30" s="127"/>
    </row>
    <row r="31" spans="1:41" customFormat="1" ht="36.75" customHeight="1" thickBot="1">
      <c r="A31" s="360" t="s">
        <v>343</v>
      </c>
      <c r="B31" s="364"/>
      <c r="C31" s="365"/>
      <c r="D31" s="365"/>
      <c r="E31" s="365"/>
      <c r="F31" s="365"/>
      <c r="G31" s="349"/>
      <c r="H31" s="365">
        <v>2</v>
      </c>
      <c r="I31" s="365">
        <v>1</v>
      </c>
      <c r="J31" s="361">
        <v>1</v>
      </c>
      <c r="K31" s="366">
        <v>2</v>
      </c>
      <c r="L31" s="361">
        <v>2</v>
      </c>
      <c r="M31" s="367">
        <v>6</v>
      </c>
      <c r="N31" s="368">
        <f t="shared" si="0"/>
        <v>14</v>
      </c>
      <c r="O31" s="369">
        <f t="shared" si="1"/>
        <v>2.3333333333333335</v>
      </c>
      <c r="P31" s="370">
        <f t="shared" si="2"/>
        <v>0.35641547861507128</v>
      </c>
      <c r="Q31" s="356"/>
      <c r="R31" s="182"/>
      <c r="S31" s="1142" t="s">
        <v>344</v>
      </c>
      <c r="T31" s="1142"/>
      <c r="U31" s="1142"/>
      <c r="V31" s="1142"/>
      <c r="W31" s="1142"/>
      <c r="X31" s="1142"/>
      <c r="Y31" s="1142"/>
      <c r="Z31" s="1142"/>
      <c r="AA31" s="1142"/>
      <c r="AB31" s="1142"/>
      <c r="AC31" s="1142"/>
      <c r="AD31" s="1142"/>
      <c r="AE31" s="1142"/>
      <c r="AF31" s="791"/>
      <c r="AG31" s="792"/>
      <c r="AH31" s="127"/>
      <c r="AI31" s="127"/>
      <c r="AJ31" s="127"/>
      <c r="AK31" s="127"/>
      <c r="AL31" s="127"/>
      <c r="AM31" s="127"/>
      <c r="AN31" s="127"/>
      <c r="AO31" s="127"/>
    </row>
    <row r="32" spans="1:41" customFormat="1" ht="27.75" customHeight="1" thickBot="1">
      <c r="A32" s="360" t="s">
        <v>345</v>
      </c>
      <c r="B32" s="364"/>
      <c r="C32" s="365"/>
      <c r="D32" s="365"/>
      <c r="E32" s="365"/>
      <c r="F32" s="365"/>
      <c r="G32" s="349"/>
      <c r="H32" s="365">
        <v>10</v>
      </c>
      <c r="I32" s="365">
        <v>8</v>
      </c>
      <c r="J32" s="361">
        <v>5</v>
      </c>
      <c r="K32" s="366">
        <v>9</v>
      </c>
      <c r="L32" s="361">
        <v>10</v>
      </c>
      <c r="M32" s="367">
        <v>9</v>
      </c>
      <c r="N32" s="368">
        <f t="shared" si="0"/>
        <v>51</v>
      </c>
      <c r="O32" s="369">
        <f t="shared" si="1"/>
        <v>8.5</v>
      </c>
      <c r="P32" s="370">
        <f t="shared" si="2"/>
        <v>1.2983706720977597</v>
      </c>
      <c r="Q32" s="356"/>
      <c r="R32" s="182"/>
      <c r="S32" s="604" t="s">
        <v>346</v>
      </c>
      <c r="T32" s="605"/>
      <c r="U32" s="606"/>
      <c r="V32" s="606"/>
      <c r="W32" s="606"/>
      <c r="X32" s="606"/>
      <c r="Y32" s="606"/>
      <c r="Z32" s="606">
        <v>64</v>
      </c>
      <c r="AA32" s="606">
        <v>84</v>
      </c>
      <c r="AB32" s="607">
        <v>105</v>
      </c>
      <c r="AC32" s="607">
        <v>78</v>
      </c>
      <c r="AD32" s="607">
        <v>57</v>
      </c>
      <c r="AE32" s="608">
        <v>44</v>
      </c>
      <c r="AF32" s="798">
        <f>SUM(T32:AE32)</f>
        <v>432</v>
      </c>
      <c r="AG32" s="799">
        <f>AVERAGE(T32:AE32)</f>
        <v>72</v>
      </c>
      <c r="AM32" s="127"/>
    </row>
    <row r="33" spans="1:40" customFormat="1" ht="34.5" thickBot="1">
      <c r="A33" s="396" t="s">
        <v>347</v>
      </c>
      <c r="B33" s="364"/>
      <c r="C33" s="365"/>
      <c r="D33" s="365"/>
      <c r="E33" s="365"/>
      <c r="F33" s="365"/>
      <c r="G33" s="349"/>
      <c r="H33" s="365">
        <v>0</v>
      </c>
      <c r="I33" s="365">
        <v>1</v>
      </c>
      <c r="J33" s="361">
        <v>7</v>
      </c>
      <c r="K33" s="366">
        <v>2</v>
      </c>
      <c r="L33" s="361">
        <v>2</v>
      </c>
      <c r="M33" s="367">
        <v>1</v>
      </c>
      <c r="N33" s="368">
        <f t="shared" si="0"/>
        <v>13</v>
      </c>
      <c r="O33" s="369">
        <f t="shared" si="1"/>
        <v>2.1666666666666665</v>
      </c>
      <c r="P33" s="370">
        <f t="shared" si="2"/>
        <v>0.33095723014256617</v>
      </c>
      <c r="Q33" s="356"/>
      <c r="R33" s="182"/>
      <c r="S33" s="609" t="s">
        <v>348</v>
      </c>
      <c r="T33" s="610">
        <f t="shared" ref="T33:AC33" si="4">SUM(T34:T35)</f>
        <v>0</v>
      </c>
      <c r="U33" s="610">
        <f t="shared" si="4"/>
        <v>0</v>
      </c>
      <c r="V33" s="610">
        <f t="shared" si="4"/>
        <v>0</v>
      </c>
      <c r="W33" s="610">
        <f t="shared" si="4"/>
        <v>0</v>
      </c>
      <c r="X33" s="610">
        <f t="shared" si="4"/>
        <v>0</v>
      </c>
      <c r="Y33" s="610">
        <f t="shared" si="4"/>
        <v>0</v>
      </c>
      <c r="Z33" s="610">
        <f t="shared" si="4"/>
        <v>59</v>
      </c>
      <c r="AA33" s="610">
        <f t="shared" si="4"/>
        <v>76</v>
      </c>
      <c r="AB33" s="610">
        <v>74</v>
      </c>
      <c r="AC33" s="610">
        <f t="shared" si="4"/>
        <v>50</v>
      </c>
      <c r="AD33" s="610">
        <f>SUM(AD34:AD35)</f>
        <v>46</v>
      </c>
      <c r="AE33" s="610">
        <f>SUM(AE34:AE35)</f>
        <v>30</v>
      </c>
      <c r="AF33" s="800">
        <f>SUM(T33:AE33)</f>
        <v>335</v>
      </c>
      <c r="AG33" s="801">
        <f>SUM(AG34:AG35)</f>
        <v>55.833333333333329</v>
      </c>
      <c r="AM33" s="127"/>
    </row>
    <row r="34" spans="1:40" customFormat="1" ht="23.25">
      <c r="A34" s="360" t="s">
        <v>349</v>
      </c>
      <c r="B34" s="364"/>
      <c r="C34" s="365"/>
      <c r="D34" s="365"/>
      <c r="E34" s="365"/>
      <c r="F34" s="365"/>
      <c r="G34" s="349"/>
      <c r="H34" s="365">
        <v>32</v>
      </c>
      <c r="I34" s="365">
        <v>39</v>
      </c>
      <c r="J34" s="361">
        <v>54</v>
      </c>
      <c r="K34" s="366">
        <v>34</v>
      </c>
      <c r="L34" s="361">
        <v>30</v>
      </c>
      <c r="M34" s="367">
        <v>45</v>
      </c>
      <c r="N34" s="368">
        <f t="shared" si="0"/>
        <v>234</v>
      </c>
      <c r="O34" s="369">
        <f t="shared" si="1"/>
        <v>39</v>
      </c>
      <c r="P34" s="370">
        <f t="shared" si="2"/>
        <v>5.9572301425661918</v>
      </c>
      <c r="Q34" s="356"/>
      <c r="R34" s="182"/>
      <c r="S34" s="611" t="s">
        <v>350</v>
      </c>
      <c r="T34" s="612"/>
      <c r="U34" s="613"/>
      <c r="V34" s="614"/>
      <c r="W34" s="615"/>
      <c r="X34" s="616"/>
      <c r="Y34" s="617"/>
      <c r="Z34" s="618">
        <v>44</v>
      </c>
      <c r="AA34" s="613">
        <v>44</v>
      </c>
      <c r="AB34" s="613">
        <v>46</v>
      </c>
      <c r="AC34" s="613">
        <v>40</v>
      </c>
      <c r="AD34" s="613">
        <v>28</v>
      </c>
      <c r="AE34" s="616">
        <v>20</v>
      </c>
      <c r="AF34" s="802">
        <f>SUM(T34:AE34)</f>
        <v>222</v>
      </c>
      <c r="AG34" s="803">
        <f>AVERAGE(T34:AE34)</f>
        <v>37</v>
      </c>
      <c r="AM34" s="127"/>
      <c r="AN34" s="127"/>
    </row>
    <row r="35" spans="1:40" customFormat="1" ht="24" thickBot="1">
      <c r="A35" s="360" t="s">
        <v>351</v>
      </c>
      <c r="B35" s="364"/>
      <c r="C35" s="365"/>
      <c r="D35" s="365"/>
      <c r="E35" s="365"/>
      <c r="F35" s="365"/>
      <c r="G35" s="349"/>
      <c r="H35" s="365">
        <v>0</v>
      </c>
      <c r="I35" s="365">
        <v>1</v>
      </c>
      <c r="J35" s="361">
        <v>2</v>
      </c>
      <c r="K35" s="366">
        <v>1</v>
      </c>
      <c r="L35" s="361">
        <v>2</v>
      </c>
      <c r="M35" s="367">
        <v>1</v>
      </c>
      <c r="N35" s="368">
        <f t="shared" si="0"/>
        <v>7</v>
      </c>
      <c r="O35" s="369">
        <f t="shared" si="1"/>
        <v>1.1666666666666667</v>
      </c>
      <c r="P35" s="370">
        <f t="shared" si="2"/>
        <v>0.17820773930753564</v>
      </c>
      <c r="Q35" s="356"/>
      <c r="R35" s="182"/>
      <c r="S35" s="619" t="s">
        <v>341</v>
      </c>
      <c r="T35" s="620"/>
      <c r="U35" s="621"/>
      <c r="V35" s="621"/>
      <c r="W35" s="622"/>
      <c r="X35" s="623"/>
      <c r="Y35" s="624"/>
      <c r="Z35" s="625">
        <v>15</v>
      </c>
      <c r="AA35" s="621">
        <v>32</v>
      </c>
      <c r="AB35" s="621">
        <v>28</v>
      </c>
      <c r="AC35" s="621">
        <v>10</v>
      </c>
      <c r="AD35" s="621">
        <v>18</v>
      </c>
      <c r="AE35" s="623">
        <v>10</v>
      </c>
      <c r="AF35" s="804">
        <f>SUM(T35:AE35)</f>
        <v>113</v>
      </c>
      <c r="AG35" s="805">
        <f>AVERAGE(T35:AE35)</f>
        <v>18.833333333333332</v>
      </c>
      <c r="AM35" s="127"/>
      <c r="AN35" s="127"/>
    </row>
    <row r="36" spans="1:40" customFormat="1" ht="24" thickBot="1">
      <c r="A36" s="360" t="s">
        <v>352</v>
      </c>
      <c r="B36" s="364"/>
      <c r="C36" s="365"/>
      <c r="D36" s="365"/>
      <c r="E36" s="365"/>
      <c r="F36" s="365"/>
      <c r="G36" s="349"/>
      <c r="H36" s="365">
        <v>18</v>
      </c>
      <c r="I36" s="365">
        <v>15</v>
      </c>
      <c r="J36" s="361">
        <v>26</v>
      </c>
      <c r="K36" s="366">
        <v>12</v>
      </c>
      <c r="L36" s="361">
        <v>27</v>
      </c>
      <c r="M36" s="367">
        <v>14</v>
      </c>
      <c r="N36" s="368">
        <f t="shared" si="0"/>
        <v>112</v>
      </c>
      <c r="O36" s="369">
        <f t="shared" si="1"/>
        <v>18.666666666666668</v>
      </c>
      <c r="P36" s="370">
        <f t="shared" si="2"/>
        <v>2.8513238289205702</v>
      </c>
      <c r="Q36" s="2"/>
      <c r="R36" s="182"/>
      <c r="S36" s="393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5"/>
      <c r="AF36" s="785"/>
      <c r="AG36" s="790"/>
      <c r="AM36" s="127"/>
      <c r="AN36" s="127"/>
    </row>
    <row r="37" spans="1:40" customFormat="1" ht="24" thickBot="1">
      <c r="A37" s="360" t="s">
        <v>353</v>
      </c>
      <c r="B37" s="364"/>
      <c r="C37" s="365"/>
      <c r="D37" s="365"/>
      <c r="E37" s="365"/>
      <c r="F37" s="365"/>
      <c r="G37" s="349"/>
      <c r="H37" s="365">
        <v>17</v>
      </c>
      <c r="I37" s="365">
        <v>14</v>
      </c>
      <c r="J37" s="361">
        <v>17</v>
      </c>
      <c r="K37" s="366">
        <v>12</v>
      </c>
      <c r="L37" s="361">
        <v>14</v>
      </c>
      <c r="M37" s="367">
        <v>14</v>
      </c>
      <c r="N37" s="368">
        <f t="shared" si="0"/>
        <v>88</v>
      </c>
      <c r="O37" s="369">
        <f t="shared" si="1"/>
        <v>14.666666666666666</v>
      </c>
      <c r="P37" s="370">
        <f t="shared" si="2"/>
        <v>2.2403258655804481</v>
      </c>
      <c r="Q37" s="2"/>
      <c r="R37" s="182"/>
      <c r="S37" s="1143" t="s">
        <v>354</v>
      </c>
      <c r="T37" s="1143"/>
      <c r="U37" s="1143"/>
      <c r="V37" s="1143"/>
      <c r="W37" s="1143"/>
      <c r="X37" s="1143"/>
      <c r="Y37" s="1143"/>
      <c r="Z37" s="1143"/>
      <c r="AA37" s="1143"/>
      <c r="AB37" s="1143"/>
      <c r="AC37" s="1143"/>
      <c r="AD37" s="1143"/>
      <c r="AE37" s="1143"/>
      <c r="AF37" s="791"/>
      <c r="AG37" s="792"/>
      <c r="AM37" s="127"/>
      <c r="AN37" s="127"/>
    </row>
    <row r="38" spans="1:40" customFormat="1" ht="24" thickBot="1">
      <c r="A38" s="360" t="s">
        <v>355</v>
      </c>
      <c r="B38" s="364"/>
      <c r="C38" s="365"/>
      <c r="D38" s="365"/>
      <c r="E38" s="365"/>
      <c r="F38" s="365"/>
      <c r="G38" s="349"/>
      <c r="H38" s="365">
        <v>8</v>
      </c>
      <c r="I38" s="365">
        <v>10</v>
      </c>
      <c r="J38" s="361">
        <v>30</v>
      </c>
      <c r="K38" s="366">
        <v>5</v>
      </c>
      <c r="L38" s="361">
        <v>3</v>
      </c>
      <c r="M38" s="367">
        <v>3</v>
      </c>
      <c r="N38" s="368">
        <f t="shared" si="0"/>
        <v>59</v>
      </c>
      <c r="O38" s="369">
        <f t="shared" si="1"/>
        <v>9.8333333333333339</v>
      </c>
      <c r="P38" s="370">
        <f t="shared" si="2"/>
        <v>1.5020366598778006</v>
      </c>
      <c r="Q38" s="2"/>
      <c r="R38" s="182"/>
      <c r="S38" s="397" t="s">
        <v>346</v>
      </c>
      <c r="T38" s="398"/>
      <c r="U38" s="399"/>
      <c r="V38" s="399"/>
      <c r="W38" s="399"/>
      <c r="X38" s="399"/>
      <c r="Y38" s="399"/>
      <c r="Z38" s="399">
        <v>36</v>
      </c>
      <c r="AA38" s="399">
        <v>49</v>
      </c>
      <c r="AB38" s="399">
        <v>82</v>
      </c>
      <c r="AC38" s="399">
        <v>43</v>
      </c>
      <c r="AD38" s="399">
        <v>25</v>
      </c>
      <c r="AE38" s="400">
        <v>32</v>
      </c>
      <c r="AF38" s="806">
        <f t="shared" ref="AF38:AF43" si="5">SUM(T38:AE38)</f>
        <v>267</v>
      </c>
      <c r="AG38" s="788">
        <f>AVERAGE(T38:AE38)</f>
        <v>44.5</v>
      </c>
      <c r="AM38" s="127"/>
      <c r="AN38" s="127"/>
    </row>
    <row r="39" spans="1:40" customFormat="1" ht="29.25" thickBot="1">
      <c r="A39" s="360" t="s">
        <v>356</v>
      </c>
      <c r="B39" s="364"/>
      <c r="C39" s="365"/>
      <c r="D39" s="365"/>
      <c r="E39" s="365"/>
      <c r="F39" s="365"/>
      <c r="G39" s="349"/>
      <c r="H39" s="365">
        <v>0</v>
      </c>
      <c r="I39" s="365">
        <v>0</v>
      </c>
      <c r="J39" s="361">
        <v>0</v>
      </c>
      <c r="K39" s="366">
        <v>0</v>
      </c>
      <c r="L39" s="361">
        <v>1</v>
      </c>
      <c r="M39" s="367">
        <v>0</v>
      </c>
      <c r="N39" s="368">
        <f t="shared" si="0"/>
        <v>1</v>
      </c>
      <c r="O39" s="369">
        <f t="shared" si="1"/>
        <v>0.16666666666666666</v>
      </c>
      <c r="P39" s="370">
        <f t="shared" si="2"/>
        <v>2.545824847250509E-2</v>
      </c>
      <c r="Q39" s="2"/>
      <c r="R39" s="182"/>
      <c r="S39" s="401" t="s">
        <v>357</v>
      </c>
      <c r="T39" s="402">
        <f t="shared" ref="T39:AC39" si="6">SUM(T40:T41)</f>
        <v>0</v>
      </c>
      <c r="U39" s="402">
        <f t="shared" si="6"/>
        <v>0</v>
      </c>
      <c r="V39" s="402">
        <f t="shared" si="6"/>
        <v>0</v>
      </c>
      <c r="W39" s="402">
        <f t="shared" si="6"/>
        <v>0</v>
      </c>
      <c r="X39" s="402">
        <f t="shared" si="6"/>
        <v>0</v>
      </c>
      <c r="Y39" s="402">
        <f t="shared" si="6"/>
        <v>0</v>
      </c>
      <c r="Z39" s="402">
        <f t="shared" si="6"/>
        <v>32</v>
      </c>
      <c r="AA39" s="402">
        <f t="shared" si="6"/>
        <v>86</v>
      </c>
      <c r="AB39" s="402">
        <f t="shared" si="6"/>
        <v>48</v>
      </c>
      <c r="AC39" s="402">
        <f t="shared" si="6"/>
        <v>38</v>
      </c>
      <c r="AD39" s="402">
        <f>SUM(AD40:AD41)</f>
        <v>20</v>
      </c>
      <c r="AE39" s="403">
        <f>SUM(AE40:AE41)</f>
        <v>46</v>
      </c>
      <c r="AF39" s="793">
        <f t="shared" si="5"/>
        <v>270</v>
      </c>
      <c r="AG39" s="788">
        <f>SUM(AG40:AG41)</f>
        <v>45</v>
      </c>
      <c r="AM39" s="127"/>
      <c r="AN39" s="127"/>
    </row>
    <row r="40" spans="1:40" customFormat="1" ht="23.25">
      <c r="A40" s="360" t="s">
        <v>358</v>
      </c>
      <c r="B40" s="364"/>
      <c r="C40" s="365"/>
      <c r="D40" s="365"/>
      <c r="E40" s="365"/>
      <c r="F40" s="365"/>
      <c r="G40" s="349"/>
      <c r="H40" s="365">
        <v>52</v>
      </c>
      <c r="I40" s="365">
        <v>43</v>
      </c>
      <c r="J40" s="361">
        <v>33</v>
      </c>
      <c r="K40" s="366">
        <v>40</v>
      </c>
      <c r="L40" s="361">
        <v>43</v>
      </c>
      <c r="M40" s="367">
        <v>48</v>
      </c>
      <c r="N40" s="368">
        <f t="shared" si="0"/>
        <v>259</v>
      </c>
      <c r="O40" s="369">
        <f t="shared" si="1"/>
        <v>43.166666666666664</v>
      </c>
      <c r="P40" s="370">
        <f t="shared" si="2"/>
        <v>6.5936863543788196</v>
      </c>
      <c r="Q40" s="356"/>
      <c r="R40" s="182"/>
      <c r="S40" s="404" t="s">
        <v>350</v>
      </c>
      <c r="T40" s="405"/>
      <c r="U40" s="406"/>
      <c r="V40" s="407"/>
      <c r="W40" s="406"/>
      <c r="X40" s="407"/>
      <c r="Y40" s="407"/>
      <c r="Z40" s="406">
        <v>22</v>
      </c>
      <c r="AA40" s="406">
        <v>51</v>
      </c>
      <c r="AB40" s="406">
        <v>15</v>
      </c>
      <c r="AC40" s="406">
        <v>19</v>
      </c>
      <c r="AD40" s="406">
        <v>10</v>
      </c>
      <c r="AE40" s="408">
        <v>28</v>
      </c>
      <c r="AF40" s="807">
        <f t="shared" si="5"/>
        <v>145</v>
      </c>
      <c r="AG40" s="808">
        <f>AVERAGE(T40:AE40)</f>
        <v>24.166666666666668</v>
      </c>
      <c r="AM40" s="127"/>
      <c r="AN40" s="127"/>
    </row>
    <row r="41" spans="1:40" customFormat="1" ht="15.75" thickBot="1">
      <c r="A41" s="360" t="s">
        <v>359</v>
      </c>
      <c r="B41" s="364"/>
      <c r="C41" s="365"/>
      <c r="D41" s="365"/>
      <c r="E41" s="365"/>
      <c r="F41" s="365"/>
      <c r="G41" s="349"/>
      <c r="H41" s="365">
        <v>0</v>
      </c>
      <c r="I41" s="365">
        <v>0</v>
      </c>
      <c r="J41" s="361">
        <v>0</v>
      </c>
      <c r="K41" s="366">
        <v>0</v>
      </c>
      <c r="L41" s="361">
        <v>0</v>
      </c>
      <c r="M41" s="367">
        <v>0</v>
      </c>
      <c r="N41" s="368">
        <f t="shared" si="0"/>
        <v>0</v>
      </c>
      <c r="O41" s="369">
        <f t="shared" si="1"/>
        <v>0</v>
      </c>
      <c r="P41" s="370">
        <f t="shared" si="2"/>
        <v>0</v>
      </c>
      <c r="Q41" s="2"/>
      <c r="R41" s="182"/>
      <c r="S41" s="409" t="s">
        <v>341</v>
      </c>
      <c r="T41" s="410"/>
      <c r="U41" s="407"/>
      <c r="V41" s="411"/>
      <c r="W41" s="407"/>
      <c r="X41" s="411"/>
      <c r="Y41" s="411"/>
      <c r="Z41" s="407">
        <v>10</v>
      </c>
      <c r="AA41" s="407">
        <v>35</v>
      </c>
      <c r="AB41" s="407">
        <v>33</v>
      </c>
      <c r="AC41" s="407">
        <v>19</v>
      </c>
      <c r="AD41" s="407">
        <v>10</v>
      </c>
      <c r="AE41" s="412">
        <v>18</v>
      </c>
      <c r="AF41" s="809">
        <f t="shared" si="5"/>
        <v>125</v>
      </c>
      <c r="AG41" s="810">
        <f>AVERAGE(T41:AE41)</f>
        <v>20.833333333333332</v>
      </c>
      <c r="AM41" s="127"/>
      <c r="AN41" s="127"/>
    </row>
    <row r="42" spans="1:40" customFormat="1" ht="24" thickBot="1">
      <c r="A42" s="360" t="s">
        <v>360</v>
      </c>
      <c r="B42" s="364"/>
      <c r="C42" s="365"/>
      <c r="D42" s="365"/>
      <c r="E42" s="365"/>
      <c r="F42" s="365"/>
      <c r="G42" s="349"/>
      <c r="H42" s="365">
        <v>13</v>
      </c>
      <c r="I42" s="365">
        <v>7</v>
      </c>
      <c r="J42" s="361">
        <v>7</v>
      </c>
      <c r="K42" s="366">
        <v>6</v>
      </c>
      <c r="L42" s="361">
        <v>4</v>
      </c>
      <c r="M42" s="367">
        <v>2</v>
      </c>
      <c r="N42" s="368">
        <f t="shared" si="0"/>
        <v>39</v>
      </c>
      <c r="O42" s="369">
        <f t="shared" si="1"/>
        <v>6.5</v>
      </c>
      <c r="P42" s="370">
        <f t="shared" si="2"/>
        <v>0.99287169042769852</v>
      </c>
      <c r="Q42" s="2"/>
      <c r="R42" s="182"/>
      <c r="S42" s="413" t="s">
        <v>361</v>
      </c>
      <c r="T42" s="398"/>
      <c r="U42" s="399"/>
      <c r="V42" s="399"/>
      <c r="W42" s="399"/>
      <c r="X42" s="399"/>
      <c r="Y42" s="399"/>
      <c r="Z42" s="399">
        <v>24</v>
      </c>
      <c r="AA42" s="399">
        <v>23</v>
      </c>
      <c r="AB42" s="399">
        <v>62</v>
      </c>
      <c r="AC42" s="399">
        <v>34</v>
      </c>
      <c r="AD42" s="399">
        <v>11</v>
      </c>
      <c r="AE42" s="400">
        <v>29</v>
      </c>
      <c r="AF42" s="806">
        <f t="shared" si="5"/>
        <v>183</v>
      </c>
      <c r="AG42" s="811">
        <f>AVERAGE(T42:AE42)</f>
        <v>30.5</v>
      </c>
      <c r="AM42" s="127"/>
      <c r="AN42" s="127"/>
    </row>
    <row r="43" spans="1:40" customFormat="1" ht="26.25" thickBot="1">
      <c r="A43" s="360" t="s">
        <v>362</v>
      </c>
      <c r="B43" s="364"/>
      <c r="C43" s="365"/>
      <c r="D43" s="365"/>
      <c r="E43" s="365"/>
      <c r="F43" s="365"/>
      <c r="G43" s="349"/>
      <c r="H43" s="365">
        <v>8</v>
      </c>
      <c r="I43" s="365">
        <v>14</v>
      </c>
      <c r="J43" s="361">
        <v>12</v>
      </c>
      <c r="K43" s="366">
        <v>13</v>
      </c>
      <c r="L43" s="361">
        <v>7</v>
      </c>
      <c r="M43" s="367">
        <v>11</v>
      </c>
      <c r="N43" s="368">
        <f t="shared" si="0"/>
        <v>65</v>
      </c>
      <c r="O43" s="369">
        <f t="shared" si="1"/>
        <v>10.833333333333334</v>
      </c>
      <c r="P43" s="370">
        <f t="shared" si="2"/>
        <v>1.6547861507128308</v>
      </c>
      <c r="Q43" s="2"/>
      <c r="R43" s="182"/>
      <c r="S43" s="414" t="s">
        <v>363</v>
      </c>
      <c r="T43" s="415"/>
      <c r="U43" s="416"/>
      <c r="V43" s="416"/>
      <c r="W43" s="416"/>
      <c r="X43" s="416"/>
      <c r="Y43" s="416"/>
      <c r="Z43" s="416">
        <v>13</v>
      </c>
      <c r="AA43" s="416">
        <v>11</v>
      </c>
      <c r="AB43" s="416">
        <v>4</v>
      </c>
      <c r="AC43" s="416">
        <v>11</v>
      </c>
      <c r="AD43" s="416">
        <v>4</v>
      </c>
      <c r="AE43" s="417">
        <v>4</v>
      </c>
      <c r="AF43" s="796">
        <f t="shared" si="5"/>
        <v>47</v>
      </c>
      <c r="AG43" s="788">
        <f>AVERAGE(T43:AE43)</f>
        <v>7.833333333333333</v>
      </c>
      <c r="AM43" s="127"/>
      <c r="AN43" s="127"/>
    </row>
    <row r="44" spans="1:40" customFormat="1" ht="34.5" thickBot="1">
      <c r="A44" s="396" t="s">
        <v>364</v>
      </c>
      <c r="B44" s="364"/>
      <c r="C44" s="365"/>
      <c r="D44" s="365"/>
      <c r="E44" s="365"/>
      <c r="F44" s="365"/>
      <c r="G44" s="349"/>
      <c r="H44" s="365">
        <v>12</v>
      </c>
      <c r="I44" s="365">
        <v>19</v>
      </c>
      <c r="J44" s="361">
        <v>27</v>
      </c>
      <c r="K44" s="366">
        <v>19</v>
      </c>
      <c r="L44" s="361">
        <v>23</v>
      </c>
      <c r="M44" s="367">
        <v>9</v>
      </c>
      <c r="N44" s="368">
        <f t="shared" si="0"/>
        <v>109</v>
      </c>
      <c r="O44" s="369">
        <f t="shared" si="1"/>
        <v>18.166666666666668</v>
      </c>
      <c r="P44" s="370">
        <f t="shared" si="2"/>
        <v>2.774949083503055</v>
      </c>
      <c r="Q44" s="2"/>
      <c r="R44" s="182"/>
      <c r="S44" s="363"/>
      <c r="T44" s="418"/>
      <c r="U44" s="418"/>
      <c r="V44" s="418"/>
      <c r="W44" s="418"/>
      <c r="X44" s="418"/>
      <c r="Y44" s="418"/>
      <c r="Z44" s="418"/>
      <c r="AA44" s="418"/>
      <c r="AB44" s="418"/>
      <c r="AC44" s="418"/>
      <c r="AD44" s="418"/>
      <c r="AE44" s="419"/>
      <c r="AF44" s="791"/>
      <c r="AG44" s="786"/>
      <c r="AM44" s="127"/>
      <c r="AN44" s="127"/>
    </row>
    <row r="45" spans="1:40" customFormat="1" ht="24" thickBot="1">
      <c r="A45" s="360" t="s">
        <v>365</v>
      </c>
      <c r="B45" s="364"/>
      <c r="C45" s="365"/>
      <c r="D45" s="365"/>
      <c r="E45" s="365"/>
      <c r="F45" s="365"/>
      <c r="G45" s="349"/>
      <c r="H45" s="365">
        <v>15</v>
      </c>
      <c r="I45" s="365">
        <v>5</v>
      </c>
      <c r="J45" s="361">
        <v>25</v>
      </c>
      <c r="K45" s="366">
        <v>14</v>
      </c>
      <c r="L45" s="361">
        <v>13</v>
      </c>
      <c r="M45" s="367">
        <v>13</v>
      </c>
      <c r="N45" s="368">
        <f t="shared" si="0"/>
        <v>85</v>
      </c>
      <c r="O45" s="369">
        <f t="shared" si="1"/>
        <v>14.166666666666666</v>
      </c>
      <c r="P45" s="370">
        <f t="shared" si="2"/>
        <v>2.1639511201629329</v>
      </c>
      <c r="Q45" s="2"/>
      <c r="R45" s="182"/>
      <c r="S45" s="1137" t="s">
        <v>366</v>
      </c>
      <c r="T45" s="1137"/>
      <c r="U45" s="1137"/>
      <c r="V45" s="1137"/>
      <c r="W45" s="1137"/>
      <c r="X45" s="1137"/>
      <c r="Y45" s="1137"/>
      <c r="Z45" s="1137"/>
      <c r="AA45" s="1137"/>
      <c r="AB45" s="1137"/>
      <c r="AC45" s="1137"/>
      <c r="AD45" s="1137"/>
      <c r="AE45" s="1137"/>
      <c r="AF45" s="812"/>
      <c r="AG45" s="813"/>
      <c r="AM45" s="127"/>
      <c r="AN45" s="127"/>
    </row>
    <row r="46" spans="1:40" customFormat="1" ht="35.25" thickBot="1">
      <c r="A46" s="360" t="s">
        <v>367</v>
      </c>
      <c r="B46" s="364"/>
      <c r="C46" s="365"/>
      <c r="D46" s="365"/>
      <c r="E46" s="365"/>
      <c r="F46" s="365"/>
      <c r="G46" s="349"/>
      <c r="H46" s="365">
        <v>3</v>
      </c>
      <c r="I46" s="365">
        <v>0</v>
      </c>
      <c r="J46" s="361">
        <v>8</v>
      </c>
      <c r="K46" s="366">
        <v>2</v>
      </c>
      <c r="L46" s="361">
        <v>0</v>
      </c>
      <c r="M46" s="367">
        <v>2</v>
      </c>
      <c r="N46" s="368">
        <f t="shared" si="0"/>
        <v>15</v>
      </c>
      <c r="O46" s="369">
        <f t="shared" si="1"/>
        <v>2.5</v>
      </c>
      <c r="P46" s="370">
        <f t="shared" si="2"/>
        <v>0.38187372708757639</v>
      </c>
      <c r="Q46" s="2"/>
      <c r="R46" s="182"/>
      <c r="S46" s="420" t="s">
        <v>346</v>
      </c>
      <c r="T46" s="421"/>
      <c r="U46" s="422"/>
      <c r="V46" s="422"/>
      <c r="W46" s="422"/>
      <c r="X46" s="422"/>
      <c r="Y46" s="422"/>
      <c r="Z46" s="422">
        <v>4</v>
      </c>
      <c r="AA46" s="422">
        <v>14</v>
      </c>
      <c r="AB46" s="422">
        <v>15</v>
      </c>
      <c r="AC46" s="422">
        <v>6</v>
      </c>
      <c r="AD46" s="422">
        <v>5</v>
      </c>
      <c r="AE46" s="423">
        <v>3</v>
      </c>
      <c r="AF46" s="814">
        <f>SUM(T46:AE46)</f>
        <v>47</v>
      </c>
      <c r="AG46" s="811">
        <f>AVERAGE(T46:AE46)</f>
        <v>7.833333333333333</v>
      </c>
      <c r="AM46" s="127"/>
      <c r="AN46" s="127"/>
    </row>
    <row r="47" spans="1:40" customFormat="1" ht="35.25" thickBot="1">
      <c r="A47" s="360" t="s">
        <v>368</v>
      </c>
      <c r="B47" s="364"/>
      <c r="C47" s="365"/>
      <c r="D47" s="365"/>
      <c r="E47" s="365"/>
      <c r="F47" s="365"/>
      <c r="G47" s="349"/>
      <c r="H47" s="365">
        <v>4</v>
      </c>
      <c r="I47" s="365">
        <v>3</v>
      </c>
      <c r="J47" s="361">
        <v>26</v>
      </c>
      <c r="K47" s="366">
        <v>7</v>
      </c>
      <c r="L47" s="361">
        <v>14</v>
      </c>
      <c r="M47" s="367">
        <v>4</v>
      </c>
      <c r="N47" s="368">
        <f t="shared" si="0"/>
        <v>58</v>
      </c>
      <c r="O47" s="369">
        <f t="shared" si="1"/>
        <v>9.6666666666666661</v>
      </c>
      <c r="P47" s="370">
        <f t="shared" si="2"/>
        <v>1.4765784114052953</v>
      </c>
      <c r="Q47" s="2"/>
      <c r="R47" s="182"/>
      <c r="S47" s="424" t="s">
        <v>369</v>
      </c>
      <c r="T47" s="425">
        <f t="shared" ref="T47:AD47" si="7">SUM(T48:T49)</f>
        <v>0</v>
      </c>
      <c r="U47" s="425">
        <f t="shared" si="7"/>
        <v>0</v>
      </c>
      <c r="V47" s="425">
        <f t="shared" si="7"/>
        <v>0</v>
      </c>
      <c r="W47" s="425">
        <f t="shared" si="7"/>
        <v>0</v>
      </c>
      <c r="X47" s="425">
        <f t="shared" si="7"/>
        <v>0</v>
      </c>
      <c r="Y47" s="425">
        <f t="shared" si="7"/>
        <v>0</v>
      </c>
      <c r="Z47" s="425">
        <f t="shared" si="7"/>
        <v>11</v>
      </c>
      <c r="AA47" s="425">
        <f t="shared" si="7"/>
        <v>11</v>
      </c>
      <c r="AB47" s="425">
        <f t="shared" si="7"/>
        <v>3</v>
      </c>
      <c r="AC47" s="425">
        <f t="shared" si="7"/>
        <v>3</v>
      </c>
      <c r="AD47" s="425">
        <f t="shared" si="7"/>
        <v>12</v>
      </c>
      <c r="AE47" s="426">
        <f>SUM(AE48:AE49)</f>
        <v>3</v>
      </c>
      <c r="AF47" s="793">
        <f>SUM(T47:AE47)</f>
        <v>43</v>
      </c>
      <c r="AG47" s="788">
        <f>SUM(AG48:AG49)</f>
        <v>7.166666666666667</v>
      </c>
      <c r="AM47" s="127"/>
      <c r="AN47" s="127"/>
    </row>
    <row r="48" spans="1:40" customFormat="1" ht="23.25">
      <c r="A48" s="360" t="s">
        <v>370</v>
      </c>
      <c r="B48" s="364"/>
      <c r="C48" s="365"/>
      <c r="D48" s="365"/>
      <c r="E48" s="365"/>
      <c r="F48" s="365"/>
      <c r="G48" s="349"/>
      <c r="H48" s="365">
        <v>19</v>
      </c>
      <c r="I48" s="365">
        <v>25</v>
      </c>
      <c r="J48" s="361">
        <v>85</v>
      </c>
      <c r="K48" s="366">
        <v>32</v>
      </c>
      <c r="L48" s="361">
        <v>31</v>
      </c>
      <c r="M48" s="367">
        <v>29</v>
      </c>
      <c r="N48" s="368">
        <f t="shared" si="0"/>
        <v>221</v>
      </c>
      <c r="O48" s="369">
        <f t="shared" si="1"/>
        <v>36.833333333333336</v>
      </c>
      <c r="P48" s="370">
        <f t="shared" si="2"/>
        <v>5.6262729124236248</v>
      </c>
      <c r="Q48" s="2"/>
      <c r="R48" s="182"/>
      <c r="S48" s="427" t="s">
        <v>350</v>
      </c>
      <c r="T48" s="428"/>
      <c r="U48" s="429"/>
      <c r="V48" s="429"/>
      <c r="W48" s="429"/>
      <c r="X48" s="429"/>
      <c r="Y48" s="430"/>
      <c r="Z48" s="429">
        <v>1</v>
      </c>
      <c r="AA48" s="429">
        <v>0</v>
      </c>
      <c r="AB48" s="429">
        <v>3</v>
      </c>
      <c r="AC48" s="429">
        <v>0</v>
      </c>
      <c r="AD48" s="429">
        <v>0</v>
      </c>
      <c r="AE48" s="431">
        <v>3</v>
      </c>
      <c r="AF48" s="807">
        <f>SUM(T48:AE48)</f>
        <v>7</v>
      </c>
      <c r="AG48" s="808">
        <f>AVERAGE(T48:AE48)</f>
        <v>1.1666666666666667</v>
      </c>
      <c r="AM48" s="127"/>
      <c r="AN48" s="127"/>
    </row>
    <row r="49" spans="1:55" ht="24" thickBot="1">
      <c r="A49" s="360" t="s">
        <v>371</v>
      </c>
      <c r="B49" s="364"/>
      <c r="C49" s="365"/>
      <c r="D49" s="365"/>
      <c r="E49" s="365"/>
      <c r="F49" s="365"/>
      <c r="G49" s="349"/>
      <c r="H49" s="365">
        <v>8</v>
      </c>
      <c r="I49" s="365">
        <v>6</v>
      </c>
      <c r="J49" s="361">
        <v>8</v>
      </c>
      <c r="K49" s="366">
        <v>7</v>
      </c>
      <c r="L49" s="361">
        <v>6</v>
      </c>
      <c r="M49" s="367">
        <v>16</v>
      </c>
      <c r="N49" s="368">
        <f t="shared" si="0"/>
        <v>51</v>
      </c>
      <c r="O49" s="369">
        <f t="shared" si="1"/>
        <v>8.5</v>
      </c>
      <c r="P49" s="370">
        <f t="shared" si="2"/>
        <v>1.2983706720977597</v>
      </c>
      <c r="Q49" s="2"/>
      <c r="R49" s="182"/>
      <c r="S49" s="432" t="s">
        <v>341</v>
      </c>
      <c r="T49" s="433"/>
      <c r="U49" s="434"/>
      <c r="V49" s="434"/>
      <c r="W49" s="434"/>
      <c r="X49" s="434"/>
      <c r="Y49" s="435"/>
      <c r="Z49" s="434">
        <v>10</v>
      </c>
      <c r="AA49" s="434">
        <v>11</v>
      </c>
      <c r="AB49" s="434">
        <v>0</v>
      </c>
      <c r="AC49" s="434">
        <v>3</v>
      </c>
      <c r="AD49" s="434">
        <v>12</v>
      </c>
      <c r="AE49" s="436">
        <v>0</v>
      </c>
      <c r="AF49" s="809">
        <f>SUM(T49:AE49)</f>
        <v>36</v>
      </c>
      <c r="AG49" s="810">
        <f>AVERAGE(T49:AE49)</f>
        <v>6</v>
      </c>
      <c r="AM49" s="127"/>
      <c r="AN49" s="127"/>
      <c r="BB49"/>
    </row>
    <row r="50" spans="1:55" ht="23.25">
      <c r="A50" s="360" t="s">
        <v>372</v>
      </c>
      <c r="B50" s="364"/>
      <c r="C50" s="365"/>
      <c r="D50" s="365"/>
      <c r="E50" s="365"/>
      <c r="F50" s="365"/>
      <c r="G50" s="349"/>
      <c r="H50" s="365">
        <v>1</v>
      </c>
      <c r="I50" s="365">
        <v>0</v>
      </c>
      <c r="J50" s="361">
        <v>11</v>
      </c>
      <c r="K50" s="366">
        <v>1</v>
      </c>
      <c r="L50" s="361">
        <v>0</v>
      </c>
      <c r="M50" s="367">
        <v>0</v>
      </c>
      <c r="N50" s="368">
        <f t="shared" si="0"/>
        <v>13</v>
      </c>
      <c r="O50" s="369">
        <f t="shared" si="1"/>
        <v>2.1666666666666665</v>
      </c>
      <c r="P50" s="370">
        <f t="shared" si="2"/>
        <v>0.33095723014256617</v>
      </c>
      <c r="Q50" s="2"/>
      <c r="R50" s="182"/>
      <c r="BC50" s="127"/>
    </row>
    <row r="51" spans="1:55" ht="23.25">
      <c r="A51" s="360" t="s">
        <v>373</v>
      </c>
      <c r="B51" s="364"/>
      <c r="C51" s="365"/>
      <c r="D51" s="365"/>
      <c r="E51" s="365"/>
      <c r="F51" s="365"/>
      <c r="G51" s="349"/>
      <c r="H51" s="365">
        <v>2</v>
      </c>
      <c r="I51" s="365">
        <v>1</v>
      </c>
      <c r="J51" s="361">
        <v>5</v>
      </c>
      <c r="K51" s="366">
        <v>2</v>
      </c>
      <c r="L51" s="361">
        <v>3</v>
      </c>
      <c r="M51" s="367">
        <v>1</v>
      </c>
      <c r="N51" s="368">
        <f t="shared" si="0"/>
        <v>14</v>
      </c>
      <c r="O51" s="369">
        <f t="shared" si="1"/>
        <v>2.3333333333333335</v>
      </c>
      <c r="P51" s="370">
        <f t="shared" si="2"/>
        <v>0.35641547861507128</v>
      </c>
      <c r="Q51" s="2"/>
      <c r="R51" s="182"/>
      <c r="BC51" s="127"/>
    </row>
    <row r="52" spans="1:55" ht="22.5">
      <c r="A52" s="392" t="s">
        <v>374</v>
      </c>
      <c r="B52" s="364"/>
      <c r="C52" s="365"/>
      <c r="D52" s="365"/>
      <c r="E52" s="365"/>
      <c r="F52" s="365"/>
      <c r="G52" s="349"/>
      <c r="H52" s="365">
        <v>1</v>
      </c>
      <c r="I52" s="365">
        <v>0</v>
      </c>
      <c r="J52" s="361">
        <v>0</v>
      </c>
      <c r="K52" s="366">
        <v>0</v>
      </c>
      <c r="L52" s="361">
        <v>1</v>
      </c>
      <c r="M52" s="367">
        <v>0</v>
      </c>
      <c r="N52" s="368">
        <f t="shared" si="0"/>
        <v>2</v>
      </c>
      <c r="O52" s="369">
        <f t="shared" si="1"/>
        <v>0.33333333333333331</v>
      </c>
      <c r="P52" s="370">
        <f t="shared" si="2"/>
        <v>5.091649694501018E-2</v>
      </c>
      <c r="Q52" s="356"/>
      <c r="R52" s="182"/>
      <c r="S52" s="182"/>
      <c r="AH52" s="87"/>
    </row>
    <row r="53" spans="1:55" ht="23.25">
      <c r="A53" s="360" t="s">
        <v>375</v>
      </c>
      <c r="B53" s="364"/>
      <c r="C53" s="365"/>
      <c r="D53" s="365"/>
      <c r="E53" s="365"/>
      <c r="F53" s="365"/>
      <c r="G53" s="349"/>
      <c r="H53" s="365">
        <v>81</v>
      </c>
      <c r="I53" s="365">
        <v>110</v>
      </c>
      <c r="J53" s="361">
        <v>158</v>
      </c>
      <c r="K53" s="366">
        <v>113</v>
      </c>
      <c r="L53" s="361">
        <v>116</v>
      </c>
      <c r="M53" s="367">
        <v>82</v>
      </c>
      <c r="N53" s="368">
        <f t="shared" si="0"/>
        <v>660</v>
      </c>
      <c r="O53" s="369">
        <f t="shared" si="1"/>
        <v>110</v>
      </c>
      <c r="P53" s="370">
        <f t="shared" si="2"/>
        <v>16.802443991853362</v>
      </c>
      <c r="Q53" s="2"/>
      <c r="R53" s="182"/>
      <c r="S53" s="182"/>
    </row>
    <row r="54" spans="1:55" ht="23.25">
      <c r="A54" s="360" t="s">
        <v>376</v>
      </c>
      <c r="B54" s="364"/>
      <c r="C54" s="365"/>
      <c r="D54" s="365"/>
      <c r="E54" s="365"/>
      <c r="F54" s="365"/>
      <c r="G54" s="349"/>
      <c r="H54" s="365">
        <v>10</v>
      </c>
      <c r="I54" s="365">
        <v>8</v>
      </c>
      <c r="J54" s="361">
        <v>10</v>
      </c>
      <c r="K54" s="366">
        <v>11</v>
      </c>
      <c r="L54" s="361">
        <v>10</v>
      </c>
      <c r="M54" s="367">
        <v>6</v>
      </c>
      <c r="N54" s="368">
        <f t="shared" ref="N54:N85" si="8">SUM(B54:M54)</f>
        <v>55</v>
      </c>
      <c r="O54" s="369">
        <f t="shared" ref="O54:O85" si="9">AVERAGE(B54:M54)</f>
        <v>9.1666666666666661</v>
      </c>
      <c r="P54" s="370">
        <f t="shared" si="2"/>
        <v>1.4002036659877801</v>
      </c>
      <c r="Q54" s="2"/>
      <c r="R54" s="182"/>
      <c r="S54" s="182"/>
    </row>
    <row r="55" spans="1:55" ht="23.25">
      <c r="A55" s="360" t="s">
        <v>377</v>
      </c>
      <c r="B55" s="364"/>
      <c r="C55" s="365"/>
      <c r="D55" s="365"/>
      <c r="E55" s="365"/>
      <c r="F55" s="365"/>
      <c r="G55" s="349"/>
      <c r="H55" s="365">
        <v>41</v>
      </c>
      <c r="I55" s="365">
        <v>12</v>
      </c>
      <c r="J55" s="361">
        <v>45</v>
      </c>
      <c r="K55" s="366">
        <v>28</v>
      </c>
      <c r="L55" s="361">
        <v>60</v>
      </c>
      <c r="M55" s="367">
        <v>23</v>
      </c>
      <c r="N55" s="368">
        <f t="shared" si="8"/>
        <v>209</v>
      </c>
      <c r="O55" s="369">
        <f t="shared" si="9"/>
        <v>34.833333333333336</v>
      </c>
      <c r="P55" s="370">
        <f t="shared" si="2"/>
        <v>5.320773930753564</v>
      </c>
      <c r="Q55" s="2"/>
      <c r="R55" s="182"/>
      <c r="S55" s="182"/>
    </row>
    <row r="56" spans="1:55" ht="23.25">
      <c r="A56" s="360" t="s">
        <v>485</v>
      </c>
      <c r="B56" s="364"/>
      <c r="C56" s="365"/>
      <c r="D56" s="365"/>
      <c r="E56" s="365"/>
      <c r="F56" s="365"/>
      <c r="G56" s="349"/>
      <c r="H56" s="365">
        <v>23</v>
      </c>
      <c r="I56" s="365">
        <v>22</v>
      </c>
      <c r="J56" s="361">
        <v>18</v>
      </c>
      <c r="K56" s="366">
        <v>11</v>
      </c>
      <c r="L56" s="361">
        <v>18</v>
      </c>
      <c r="M56" s="367">
        <v>11</v>
      </c>
      <c r="N56" s="368">
        <f t="shared" si="8"/>
        <v>103</v>
      </c>
      <c r="O56" s="369">
        <f t="shared" si="9"/>
        <v>17.166666666666668</v>
      </c>
      <c r="P56" s="370">
        <f t="shared" ref="P56:P87" si="10">(N56/$N$100)*100</f>
        <v>2.6221995926680246</v>
      </c>
      <c r="Q56" s="356"/>
      <c r="R56" s="182"/>
      <c r="S56" s="182"/>
    </row>
    <row r="57" spans="1:55" ht="23.25">
      <c r="A57" s="437" t="s">
        <v>378</v>
      </c>
      <c r="B57" s="364"/>
      <c r="C57" s="365"/>
      <c r="D57" s="365"/>
      <c r="E57" s="365"/>
      <c r="F57" s="365"/>
      <c r="G57" s="349"/>
      <c r="H57" s="365">
        <v>2</v>
      </c>
      <c r="I57" s="365">
        <v>0</v>
      </c>
      <c r="J57" s="361">
        <v>3</v>
      </c>
      <c r="K57" s="366">
        <v>1</v>
      </c>
      <c r="L57" s="361">
        <v>3</v>
      </c>
      <c r="M57" s="367">
        <v>0</v>
      </c>
      <c r="N57" s="368">
        <f t="shared" si="8"/>
        <v>9</v>
      </c>
      <c r="O57" s="369">
        <f t="shared" si="9"/>
        <v>1.5</v>
      </c>
      <c r="P57" s="370">
        <f t="shared" si="10"/>
        <v>0.22912423625254583</v>
      </c>
      <c r="Q57" s="356"/>
      <c r="R57" s="182"/>
      <c r="S57" s="182"/>
    </row>
    <row r="58" spans="1:55" ht="23.25">
      <c r="A58" s="360" t="s">
        <v>379</v>
      </c>
      <c r="B58" s="364"/>
      <c r="C58" s="365"/>
      <c r="D58" s="365"/>
      <c r="E58" s="365"/>
      <c r="F58" s="365"/>
      <c r="G58" s="349"/>
      <c r="H58" s="365">
        <v>21</v>
      </c>
      <c r="I58" s="365">
        <v>29</v>
      </c>
      <c r="J58" s="361">
        <v>22</v>
      </c>
      <c r="K58" s="366">
        <v>24</v>
      </c>
      <c r="L58" s="361">
        <v>20</v>
      </c>
      <c r="M58" s="367">
        <v>24</v>
      </c>
      <c r="N58" s="368">
        <f t="shared" si="8"/>
        <v>140</v>
      </c>
      <c r="O58" s="369">
        <f t="shared" si="9"/>
        <v>23.333333333333332</v>
      </c>
      <c r="P58" s="370">
        <f t="shared" si="10"/>
        <v>3.5641547861507124</v>
      </c>
      <c r="Q58" s="356"/>
      <c r="R58" s="182"/>
      <c r="S58" s="182"/>
    </row>
    <row r="59" spans="1:55" ht="23.25">
      <c r="A59" s="360" t="s">
        <v>380</v>
      </c>
      <c r="B59" s="364"/>
      <c r="C59" s="365"/>
      <c r="D59" s="365"/>
      <c r="E59" s="365"/>
      <c r="F59" s="365"/>
      <c r="G59" s="349"/>
      <c r="H59" s="365">
        <v>0</v>
      </c>
      <c r="I59" s="365">
        <v>0</v>
      </c>
      <c r="J59" s="361">
        <v>1</v>
      </c>
      <c r="K59" s="366">
        <v>3</v>
      </c>
      <c r="L59" s="361">
        <v>1</v>
      </c>
      <c r="M59" s="367">
        <v>1</v>
      </c>
      <c r="N59" s="368">
        <f t="shared" si="8"/>
        <v>6</v>
      </c>
      <c r="O59" s="369">
        <f t="shared" si="9"/>
        <v>1</v>
      </c>
      <c r="P59" s="370">
        <f t="shared" si="10"/>
        <v>0.15274949083503053</v>
      </c>
      <c r="Q59" s="356"/>
      <c r="R59" s="182"/>
      <c r="S59" s="182"/>
    </row>
    <row r="60" spans="1:55">
      <c r="A60" s="360" t="s">
        <v>381</v>
      </c>
      <c r="B60" s="364"/>
      <c r="C60" s="365"/>
      <c r="D60" s="365"/>
      <c r="E60" s="365"/>
      <c r="F60" s="365"/>
      <c r="G60" s="349"/>
      <c r="H60" s="365">
        <v>7</v>
      </c>
      <c r="I60" s="365">
        <v>7</v>
      </c>
      <c r="J60" s="361">
        <v>7</v>
      </c>
      <c r="K60" s="366">
        <v>9</v>
      </c>
      <c r="L60" s="361">
        <v>7</v>
      </c>
      <c r="M60" s="367">
        <v>9</v>
      </c>
      <c r="N60" s="368">
        <f t="shared" si="8"/>
        <v>46</v>
      </c>
      <c r="O60" s="369">
        <f t="shared" si="9"/>
        <v>7.666666666666667</v>
      </c>
      <c r="P60" s="370">
        <f t="shared" si="10"/>
        <v>1.1710794297352343</v>
      </c>
      <c r="Q60" s="356"/>
      <c r="R60" s="182"/>
      <c r="S60" s="182"/>
    </row>
    <row r="61" spans="1:55">
      <c r="A61" s="438" t="s">
        <v>382</v>
      </c>
      <c r="B61" s="364"/>
      <c r="C61" s="365"/>
      <c r="D61" s="365"/>
      <c r="E61" s="365"/>
      <c r="F61" s="365"/>
      <c r="G61" s="349"/>
      <c r="H61" s="365">
        <v>3</v>
      </c>
      <c r="I61" s="365">
        <v>2</v>
      </c>
      <c r="J61" s="361">
        <v>2</v>
      </c>
      <c r="K61" s="366">
        <v>0</v>
      </c>
      <c r="L61" s="361">
        <v>0</v>
      </c>
      <c r="M61" s="367">
        <v>3</v>
      </c>
      <c r="N61" s="368">
        <f t="shared" si="8"/>
        <v>10</v>
      </c>
      <c r="O61" s="369">
        <f t="shared" si="9"/>
        <v>1.6666666666666667</v>
      </c>
      <c r="P61" s="370">
        <f t="shared" si="10"/>
        <v>0.25458248472505091</v>
      </c>
      <c r="Q61" s="2"/>
      <c r="R61" s="182"/>
      <c r="S61" s="182"/>
      <c r="AL61" s="439"/>
    </row>
    <row r="62" spans="1:55" ht="34.5">
      <c r="A62" s="437" t="s">
        <v>383</v>
      </c>
      <c r="B62" s="364"/>
      <c r="C62" s="365"/>
      <c r="D62" s="365"/>
      <c r="E62" s="365"/>
      <c r="F62" s="365"/>
      <c r="G62" s="349"/>
      <c r="H62" s="365">
        <v>15</v>
      </c>
      <c r="I62" s="365">
        <v>9</v>
      </c>
      <c r="J62" s="361">
        <v>18</v>
      </c>
      <c r="K62" s="366">
        <v>14</v>
      </c>
      <c r="L62" s="361">
        <v>14</v>
      </c>
      <c r="M62" s="367">
        <v>5</v>
      </c>
      <c r="N62" s="368">
        <f t="shared" si="8"/>
        <v>75</v>
      </c>
      <c r="O62" s="369">
        <f t="shared" si="9"/>
        <v>12.5</v>
      </c>
      <c r="P62" s="370">
        <f t="shared" si="10"/>
        <v>1.909368635437882</v>
      </c>
      <c r="Q62" s="2"/>
      <c r="R62" s="182"/>
      <c r="S62" s="182"/>
    </row>
    <row r="63" spans="1:55" ht="23.25">
      <c r="A63" s="437" t="s">
        <v>384</v>
      </c>
      <c r="B63" s="364"/>
      <c r="C63" s="365"/>
      <c r="D63" s="365"/>
      <c r="E63" s="365"/>
      <c r="F63" s="365"/>
      <c r="G63" s="349"/>
      <c r="H63" s="365">
        <v>2</v>
      </c>
      <c r="I63" s="365">
        <v>4</v>
      </c>
      <c r="J63" s="361">
        <v>3</v>
      </c>
      <c r="K63" s="366">
        <v>3</v>
      </c>
      <c r="L63" s="361">
        <v>2</v>
      </c>
      <c r="M63" s="367">
        <v>0</v>
      </c>
      <c r="N63" s="368">
        <f t="shared" si="8"/>
        <v>14</v>
      </c>
      <c r="O63" s="369">
        <f t="shared" si="9"/>
        <v>2.3333333333333335</v>
      </c>
      <c r="P63" s="370">
        <f t="shared" si="10"/>
        <v>0.35641547861507128</v>
      </c>
      <c r="Q63" s="356"/>
      <c r="R63" s="182"/>
      <c r="S63" s="182"/>
    </row>
    <row r="64" spans="1:55" ht="34.5">
      <c r="A64" s="437" t="s">
        <v>385</v>
      </c>
      <c r="B64" s="364"/>
      <c r="C64" s="365"/>
      <c r="D64" s="365"/>
      <c r="E64" s="365"/>
      <c r="F64" s="365"/>
      <c r="G64" s="349"/>
      <c r="H64" s="365">
        <v>1</v>
      </c>
      <c r="I64" s="365">
        <v>0</v>
      </c>
      <c r="J64" s="361">
        <v>3</v>
      </c>
      <c r="K64" s="366">
        <v>2</v>
      </c>
      <c r="L64" s="361">
        <v>0</v>
      </c>
      <c r="M64" s="367">
        <v>1</v>
      </c>
      <c r="N64" s="368">
        <f t="shared" si="8"/>
        <v>7</v>
      </c>
      <c r="O64" s="369">
        <f t="shared" si="9"/>
        <v>1.1666666666666667</v>
      </c>
      <c r="P64" s="370">
        <f t="shared" si="10"/>
        <v>0.17820773930753564</v>
      </c>
      <c r="Q64" s="356"/>
      <c r="R64" s="182"/>
      <c r="S64" s="182"/>
    </row>
    <row r="65" spans="1:38" ht="24.95" customHeight="1">
      <c r="A65" s="392" t="s">
        <v>386</v>
      </c>
      <c r="B65" s="364"/>
      <c r="C65" s="365"/>
      <c r="D65" s="365"/>
      <c r="E65" s="365"/>
      <c r="F65" s="365"/>
      <c r="G65" s="349"/>
      <c r="H65" s="365">
        <v>0</v>
      </c>
      <c r="I65" s="365">
        <v>0</v>
      </c>
      <c r="J65" s="361">
        <v>0</v>
      </c>
      <c r="K65" s="362">
        <v>0</v>
      </c>
      <c r="L65" s="361">
        <v>0</v>
      </c>
      <c r="M65" s="367">
        <v>0</v>
      </c>
      <c r="N65" s="368">
        <f t="shared" si="8"/>
        <v>0</v>
      </c>
      <c r="O65" s="369">
        <f t="shared" si="9"/>
        <v>0</v>
      </c>
      <c r="P65" s="370">
        <f t="shared" si="10"/>
        <v>0</v>
      </c>
      <c r="Q65" s="356"/>
      <c r="R65" s="182"/>
      <c r="S65" s="182"/>
    </row>
    <row r="66" spans="1:38" ht="24.95" customHeight="1">
      <c r="A66" s="360" t="s">
        <v>387</v>
      </c>
      <c r="B66" s="364"/>
      <c r="C66" s="365"/>
      <c r="D66" s="365"/>
      <c r="E66" s="365"/>
      <c r="F66" s="365"/>
      <c r="G66" s="349"/>
      <c r="H66" s="365">
        <v>3</v>
      </c>
      <c r="I66" s="365">
        <v>1</v>
      </c>
      <c r="J66" s="361">
        <v>3</v>
      </c>
      <c r="K66" s="366">
        <v>3</v>
      </c>
      <c r="L66" s="361">
        <v>3</v>
      </c>
      <c r="M66" s="367">
        <v>0</v>
      </c>
      <c r="N66" s="368">
        <f t="shared" si="8"/>
        <v>13</v>
      </c>
      <c r="O66" s="369">
        <f t="shared" si="9"/>
        <v>2.1666666666666665</v>
      </c>
      <c r="P66" s="370">
        <f t="shared" si="10"/>
        <v>0.33095723014256617</v>
      </c>
      <c r="Q66" s="356"/>
      <c r="R66" s="182"/>
      <c r="S66" s="182"/>
    </row>
    <row r="67" spans="1:38" ht="24.95" customHeight="1">
      <c r="A67" s="360" t="s">
        <v>388</v>
      </c>
      <c r="B67" s="364"/>
      <c r="C67" s="365"/>
      <c r="D67" s="365"/>
      <c r="E67" s="365"/>
      <c r="F67" s="365"/>
      <c r="G67" s="349"/>
      <c r="H67" s="365">
        <v>2</v>
      </c>
      <c r="I67" s="365">
        <v>0</v>
      </c>
      <c r="J67" s="361">
        <v>4</v>
      </c>
      <c r="K67" s="366">
        <v>0</v>
      </c>
      <c r="L67" s="361">
        <v>3</v>
      </c>
      <c r="M67" s="367">
        <v>1</v>
      </c>
      <c r="N67" s="368">
        <f t="shared" si="8"/>
        <v>10</v>
      </c>
      <c r="O67" s="369">
        <f t="shared" si="9"/>
        <v>1.6666666666666667</v>
      </c>
      <c r="P67" s="370">
        <f t="shared" si="10"/>
        <v>0.25458248472505091</v>
      </c>
      <c r="Q67" s="2"/>
      <c r="R67" s="182"/>
      <c r="S67" s="182"/>
      <c r="AL67" s="83"/>
    </row>
    <row r="68" spans="1:38" ht="24.95" customHeight="1">
      <c r="A68" s="360" t="s">
        <v>245</v>
      </c>
      <c r="B68" s="364"/>
      <c r="C68" s="365"/>
      <c r="D68" s="365"/>
      <c r="E68" s="365"/>
      <c r="F68" s="365"/>
      <c r="G68" s="349"/>
      <c r="H68" s="365">
        <v>5</v>
      </c>
      <c r="I68" s="365">
        <v>6</v>
      </c>
      <c r="J68" s="361">
        <v>16</v>
      </c>
      <c r="K68" s="366">
        <v>13</v>
      </c>
      <c r="L68" s="361">
        <v>14</v>
      </c>
      <c r="M68" s="367">
        <v>5</v>
      </c>
      <c r="N68" s="368">
        <f t="shared" si="8"/>
        <v>59</v>
      </c>
      <c r="O68" s="369">
        <f t="shared" si="9"/>
        <v>9.8333333333333339</v>
      </c>
      <c r="P68" s="370">
        <f t="shared" si="10"/>
        <v>1.5020366598778006</v>
      </c>
      <c r="Q68" s="2"/>
      <c r="R68" s="182"/>
      <c r="S68" s="182"/>
      <c r="AL68" s="83"/>
    </row>
    <row r="69" spans="1:38" ht="24.95" customHeight="1">
      <c r="A69" s="360" t="s">
        <v>246</v>
      </c>
      <c r="B69" s="364"/>
      <c r="C69" s="365"/>
      <c r="D69" s="365"/>
      <c r="E69" s="365"/>
      <c r="F69" s="365"/>
      <c r="G69" s="349"/>
      <c r="H69" s="365">
        <v>1</v>
      </c>
      <c r="I69" s="365">
        <v>1</v>
      </c>
      <c r="J69" s="361">
        <v>2</v>
      </c>
      <c r="K69" s="366">
        <v>4</v>
      </c>
      <c r="L69" s="361">
        <v>2</v>
      </c>
      <c r="M69" s="367">
        <v>0</v>
      </c>
      <c r="N69" s="368">
        <f t="shared" si="8"/>
        <v>10</v>
      </c>
      <c r="O69" s="369">
        <f t="shared" si="9"/>
        <v>1.6666666666666667</v>
      </c>
      <c r="P69" s="370">
        <f t="shared" si="10"/>
        <v>0.25458248472505091</v>
      </c>
      <c r="Q69" s="2"/>
      <c r="R69" s="182"/>
      <c r="S69" s="182"/>
      <c r="AL69" s="83"/>
    </row>
    <row r="70" spans="1:38" ht="24.95" customHeight="1">
      <c r="A70" s="360" t="s">
        <v>247</v>
      </c>
      <c r="B70" s="364"/>
      <c r="C70" s="365"/>
      <c r="D70" s="365"/>
      <c r="E70" s="365"/>
      <c r="F70" s="365"/>
      <c r="G70" s="349"/>
      <c r="H70" s="365">
        <v>2</v>
      </c>
      <c r="I70" s="365">
        <v>1</v>
      </c>
      <c r="J70" s="361">
        <v>0</v>
      </c>
      <c r="K70" s="366">
        <v>4</v>
      </c>
      <c r="L70" s="361">
        <v>2</v>
      </c>
      <c r="M70" s="367">
        <v>1</v>
      </c>
      <c r="N70" s="368">
        <f t="shared" si="8"/>
        <v>10</v>
      </c>
      <c r="O70" s="369">
        <f t="shared" si="9"/>
        <v>1.6666666666666667</v>
      </c>
      <c r="P70" s="370">
        <f t="shared" si="10"/>
        <v>0.25458248472505091</v>
      </c>
      <c r="Q70" s="2"/>
      <c r="R70" s="182"/>
      <c r="S70" s="182"/>
      <c r="AL70" s="83"/>
    </row>
    <row r="71" spans="1:38" ht="24.95" customHeight="1">
      <c r="A71" s="360" t="s">
        <v>389</v>
      </c>
      <c r="B71" s="364"/>
      <c r="C71" s="365"/>
      <c r="D71" s="365"/>
      <c r="E71" s="365"/>
      <c r="F71" s="365"/>
      <c r="G71" s="349"/>
      <c r="H71" s="365">
        <v>1</v>
      </c>
      <c r="I71" s="365">
        <v>1</v>
      </c>
      <c r="J71" s="361">
        <v>1</v>
      </c>
      <c r="K71" s="366">
        <v>0</v>
      </c>
      <c r="L71" s="361">
        <v>5</v>
      </c>
      <c r="M71" s="367">
        <v>2</v>
      </c>
      <c r="N71" s="368">
        <f t="shared" si="8"/>
        <v>10</v>
      </c>
      <c r="O71" s="369">
        <f t="shared" si="9"/>
        <v>1.6666666666666667</v>
      </c>
      <c r="P71" s="370">
        <f t="shared" si="10"/>
        <v>0.25458248472505091</v>
      </c>
      <c r="Q71" s="2"/>
      <c r="R71" s="182"/>
      <c r="S71" s="182"/>
      <c r="AL71" s="83"/>
    </row>
    <row r="72" spans="1:38" ht="24.95" customHeight="1">
      <c r="A72" s="360" t="s">
        <v>249</v>
      </c>
      <c r="B72" s="364"/>
      <c r="C72" s="365"/>
      <c r="D72" s="365"/>
      <c r="E72" s="365"/>
      <c r="F72" s="365"/>
      <c r="G72" s="349"/>
      <c r="H72" s="365">
        <v>1</v>
      </c>
      <c r="I72" s="365">
        <v>0</v>
      </c>
      <c r="J72" s="361">
        <v>0</v>
      </c>
      <c r="K72" s="366">
        <v>0</v>
      </c>
      <c r="L72" s="361">
        <v>5</v>
      </c>
      <c r="M72" s="367">
        <v>0</v>
      </c>
      <c r="N72" s="368">
        <f t="shared" si="8"/>
        <v>6</v>
      </c>
      <c r="O72" s="369">
        <f t="shared" si="9"/>
        <v>1</v>
      </c>
      <c r="P72" s="370">
        <f t="shared" si="10"/>
        <v>0.15274949083503053</v>
      </c>
      <c r="Q72" s="2"/>
      <c r="R72" s="182"/>
      <c r="S72" s="182"/>
    </row>
    <row r="73" spans="1:38" ht="24.95" customHeight="1">
      <c r="A73" s="360" t="s">
        <v>250</v>
      </c>
      <c r="B73" s="364"/>
      <c r="C73" s="365"/>
      <c r="D73" s="365"/>
      <c r="E73" s="365"/>
      <c r="F73" s="365"/>
      <c r="G73" s="349"/>
      <c r="H73" s="365">
        <v>1</v>
      </c>
      <c r="I73" s="365">
        <v>6</v>
      </c>
      <c r="J73" s="361">
        <v>0</v>
      </c>
      <c r="K73" s="366">
        <v>1</v>
      </c>
      <c r="L73" s="361">
        <v>1</v>
      </c>
      <c r="M73" s="367">
        <v>2</v>
      </c>
      <c r="N73" s="368">
        <f t="shared" si="8"/>
        <v>11</v>
      </c>
      <c r="O73" s="369">
        <f t="shared" si="9"/>
        <v>1.8333333333333333</v>
      </c>
      <c r="P73" s="370">
        <f t="shared" si="10"/>
        <v>0.28004073319755601</v>
      </c>
      <c r="Q73" s="2"/>
      <c r="R73" s="182"/>
      <c r="S73" s="182"/>
    </row>
    <row r="74" spans="1:38" ht="24.95" customHeight="1">
      <c r="A74" s="360" t="s">
        <v>251</v>
      </c>
      <c r="B74" s="364"/>
      <c r="C74" s="365"/>
      <c r="D74" s="365"/>
      <c r="E74" s="365"/>
      <c r="F74" s="365"/>
      <c r="G74" s="349"/>
      <c r="H74" s="365">
        <v>2</v>
      </c>
      <c r="I74" s="365">
        <v>0</v>
      </c>
      <c r="J74" s="361">
        <v>4</v>
      </c>
      <c r="K74" s="366">
        <v>6</v>
      </c>
      <c r="L74" s="361">
        <v>3</v>
      </c>
      <c r="M74" s="367">
        <v>2</v>
      </c>
      <c r="N74" s="368">
        <f t="shared" si="8"/>
        <v>17</v>
      </c>
      <c r="O74" s="369">
        <f t="shared" si="9"/>
        <v>2.8333333333333335</v>
      </c>
      <c r="P74" s="370">
        <f t="shared" si="10"/>
        <v>0.4327902240325866</v>
      </c>
      <c r="Q74" s="2"/>
      <c r="R74" s="182"/>
      <c r="S74" s="182"/>
    </row>
    <row r="75" spans="1:38" ht="24.95" customHeight="1">
      <c r="A75" s="360" t="s">
        <v>390</v>
      </c>
      <c r="B75" s="364"/>
      <c r="C75" s="365"/>
      <c r="D75" s="365"/>
      <c r="E75" s="365"/>
      <c r="F75" s="365"/>
      <c r="G75" s="349"/>
      <c r="H75" s="365">
        <v>2</v>
      </c>
      <c r="I75" s="365">
        <v>4</v>
      </c>
      <c r="J75" s="361">
        <v>0</v>
      </c>
      <c r="K75" s="366">
        <v>1</v>
      </c>
      <c r="L75" s="361">
        <v>2</v>
      </c>
      <c r="M75" s="367">
        <v>1</v>
      </c>
      <c r="N75" s="368">
        <f t="shared" si="8"/>
        <v>10</v>
      </c>
      <c r="O75" s="369">
        <f t="shared" si="9"/>
        <v>1.6666666666666667</v>
      </c>
      <c r="P75" s="370">
        <f t="shared" si="10"/>
        <v>0.25458248472505091</v>
      </c>
      <c r="Q75" s="2"/>
      <c r="R75" s="182"/>
      <c r="S75" s="182"/>
    </row>
    <row r="76" spans="1:38" ht="24.95" customHeight="1">
      <c r="A76" s="360" t="s">
        <v>253</v>
      </c>
      <c r="B76" s="364"/>
      <c r="C76" s="365"/>
      <c r="D76" s="365"/>
      <c r="E76" s="365"/>
      <c r="F76" s="365"/>
      <c r="G76" s="349"/>
      <c r="H76" s="365">
        <v>4</v>
      </c>
      <c r="I76" s="365">
        <v>2</v>
      </c>
      <c r="J76" s="361">
        <v>1</v>
      </c>
      <c r="K76" s="366">
        <v>0</v>
      </c>
      <c r="L76" s="361">
        <v>1</v>
      </c>
      <c r="M76" s="367">
        <v>0</v>
      </c>
      <c r="N76" s="368">
        <f t="shared" si="8"/>
        <v>8</v>
      </c>
      <c r="O76" s="369">
        <f t="shared" si="9"/>
        <v>1.3333333333333333</v>
      </c>
      <c r="P76" s="370">
        <f t="shared" si="10"/>
        <v>0.20366598778004072</v>
      </c>
      <c r="Q76" s="2"/>
      <c r="R76" s="182"/>
      <c r="S76" s="182"/>
    </row>
    <row r="77" spans="1:38" ht="24.95" customHeight="1">
      <c r="A77" s="360" t="s">
        <v>254</v>
      </c>
      <c r="B77" s="364"/>
      <c r="C77" s="365"/>
      <c r="D77" s="365"/>
      <c r="E77" s="365"/>
      <c r="F77" s="365"/>
      <c r="G77" s="349"/>
      <c r="H77" s="365">
        <v>3</v>
      </c>
      <c r="I77" s="365">
        <v>2</v>
      </c>
      <c r="J77" s="361">
        <v>4</v>
      </c>
      <c r="K77" s="366">
        <v>6</v>
      </c>
      <c r="L77" s="361">
        <v>3</v>
      </c>
      <c r="M77" s="367">
        <v>3</v>
      </c>
      <c r="N77" s="368">
        <f t="shared" si="8"/>
        <v>21</v>
      </c>
      <c r="O77" s="369">
        <f t="shared" si="9"/>
        <v>3.5</v>
      </c>
      <c r="P77" s="370">
        <f t="shared" si="10"/>
        <v>0.53462321792260692</v>
      </c>
      <c r="Q77" s="2"/>
      <c r="R77" s="182"/>
      <c r="S77" s="182"/>
    </row>
    <row r="78" spans="1:38" ht="24.95" customHeight="1">
      <c r="A78" s="360" t="s">
        <v>255</v>
      </c>
      <c r="B78" s="364"/>
      <c r="C78" s="365"/>
      <c r="D78" s="365"/>
      <c r="E78" s="365"/>
      <c r="F78" s="365"/>
      <c r="G78" s="349"/>
      <c r="H78" s="365">
        <v>3</v>
      </c>
      <c r="I78" s="365">
        <v>0</v>
      </c>
      <c r="J78" s="361">
        <v>2</v>
      </c>
      <c r="K78" s="366">
        <v>0</v>
      </c>
      <c r="L78" s="361">
        <v>1</v>
      </c>
      <c r="M78" s="367">
        <v>0</v>
      </c>
      <c r="N78" s="368">
        <f t="shared" si="8"/>
        <v>6</v>
      </c>
      <c r="O78" s="369">
        <f t="shared" si="9"/>
        <v>1</v>
      </c>
      <c r="P78" s="370">
        <f t="shared" si="10"/>
        <v>0.15274949083503053</v>
      </c>
      <c r="Q78" s="2"/>
      <c r="R78" s="182"/>
      <c r="S78" s="182"/>
    </row>
    <row r="79" spans="1:38" ht="24.95" customHeight="1">
      <c r="A79" s="360" t="s">
        <v>256</v>
      </c>
      <c r="B79" s="364"/>
      <c r="C79" s="365"/>
      <c r="D79" s="365"/>
      <c r="E79" s="365"/>
      <c r="F79" s="365"/>
      <c r="G79" s="349"/>
      <c r="H79" s="365">
        <v>2</v>
      </c>
      <c r="I79" s="365">
        <v>6</v>
      </c>
      <c r="J79" s="361">
        <v>7</v>
      </c>
      <c r="K79" s="366">
        <v>6</v>
      </c>
      <c r="L79" s="361">
        <v>7</v>
      </c>
      <c r="M79" s="367">
        <v>7</v>
      </c>
      <c r="N79" s="368">
        <f t="shared" si="8"/>
        <v>35</v>
      </c>
      <c r="O79" s="369">
        <f t="shared" si="9"/>
        <v>5.833333333333333</v>
      </c>
      <c r="P79" s="370">
        <f t="shared" si="10"/>
        <v>0.89103869653767809</v>
      </c>
      <c r="Q79" s="2"/>
      <c r="R79" s="182"/>
      <c r="S79" s="182"/>
    </row>
    <row r="80" spans="1:38" ht="24.95" customHeight="1">
      <c r="A80" s="360" t="s">
        <v>257</v>
      </c>
      <c r="B80" s="364"/>
      <c r="C80" s="365"/>
      <c r="D80" s="365"/>
      <c r="E80" s="365"/>
      <c r="F80" s="365"/>
      <c r="G80" s="349"/>
      <c r="H80" s="365">
        <v>4</v>
      </c>
      <c r="I80" s="365">
        <v>1</v>
      </c>
      <c r="J80" s="361">
        <v>0</v>
      </c>
      <c r="K80" s="366">
        <v>3</v>
      </c>
      <c r="L80" s="361">
        <v>3</v>
      </c>
      <c r="M80" s="367">
        <v>5</v>
      </c>
      <c r="N80" s="368">
        <f t="shared" si="8"/>
        <v>16</v>
      </c>
      <c r="O80" s="369">
        <f t="shared" si="9"/>
        <v>2.6666666666666665</v>
      </c>
      <c r="P80" s="370">
        <f t="shared" si="10"/>
        <v>0.40733197556008144</v>
      </c>
      <c r="Q80" s="2"/>
      <c r="R80" s="182"/>
      <c r="S80" s="182"/>
    </row>
    <row r="81" spans="1:19" ht="24.95" customHeight="1">
      <c r="A81" s="360" t="s">
        <v>258</v>
      </c>
      <c r="B81" s="364"/>
      <c r="C81" s="365"/>
      <c r="D81" s="365"/>
      <c r="E81" s="365"/>
      <c r="F81" s="365"/>
      <c r="G81" s="349"/>
      <c r="H81" s="365">
        <v>1</v>
      </c>
      <c r="I81" s="365">
        <v>1</v>
      </c>
      <c r="J81" s="361">
        <v>2</v>
      </c>
      <c r="K81" s="366">
        <v>3</v>
      </c>
      <c r="L81" s="361">
        <v>3</v>
      </c>
      <c r="M81" s="367">
        <v>1</v>
      </c>
      <c r="N81" s="368">
        <f t="shared" si="8"/>
        <v>11</v>
      </c>
      <c r="O81" s="369">
        <f t="shared" si="9"/>
        <v>1.8333333333333333</v>
      </c>
      <c r="P81" s="370">
        <f t="shared" si="10"/>
        <v>0.28004073319755601</v>
      </c>
      <c r="Q81" s="2"/>
      <c r="R81" s="182"/>
      <c r="S81" s="182"/>
    </row>
    <row r="82" spans="1:19" ht="24.95" customHeight="1">
      <c r="A82" s="360" t="s">
        <v>259</v>
      </c>
      <c r="B82" s="364"/>
      <c r="C82" s="365"/>
      <c r="D82" s="365"/>
      <c r="E82" s="365"/>
      <c r="F82" s="365"/>
      <c r="G82" s="349"/>
      <c r="H82" s="365">
        <v>2</v>
      </c>
      <c r="I82" s="365">
        <v>2</v>
      </c>
      <c r="J82" s="361">
        <v>3</v>
      </c>
      <c r="K82" s="366">
        <v>4</v>
      </c>
      <c r="L82" s="361">
        <v>4</v>
      </c>
      <c r="M82" s="367">
        <v>3</v>
      </c>
      <c r="N82" s="368">
        <f t="shared" si="8"/>
        <v>18</v>
      </c>
      <c r="O82" s="369">
        <f t="shared" si="9"/>
        <v>3</v>
      </c>
      <c r="P82" s="370">
        <f t="shared" si="10"/>
        <v>0.45824847250509165</v>
      </c>
      <c r="Q82" s="2"/>
      <c r="R82" s="182"/>
      <c r="S82" s="182"/>
    </row>
    <row r="83" spans="1:19" ht="24.95" customHeight="1">
      <c r="A83" s="440" t="s">
        <v>391</v>
      </c>
      <c r="B83" s="364"/>
      <c r="C83" s="365"/>
      <c r="D83" s="365"/>
      <c r="E83" s="365"/>
      <c r="F83" s="365"/>
      <c r="G83" s="349"/>
      <c r="H83" s="365">
        <v>1</v>
      </c>
      <c r="I83" s="365">
        <v>0</v>
      </c>
      <c r="J83" s="361">
        <v>1</v>
      </c>
      <c r="K83" s="366">
        <v>1</v>
      </c>
      <c r="L83" s="361">
        <v>3</v>
      </c>
      <c r="M83" s="367">
        <v>3</v>
      </c>
      <c r="N83" s="368">
        <f t="shared" si="8"/>
        <v>9</v>
      </c>
      <c r="O83" s="369">
        <f t="shared" si="9"/>
        <v>1.5</v>
      </c>
      <c r="P83" s="370">
        <f t="shared" si="10"/>
        <v>0.22912423625254583</v>
      </c>
      <c r="Q83" s="2"/>
      <c r="R83" s="182"/>
      <c r="S83" s="182"/>
    </row>
    <row r="84" spans="1:19" ht="24.95" customHeight="1">
      <c r="A84" s="360" t="s">
        <v>261</v>
      </c>
      <c r="B84" s="364"/>
      <c r="C84" s="365"/>
      <c r="D84" s="365"/>
      <c r="E84" s="365"/>
      <c r="F84" s="365"/>
      <c r="G84" s="349"/>
      <c r="H84" s="365">
        <v>4</v>
      </c>
      <c r="I84" s="365">
        <v>0</v>
      </c>
      <c r="J84" s="361">
        <v>2</v>
      </c>
      <c r="K84" s="366">
        <v>3</v>
      </c>
      <c r="L84" s="361">
        <v>3</v>
      </c>
      <c r="M84" s="367">
        <v>2</v>
      </c>
      <c r="N84" s="368">
        <f t="shared" si="8"/>
        <v>14</v>
      </c>
      <c r="O84" s="369">
        <f t="shared" si="9"/>
        <v>2.3333333333333335</v>
      </c>
      <c r="P84" s="370">
        <f t="shared" si="10"/>
        <v>0.35641547861507128</v>
      </c>
      <c r="Q84" s="2"/>
      <c r="R84" s="182"/>
      <c r="S84" s="182"/>
    </row>
    <row r="85" spans="1:19" ht="24.95" customHeight="1">
      <c r="A85" s="360" t="s">
        <v>262</v>
      </c>
      <c r="B85" s="364"/>
      <c r="C85" s="365"/>
      <c r="D85" s="365"/>
      <c r="E85" s="365"/>
      <c r="F85" s="365"/>
      <c r="G85" s="349"/>
      <c r="H85" s="365">
        <v>1</v>
      </c>
      <c r="I85" s="365">
        <v>1</v>
      </c>
      <c r="J85" s="361">
        <v>1</v>
      </c>
      <c r="K85" s="366">
        <v>2</v>
      </c>
      <c r="L85" s="361">
        <v>3</v>
      </c>
      <c r="M85" s="367">
        <v>0</v>
      </c>
      <c r="N85" s="368">
        <f t="shared" si="8"/>
        <v>8</v>
      </c>
      <c r="O85" s="369">
        <f t="shared" si="9"/>
        <v>1.3333333333333333</v>
      </c>
      <c r="P85" s="370">
        <f t="shared" si="10"/>
        <v>0.20366598778004072</v>
      </c>
      <c r="Q85" s="2"/>
      <c r="R85" s="182"/>
      <c r="S85" s="182"/>
    </row>
    <row r="86" spans="1:19" ht="24.95" customHeight="1">
      <c r="A86" s="360" t="s">
        <v>263</v>
      </c>
      <c r="B86" s="364"/>
      <c r="C86" s="365"/>
      <c r="D86" s="365"/>
      <c r="E86" s="365"/>
      <c r="F86" s="365"/>
      <c r="G86" s="349"/>
      <c r="H86" s="365">
        <v>1</v>
      </c>
      <c r="I86" s="365">
        <v>1</v>
      </c>
      <c r="J86" s="361">
        <v>2</v>
      </c>
      <c r="K86" s="366">
        <v>1</v>
      </c>
      <c r="L86" s="361">
        <v>1</v>
      </c>
      <c r="M86" s="367">
        <v>0</v>
      </c>
      <c r="N86" s="368">
        <f t="shared" ref="N86:N99" si="11">SUM(B86:M86)</f>
        <v>6</v>
      </c>
      <c r="O86" s="369">
        <f t="shared" ref="O86:O100" si="12">AVERAGE(B86:M86)</f>
        <v>1</v>
      </c>
      <c r="P86" s="370">
        <f t="shared" si="10"/>
        <v>0.15274949083503053</v>
      </c>
      <c r="Q86" s="2"/>
      <c r="R86" s="182"/>
      <c r="S86" s="182"/>
    </row>
    <row r="87" spans="1:19" ht="24.95" customHeight="1">
      <c r="A87" s="360" t="s">
        <v>264</v>
      </c>
      <c r="B87" s="364"/>
      <c r="C87" s="365"/>
      <c r="D87" s="365"/>
      <c r="E87" s="365"/>
      <c r="F87" s="365"/>
      <c r="G87" s="349"/>
      <c r="H87" s="365">
        <v>1</v>
      </c>
      <c r="I87" s="365">
        <v>1</v>
      </c>
      <c r="J87" s="361">
        <v>2</v>
      </c>
      <c r="K87" s="366">
        <v>0</v>
      </c>
      <c r="L87" s="361">
        <v>2</v>
      </c>
      <c r="M87" s="367">
        <v>3</v>
      </c>
      <c r="N87" s="368">
        <f t="shared" si="11"/>
        <v>9</v>
      </c>
      <c r="O87" s="369">
        <f t="shared" si="12"/>
        <v>1.5</v>
      </c>
      <c r="P87" s="370">
        <f t="shared" si="10"/>
        <v>0.22912423625254583</v>
      </c>
      <c r="Q87" s="2"/>
      <c r="R87" s="182"/>
      <c r="S87" s="182"/>
    </row>
    <row r="88" spans="1:19" ht="24.95" customHeight="1">
      <c r="A88" s="360" t="s">
        <v>265</v>
      </c>
      <c r="B88" s="364"/>
      <c r="C88" s="365"/>
      <c r="D88" s="365"/>
      <c r="E88" s="365"/>
      <c r="F88" s="365"/>
      <c r="G88" s="349"/>
      <c r="H88" s="365">
        <v>5</v>
      </c>
      <c r="I88" s="365">
        <v>5</v>
      </c>
      <c r="J88" s="361">
        <v>5</v>
      </c>
      <c r="K88" s="366">
        <v>12</v>
      </c>
      <c r="L88" s="361">
        <v>12</v>
      </c>
      <c r="M88" s="367">
        <v>6</v>
      </c>
      <c r="N88" s="368">
        <f t="shared" si="11"/>
        <v>45</v>
      </c>
      <c r="O88" s="369">
        <f t="shared" si="12"/>
        <v>7.5</v>
      </c>
      <c r="P88" s="370">
        <f t="shared" ref="P88:P99" si="13">(N88/$N$100)*100</f>
        <v>1.145621181262729</v>
      </c>
      <c r="Q88" s="2"/>
      <c r="R88" s="182"/>
      <c r="S88" s="182"/>
    </row>
    <row r="89" spans="1:19" ht="24.95" customHeight="1">
      <c r="A89" s="360" t="s">
        <v>266</v>
      </c>
      <c r="B89" s="364"/>
      <c r="C89" s="365"/>
      <c r="D89" s="365"/>
      <c r="E89" s="365"/>
      <c r="F89" s="365"/>
      <c r="G89" s="349"/>
      <c r="H89" s="365">
        <v>2</v>
      </c>
      <c r="I89" s="365">
        <v>1</v>
      </c>
      <c r="J89" s="361">
        <v>1</v>
      </c>
      <c r="K89" s="366">
        <v>0</v>
      </c>
      <c r="L89" s="361">
        <v>2</v>
      </c>
      <c r="M89" s="367">
        <v>10</v>
      </c>
      <c r="N89" s="368">
        <f t="shared" si="11"/>
        <v>16</v>
      </c>
      <c r="O89" s="369">
        <f t="shared" si="12"/>
        <v>2.6666666666666665</v>
      </c>
      <c r="P89" s="370">
        <f t="shared" si="13"/>
        <v>0.40733197556008144</v>
      </c>
      <c r="Q89" s="2"/>
      <c r="R89" s="182"/>
      <c r="S89" s="182"/>
    </row>
    <row r="90" spans="1:19" ht="24.95" customHeight="1">
      <c r="A90" s="360" t="s">
        <v>267</v>
      </c>
      <c r="B90" s="364"/>
      <c r="C90" s="365"/>
      <c r="D90" s="365"/>
      <c r="E90" s="365"/>
      <c r="F90" s="365"/>
      <c r="G90" s="349"/>
      <c r="H90" s="365">
        <v>2</v>
      </c>
      <c r="I90" s="365">
        <v>3</v>
      </c>
      <c r="J90" s="361">
        <v>2</v>
      </c>
      <c r="K90" s="366">
        <v>3</v>
      </c>
      <c r="L90" s="361">
        <v>5</v>
      </c>
      <c r="M90" s="367">
        <v>3</v>
      </c>
      <c r="N90" s="368">
        <f t="shared" si="11"/>
        <v>18</v>
      </c>
      <c r="O90" s="369">
        <f t="shared" si="12"/>
        <v>3</v>
      </c>
      <c r="P90" s="370">
        <f t="shared" si="13"/>
        <v>0.45824847250509165</v>
      </c>
      <c r="Q90" s="2"/>
      <c r="R90" s="182"/>
      <c r="S90" s="182"/>
    </row>
    <row r="91" spans="1:19" ht="24.95" customHeight="1">
      <c r="A91" s="360" t="s">
        <v>268</v>
      </c>
      <c r="B91" s="364"/>
      <c r="C91" s="365"/>
      <c r="D91" s="365"/>
      <c r="E91" s="365"/>
      <c r="F91" s="365"/>
      <c r="G91" s="349"/>
      <c r="H91" s="365">
        <v>5</v>
      </c>
      <c r="I91" s="365">
        <v>1</v>
      </c>
      <c r="J91" s="361">
        <v>3</v>
      </c>
      <c r="K91" s="366">
        <v>8</v>
      </c>
      <c r="L91" s="361">
        <v>5</v>
      </c>
      <c r="M91" s="367">
        <v>5</v>
      </c>
      <c r="N91" s="368">
        <f t="shared" si="11"/>
        <v>27</v>
      </c>
      <c r="O91" s="369">
        <f t="shared" si="12"/>
        <v>4.5</v>
      </c>
      <c r="P91" s="370">
        <f t="shared" si="13"/>
        <v>0.68737270875763745</v>
      </c>
      <c r="Q91" s="2"/>
      <c r="R91" s="182"/>
      <c r="S91" s="182"/>
    </row>
    <row r="92" spans="1:19" ht="24.95" customHeight="1">
      <c r="A92" s="360" t="s">
        <v>269</v>
      </c>
      <c r="B92" s="364"/>
      <c r="C92" s="365"/>
      <c r="D92" s="365"/>
      <c r="E92" s="365"/>
      <c r="F92" s="365"/>
      <c r="G92" s="349"/>
      <c r="H92" s="365">
        <v>6</v>
      </c>
      <c r="I92" s="365">
        <v>3</v>
      </c>
      <c r="J92" s="361">
        <v>3</v>
      </c>
      <c r="K92" s="366">
        <v>2</v>
      </c>
      <c r="L92" s="361">
        <v>3</v>
      </c>
      <c r="M92" s="367">
        <v>3</v>
      </c>
      <c r="N92" s="368">
        <f t="shared" si="11"/>
        <v>20</v>
      </c>
      <c r="O92" s="369">
        <f t="shared" si="12"/>
        <v>3.3333333333333335</v>
      </c>
      <c r="P92" s="370">
        <f t="shared" si="13"/>
        <v>0.50916496945010181</v>
      </c>
      <c r="Q92" s="2"/>
      <c r="R92" s="182"/>
      <c r="S92" s="182"/>
    </row>
    <row r="93" spans="1:19" ht="24.95" customHeight="1">
      <c r="A93" s="360" t="s">
        <v>270</v>
      </c>
      <c r="B93" s="364"/>
      <c r="C93" s="365"/>
      <c r="D93" s="365"/>
      <c r="E93" s="365"/>
      <c r="F93" s="365"/>
      <c r="G93" s="349"/>
      <c r="H93" s="365">
        <v>2</v>
      </c>
      <c r="I93" s="365">
        <v>3</v>
      </c>
      <c r="J93" s="361">
        <v>6</v>
      </c>
      <c r="K93" s="366">
        <v>1</v>
      </c>
      <c r="L93" s="361">
        <v>2</v>
      </c>
      <c r="M93" s="367">
        <v>2</v>
      </c>
      <c r="N93" s="368">
        <f t="shared" si="11"/>
        <v>16</v>
      </c>
      <c r="O93" s="369">
        <f t="shared" si="12"/>
        <v>2.6666666666666665</v>
      </c>
      <c r="P93" s="370">
        <f t="shared" si="13"/>
        <v>0.40733197556008144</v>
      </c>
      <c r="Q93" s="2"/>
      <c r="R93" s="182"/>
      <c r="S93" s="182"/>
    </row>
    <row r="94" spans="1:19" ht="24.95" customHeight="1">
      <c r="A94" s="360" t="s">
        <v>271</v>
      </c>
      <c r="B94" s="364"/>
      <c r="C94" s="365"/>
      <c r="D94" s="365"/>
      <c r="E94" s="365"/>
      <c r="F94" s="365"/>
      <c r="G94" s="349"/>
      <c r="H94" s="365">
        <v>1</v>
      </c>
      <c r="I94" s="365">
        <v>1</v>
      </c>
      <c r="J94" s="361">
        <v>0</v>
      </c>
      <c r="K94" s="366">
        <v>2</v>
      </c>
      <c r="L94" s="361">
        <v>2</v>
      </c>
      <c r="M94" s="367">
        <v>0</v>
      </c>
      <c r="N94" s="368">
        <f t="shared" si="11"/>
        <v>6</v>
      </c>
      <c r="O94" s="369">
        <f t="shared" si="12"/>
        <v>1</v>
      </c>
      <c r="P94" s="370">
        <f t="shared" si="13"/>
        <v>0.15274949083503053</v>
      </c>
      <c r="Q94" s="2"/>
      <c r="R94" s="182"/>
      <c r="S94" s="182"/>
    </row>
    <row r="95" spans="1:19" ht="24.95" customHeight="1">
      <c r="A95" s="360" t="s">
        <v>272</v>
      </c>
      <c r="B95" s="364"/>
      <c r="C95" s="365"/>
      <c r="D95" s="365"/>
      <c r="E95" s="365"/>
      <c r="F95" s="365"/>
      <c r="G95" s="349"/>
      <c r="H95" s="365">
        <v>2</v>
      </c>
      <c r="I95" s="365">
        <v>1</v>
      </c>
      <c r="J95" s="361">
        <v>4</v>
      </c>
      <c r="K95" s="366">
        <v>1</v>
      </c>
      <c r="L95" s="361">
        <v>2</v>
      </c>
      <c r="M95" s="367">
        <v>2</v>
      </c>
      <c r="N95" s="368">
        <f t="shared" si="11"/>
        <v>12</v>
      </c>
      <c r="O95" s="369">
        <f t="shared" si="12"/>
        <v>2</v>
      </c>
      <c r="P95" s="370">
        <f t="shared" si="13"/>
        <v>0.30549898167006106</v>
      </c>
      <c r="Q95" s="2"/>
      <c r="R95" s="182"/>
      <c r="S95" s="182"/>
    </row>
    <row r="96" spans="1:19" ht="24.95" customHeight="1">
      <c r="A96" s="360" t="s">
        <v>273</v>
      </c>
      <c r="B96" s="364"/>
      <c r="C96" s="365"/>
      <c r="D96" s="365"/>
      <c r="E96" s="365"/>
      <c r="F96" s="365"/>
      <c r="G96" s="349"/>
      <c r="H96" s="365">
        <v>2</v>
      </c>
      <c r="I96" s="365">
        <v>0</v>
      </c>
      <c r="J96" s="361">
        <v>0</v>
      </c>
      <c r="K96" s="366">
        <v>3</v>
      </c>
      <c r="L96" s="361">
        <v>2</v>
      </c>
      <c r="M96" s="367">
        <v>0</v>
      </c>
      <c r="N96" s="368">
        <f t="shared" si="11"/>
        <v>7</v>
      </c>
      <c r="O96" s="369">
        <f t="shared" si="12"/>
        <v>1.1666666666666667</v>
      </c>
      <c r="P96" s="370">
        <f t="shared" si="13"/>
        <v>0.17820773930753564</v>
      </c>
      <c r="Q96" s="2"/>
      <c r="R96" s="182"/>
      <c r="S96" s="182"/>
    </row>
    <row r="97" spans="1:54" ht="24.95" customHeight="1">
      <c r="A97" s="360" t="s">
        <v>274</v>
      </c>
      <c r="B97" s="364"/>
      <c r="C97" s="365"/>
      <c r="D97" s="365"/>
      <c r="E97" s="365"/>
      <c r="F97" s="365"/>
      <c r="G97" s="349"/>
      <c r="H97" s="365">
        <v>3</v>
      </c>
      <c r="I97" s="365">
        <v>4</v>
      </c>
      <c r="J97" s="361">
        <v>1</v>
      </c>
      <c r="K97" s="366">
        <v>7</v>
      </c>
      <c r="L97" s="361">
        <v>3</v>
      </c>
      <c r="M97" s="367">
        <v>2</v>
      </c>
      <c r="N97" s="368">
        <f t="shared" si="11"/>
        <v>20</v>
      </c>
      <c r="O97" s="369">
        <f t="shared" si="12"/>
        <v>3.3333333333333335</v>
      </c>
      <c r="P97" s="370">
        <f t="shared" si="13"/>
        <v>0.50916496945010181</v>
      </c>
      <c r="Q97" s="2"/>
      <c r="R97" s="182"/>
      <c r="S97" s="182"/>
    </row>
    <row r="98" spans="1:54" s="71" customFormat="1" ht="24.95" customHeight="1">
      <c r="A98" s="368" t="s">
        <v>275</v>
      </c>
      <c r="B98" s="601"/>
      <c r="C98" s="365"/>
      <c r="D98" s="444"/>
      <c r="E98" s="444"/>
      <c r="F98" s="444"/>
      <c r="G98" s="349"/>
      <c r="H98" s="444">
        <v>2</v>
      </c>
      <c r="I98" s="444">
        <v>1</v>
      </c>
      <c r="J98" s="361">
        <v>0</v>
      </c>
      <c r="K98" s="366">
        <v>2</v>
      </c>
      <c r="L98" s="361">
        <v>3</v>
      </c>
      <c r="M98" s="367">
        <v>1</v>
      </c>
      <c r="N98" s="368">
        <f t="shared" si="11"/>
        <v>9</v>
      </c>
      <c r="O98" s="441">
        <f t="shared" si="12"/>
        <v>1.5</v>
      </c>
      <c r="P98" s="442">
        <f t="shared" si="13"/>
        <v>0.22912423625254583</v>
      </c>
      <c r="Q98" s="356"/>
      <c r="T98" s="123"/>
      <c r="BB98" s="132"/>
    </row>
    <row r="99" spans="1:54" ht="24.95" customHeight="1" thickBot="1">
      <c r="A99" s="443" t="s">
        <v>392</v>
      </c>
      <c r="B99" s="565"/>
      <c r="C99" s="444"/>
      <c r="D99" s="445"/>
      <c r="E99" s="445"/>
      <c r="F99" s="445"/>
      <c r="G99" s="543"/>
      <c r="H99" s="445">
        <v>21</v>
      </c>
      <c r="I99" s="445">
        <v>7</v>
      </c>
      <c r="J99" s="446">
        <v>17</v>
      </c>
      <c r="K99" s="447">
        <v>19</v>
      </c>
      <c r="L99" s="446">
        <v>10</v>
      </c>
      <c r="M99" s="448">
        <v>21</v>
      </c>
      <c r="N99" s="449">
        <f t="shared" si="11"/>
        <v>95</v>
      </c>
      <c r="O99" s="450">
        <f t="shared" si="12"/>
        <v>15.833333333333334</v>
      </c>
      <c r="P99" s="451">
        <f t="shared" si="13"/>
        <v>2.4185336048879837</v>
      </c>
      <c r="Q99" s="452"/>
      <c r="R99" s="182"/>
      <c r="S99" s="453"/>
      <c r="T99" s="200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</row>
    <row r="100" spans="1:54" ht="24.95" customHeight="1" thickBot="1">
      <c r="A100" s="454" t="s">
        <v>311</v>
      </c>
      <c r="B100" s="456"/>
      <c r="C100" s="456"/>
      <c r="D100" s="455"/>
      <c r="E100" s="455"/>
      <c r="F100" s="542"/>
      <c r="G100" s="544"/>
      <c r="H100" s="456">
        <f>SUM(H22:H99)</f>
        <v>604</v>
      </c>
      <c r="I100" s="456">
        <f>SUM(I22:I99)</f>
        <v>556</v>
      </c>
      <c r="J100" s="456">
        <f>SUM(J22:J99)</f>
        <v>882</v>
      </c>
      <c r="K100" s="456">
        <f>SUM(K22:K99)</f>
        <v>634</v>
      </c>
      <c r="L100" s="456">
        <f>SUM(L22:L99)</f>
        <v>688</v>
      </c>
      <c r="M100" s="456">
        <f t="shared" ref="M100:N100" si="14">SUM(M22:M99)</f>
        <v>564</v>
      </c>
      <c r="N100" s="455">
        <f t="shared" si="14"/>
        <v>3928</v>
      </c>
      <c r="O100" s="457">
        <f t="shared" si="12"/>
        <v>654.66666666666663</v>
      </c>
      <c r="P100" s="458">
        <f>SUM(P22:P99)</f>
        <v>99.999999999999972</v>
      </c>
      <c r="Q100" s="459"/>
      <c r="R100" s="131"/>
      <c r="S100" s="182"/>
      <c r="T100" s="460"/>
      <c r="U100" s="71"/>
      <c r="V100" s="71"/>
      <c r="W100" s="71"/>
      <c r="X100" s="71"/>
      <c r="Y100" s="71"/>
      <c r="Z100" s="71"/>
      <c r="AA100" s="71"/>
      <c r="AB100" s="71"/>
      <c r="AC100" s="71"/>
      <c r="AD100" s="132"/>
      <c r="AE100" s="132"/>
      <c r="AH100" s="123"/>
    </row>
    <row r="101" spans="1:54" s="547" customFormat="1" ht="24.95" customHeight="1">
      <c r="C101" s="548"/>
      <c r="D101" s="548"/>
      <c r="F101" s="549"/>
      <c r="G101" s="549"/>
      <c r="H101" s="549"/>
      <c r="I101" s="550"/>
      <c r="J101" s="549"/>
      <c r="K101" s="549"/>
      <c r="L101" s="549"/>
      <c r="M101" s="551"/>
      <c r="N101" s="552"/>
      <c r="O101" s="548"/>
      <c r="P101" s="548"/>
      <c r="Q101" s="553"/>
      <c r="T101" s="710"/>
      <c r="U101" s="549"/>
      <c r="V101" s="549"/>
      <c r="W101" s="549"/>
      <c r="X101" s="549"/>
      <c r="Y101" s="549"/>
      <c r="Z101" s="549"/>
      <c r="AA101" s="549"/>
      <c r="AB101" s="549"/>
      <c r="AC101" s="549"/>
      <c r="AD101" s="549"/>
      <c r="AE101" s="549"/>
      <c r="AF101" s="549"/>
      <c r="AG101" s="549"/>
      <c r="AH101" s="551"/>
    </row>
    <row r="102" spans="1:54" s="547" customFormat="1">
      <c r="A102" s="914"/>
      <c r="B102" s="915"/>
      <c r="C102" s="915"/>
      <c r="D102" s="915"/>
      <c r="E102" s="915"/>
      <c r="F102" s="915"/>
      <c r="G102" s="915"/>
      <c r="H102" s="915"/>
      <c r="I102" s="915"/>
      <c r="J102" s="915"/>
      <c r="K102" s="915"/>
      <c r="L102" s="915"/>
      <c r="M102" s="915"/>
      <c r="N102" s="915"/>
      <c r="O102" s="916"/>
      <c r="P102" s="553"/>
      <c r="Q102" s="548"/>
      <c r="R102" s="711"/>
      <c r="S102" s="549"/>
      <c r="T102" s="551"/>
      <c r="U102" s="549"/>
      <c r="V102" s="549"/>
      <c r="W102" s="549"/>
      <c r="X102" s="549"/>
      <c r="Y102" s="549"/>
      <c r="Z102" s="549"/>
      <c r="AA102" s="549"/>
      <c r="AB102" s="549"/>
      <c r="AC102" s="549"/>
      <c r="AD102" s="549"/>
      <c r="AE102" s="549"/>
      <c r="AF102" s="551"/>
      <c r="AG102" s="549"/>
    </row>
    <row r="103" spans="1:54" s="815" customFormat="1">
      <c r="A103" s="554"/>
      <c r="B103" s="995"/>
      <c r="C103" s="995"/>
      <c r="D103" s="995"/>
      <c r="E103" s="996"/>
      <c r="F103" s="996"/>
      <c r="G103" s="996"/>
      <c r="H103" s="996"/>
      <c r="I103" s="996"/>
      <c r="J103" s="996"/>
      <c r="K103" s="996"/>
      <c r="L103" s="996"/>
      <c r="M103" s="996"/>
      <c r="N103" s="555"/>
      <c r="O103" s="556"/>
      <c r="P103" s="557"/>
      <c r="Q103" s="555"/>
      <c r="R103" s="554"/>
      <c r="S103" s="554"/>
      <c r="T103" s="935"/>
      <c r="U103" s="817"/>
      <c r="V103" s="817"/>
      <c r="W103" s="817"/>
      <c r="X103" s="817"/>
      <c r="Y103" s="817"/>
      <c r="Z103" s="817"/>
      <c r="AA103" s="817"/>
      <c r="AB103" s="817"/>
      <c r="AC103" s="817"/>
      <c r="AD103" s="817"/>
      <c r="AE103" s="817"/>
      <c r="AF103" s="817"/>
      <c r="AG103" s="817"/>
      <c r="AH103" s="826"/>
    </row>
    <row r="104" spans="1:54" s="815" customFormat="1">
      <c r="A104" s="528" t="s">
        <v>328</v>
      </c>
      <c r="B104" s="529">
        <v>45627</v>
      </c>
      <c r="C104" s="529">
        <v>45597</v>
      </c>
      <c r="D104" s="530">
        <v>45566</v>
      </c>
      <c r="E104" s="530">
        <v>45536</v>
      </c>
      <c r="F104" s="530">
        <v>45505</v>
      </c>
      <c r="G104" s="530">
        <v>45474</v>
      </c>
      <c r="H104" s="530">
        <v>45444</v>
      </c>
      <c r="I104" s="530">
        <v>45413</v>
      </c>
      <c r="J104" s="530">
        <v>45383</v>
      </c>
      <c r="K104" s="530">
        <v>45352</v>
      </c>
      <c r="L104" s="531">
        <v>45323</v>
      </c>
      <c r="M104" s="530">
        <v>45292</v>
      </c>
      <c r="N104" s="530" t="s">
        <v>5</v>
      </c>
      <c r="O104" s="532"/>
      <c r="P104" s="1088"/>
      <c r="Q104" s="555"/>
      <c r="R104" s="554"/>
      <c r="S104" s="554"/>
      <c r="T104" s="935"/>
      <c r="U104" s="817"/>
      <c r="V104" s="817"/>
      <c r="W104" s="817"/>
      <c r="X104" s="817"/>
      <c r="Y104" s="817"/>
      <c r="Z104" s="817"/>
      <c r="AA104" s="817"/>
      <c r="AB104" s="817"/>
      <c r="AC104" s="817"/>
      <c r="AD104" s="817"/>
      <c r="AE104" s="817"/>
      <c r="AF104" s="817"/>
      <c r="AG104" s="817"/>
      <c r="AH104" s="826"/>
    </row>
    <row r="105" spans="1:54" s="815" customFormat="1">
      <c r="A105" s="818" t="s">
        <v>393</v>
      </c>
      <c r="B105" s="819"/>
      <c r="C105" s="819"/>
      <c r="D105" s="819"/>
      <c r="E105" s="819"/>
      <c r="F105" s="819"/>
      <c r="G105" s="819"/>
      <c r="H105" s="819">
        <v>81</v>
      </c>
      <c r="I105" s="819">
        <v>110</v>
      </c>
      <c r="J105" s="820">
        <v>158</v>
      </c>
      <c r="K105" s="534">
        <v>113</v>
      </c>
      <c r="L105" s="820">
        <v>116</v>
      </c>
      <c r="M105" s="820">
        <v>82</v>
      </c>
      <c r="N105" s="819">
        <v>660</v>
      </c>
      <c r="O105" s="535">
        <f>N105/$N$115*100</f>
        <v>28.720626631853786</v>
      </c>
      <c r="P105" s="1088"/>
      <c r="Q105" s="555"/>
      <c r="R105" s="554"/>
      <c r="S105" s="554"/>
      <c r="T105" s="935"/>
      <c r="U105" s="817"/>
      <c r="V105" s="817"/>
      <c r="W105" s="817"/>
      <c r="X105" s="817"/>
      <c r="Y105" s="817"/>
      <c r="Z105" s="817"/>
      <c r="AA105" s="817"/>
      <c r="AB105" s="817"/>
      <c r="AC105" s="817"/>
      <c r="AD105" s="817"/>
      <c r="AE105" s="817"/>
      <c r="AF105" s="817"/>
      <c r="AG105" s="817"/>
      <c r="AH105" s="826"/>
    </row>
    <row r="106" spans="1:54" s="815" customFormat="1">
      <c r="A106" s="822" t="s">
        <v>397</v>
      </c>
      <c r="B106" s="819"/>
      <c r="C106" s="819"/>
      <c r="D106" s="819"/>
      <c r="E106" s="819"/>
      <c r="F106" s="819"/>
      <c r="G106" s="819"/>
      <c r="H106" s="819">
        <v>52</v>
      </c>
      <c r="I106" s="819">
        <v>43</v>
      </c>
      <c r="J106" s="820">
        <v>33</v>
      </c>
      <c r="K106" s="533">
        <v>40</v>
      </c>
      <c r="L106" s="820">
        <v>43</v>
      </c>
      <c r="M106" s="819">
        <v>48</v>
      </c>
      <c r="N106" s="819">
        <v>259</v>
      </c>
      <c r="O106" s="535">
        <f t="shared" ref="O106:O114" si="15">N106/$N$115*100</f>
        <v>11.270670147954744</v>
      </c>
      <c r="P106" s="1088"/>
      <c r="Q106" s="555"/>
      <c r="R106" s="554"/>
      <c r="S106" s="554"/>
      <c r="T106" s="935"/>
      <c r="U106" s="817"/>
      <c r="V106" s="817"/>
      <c r="W106" s="817"/>
      <c r="X106" s="817"/>
      <c r="Y106" s="817"/>
      <c r="Z106" s="817"/>
      <c r="AA106" s="817"/>
      <c r="AB106" s="817"/>
      <c r="AC106" s="817"/>
      <c r="AD106" s="817"/>
      <c r="AE106" s="817"/>
      <c r="AF106" s="817"/>
      <c r="AG106" s="817"/>
      <c r="AH106" s="826"/>
    </row>
    <row r="107" spans="1:54" s="815" customFormat="1">
      <c r="A107" s="818" t="s">
        <v>394</v>
      </c>
      <c r="B107" s="819"/>
      <c r="C107" s="819"/>
      <c r="D107" s="819"/>
      <c r="E107" s="819"/>
      <c r="F107" s="819"/>
      <c r="G107" s="819"/>
      <c r="H107" s="819">
        <v>41</v>
      </c>
      <c r="I107" s="819">
        <v>42</v>
      </c>
      <c r="J107" s="820">
        <v>50</v>
      </c>
      <c r="K107" s="534">
        <v>42</v>
      </c>
      <c r="L107" s="820">
        <v>39</v>
      </c>
      <c r="M107" s="820">
        <v>37</v>
      </c>
      <c r="N107" s="819">
        <v>251</v>
      </c>
      <c r="O107" s="535">
        <f t="shared" si="15"/>
        <v>10.92254134029591</v>
      </c>
      <c r="P107" s="1088"/>
      <c r="Q107" s="555"/>
      <c r="R107" s="554"/>
      <c r="S107" s="554"/>
      <c r="T107" s="935"/>
      <c r="U107" s="817"/>
      <c r="V107" s="817"/>
      <c r="W107" s="817"/>
      <c r="X107" s="817"/>
      <c r="Y107" s="817"/>
      <c r="Z107" s="817"/>
      <c r="AA107" s="817"/>
      <c r="AB107" s="817"/>
      <c r="AC107" s="817"/>
      <c r="AD107" s="817"/>
      <c r="AE107" s="817"/>
      <c r="AF107" s="817"/>
      <c r="AG107" s="817"/>
      <c r="AH107" s="826"/>
    </row>
    <row r="108" spans="1:54" s="815" customFormat="1">
      <c r="A108" s="818" t="s">
        <v>396</v>
      </c>
      <c r="B108" s="819"/>
      <c r="C108" s="819"/>
      <c r="D108" s="819"/>
      <c r="E108" s="819"/>
      <c r="F108" s="819"/>
      <c r="G108" s="819"/>
      <c r="H108" s="819">
        <v>32</v>
      </c>
      <c r="I108" s="819">
        <v>39</v>
      </c>
      <c r="J108" s="820">
        <v>54</v>
      </c>
      <c r="K108" s="534">
        <v>34</v>
      </c>
      <c r="L108" s="820">
        <v>30</v>
      </c>
      <c r="M108" s="820">
        <v>45</v>
      </c>
      <c r="N108" s="819">
        <v>234</v>
      </c>
      <c r="O108" s="535">
        <f t="shared" si="15"/>
        <v>10.182767624020887</v>
      </c>
      <c r="P108" s="1088"/>
      <c r="Q108" s="555"/>
      <c r="R108" s="554"/>
      <c r="S108" s="554"/>
      <c r="T108" s="936"/>
      <c r="AF108" s="817"/>
      <c r="AG108" s="817"/>
    </row>
    <row r="109" spans="1:54" s="815" customFormat="1">
      <c r="A109" s="818" t="s">
        <v>395</v>
      </c>
      <c r="B109" s="819"/>
      <c r="C109" s="819"/>
      <c r="D109" s="819"/>
      <c r="E109" s="819"/>
      <c r="F109" s="819"/>
      <c r="G109" s="819"/>
      <c r="H109" s="819">
        <v>19</v>
      </c>
      <c r="I109" s="819">
        <v>25</v>
      </c>
      <c r="J109" s="820">
        <v>85</v>
      </c>
      <c r="K109" s="534">
        <v>32</v>
      </c>
      <c r="L109" s="820">
        <v>31</v>
      </c>
      <c r="M109" s="820">
        <v>29</v>
      </c>
      <c r="N109" s="819">
        <v>221</v>
      </c>
      <c r="O109" s="535">
        <f t="shared" si="15"/>
        <v>9.617058311575283</v>
      </c>
      <c r="P109" s="1088"/>
      <c r="Q109" s="555"/>
      <c r="R109" s="554"/>
      <c r="S109" s="554"/>
      <c r="T109" s="936"/>
      <c r="AF109" s="817"/>
      <c r="AG109" s="817"/>
    </row>
    <row r="110" spans="1:54" s="815" customFormat="1">
      <c r="A110" s="818" t="s">
        <v>398</v>
      </c>
      <c r="B110" s="819"/>
      <c r="C110" s="819"/>
      <c r="D110" s="819"/>
      <c r="E110" s="819"/>
      <c r="F110" s="819"/>
      <c r="G110" s="819"/>
      <c r="H110" s="819">
        <v>41</v>
      </c>
      <c r="I110" s="819">
        <v>12</v>
      </c>
      <c r="J110" s="820">
        <v>45</v>
      </c>
      <c r="K110" s="534">
        <v>28</v>
      </c>
      <c r="L110" s="820">
        <v>60</v>
      </c>
      <c r="M110" s="820">
        <v>23</v>
      </c>
      <c r="N110" s="819">
        <v>209</v>
      </c>
      <c r="O110" s="535">
        <f t="shared" si="15"/>
        <v>9.0948651000870324</v>
      </c>
      <c r="P110" s="1088"/>
      <c r="Q110" s="555"/>
      <c r="R110" s="554"/>
      <c r="S110" s="554"/>
      <c r="T110" s="936"/>
      <c r="AF110" s="817"/>
      <c r="AG110" s="817"/>
    </row>
    <row r="111" spans="1:54" s="815" customFormat="1">
      <c r="A111" s="818" t="s">
        <v>438</v>
      </c>
      <c r="B111" s="819"/>
      <c r="C111" s="819"/>
      <c r="D111" s="819"/>
      <c r="E111" s="819"/>
      <c r="F111" s="819"/>
      <c r="G111" s="819"/>
      <c r="H111" s="819">
        <v>21</v>
      </c>
      <c r="I111" s="819">
        <v>29</v>
      </c>
      <c r="J111" s="820">
        <v>22</v>
      </c>
      <c r="K111" s="534">
        <v>24</v>
      </c>
      <c r="L111" s="820">
        <v>20</v>
      </c>
      <c r="M111" s="820">
        <v>24</v>
      </c>
      <c r="N111" s="819">
        <v>140</v>
      </c>
      <c r="O111" s="535">
        <f t="shared" si="15"/>
        <v>6.0922541340295906</v>
      </c>
      <c r="P111" s="1088"/>
      <c r="Q111" s="555"/>
      <c r="R111" s="554"/>
      <c r="S111" s="554"/>
      <c r="T111" s="936"/>
      <c r="AF111" s="817"/>
      <c r="AG111" s="817"/>
    </row>
    <row r="112" spans="1:54" s="815" customFormat="1">
      <c r="A112" s="818" t="s">
        <v>489</v>
      </c>
      <c r="B112" s="819"/>
      <c r="C112" s="819"/>
      <c r="D112" s="819"/>
      <c r="E112" s="819"/>
      <c r="F112" s="819"/>
      <c r="G112" s="819"/>
      <c r="H112" s="819">
        <v>18</v>
      </c>
      <c r="I112" s="819">
        <v>15</v>
      </c>
      <c r="J112" s="820">
        <v>26</v>
      </c>
      <c r="K112" s="534">
        <v>12</v>
      </c>
      <c r="L112" s="820">
        <v>27</v>
      </c>
      <c r="M112" s="820">
        <v>14</v>
      </c>
      <c r="N112" s="819">
        <v>112</v>
      </c>
      <c r="O112" s="535">
        <f t="shared" si="15"/>
        <v>4.8738033072236728</v>
      </c>
      <c r="P112" s="1088"/>
      <c r="Q112" s="555"/>
      <c r="R112" s="554"/>
      <c r="S112" s="554"/>
      <c r="T112" s="936"/>
      <c r="AF112" s="817"/>
      <c r="AG112" s="817"/>
    </row>
    <row r="113" spans="1:33" s="815" customFormat="1">
      <c r="A113" s="820" t="s">
        <v>490</v>
      </c>
      <c r="B113" s="819"/>
      <c r="C113" s="819"/>
      <c r="D113" s="819"/>
      <c r="E113" s="819"/>
      <c r="F113" s="819"/>
      <c r="G113" s="819"/>
      <c r="H113" s="819">
        <v>12</v>
      </c>
      <c r="I113" s="819">
        <v>19</v>
      </c>
      <c r="J113" s="820">
        <v>27</v>
      </c>
      <c r="K113" s="534">
        <v>19</v>
      </c>
      <c r="L113" s="820">
        <v>23</v>
      </c>
      <c r="M113" s="820">
        <v>9</v>
      </c>
      <c r="N113" s="819">
        <v>109</v>
      </c>
      <c r="O113" s="535">
        <f t="shared" si="15"/>
        <v>4.7432550043516102</v>
      </c>
      <c r="P113" s="1088"/>
      <c r="Q113" s="555"/>
      <c r="R113" s="554"/>
      <c r="S113" s="554"/>
      <c r="T113" s="936"/>
      <c r="AF113" s="817"/>
      <c r="AG113" s="817"/>
    </row>
    <row r="114" spans="1:33" s="815" customFormat="1">
      <c r="A114" s="818" t="s">
        <v>515</v>
      </c>
      <c r="B114" s="819"/>
      <c r="C114" s="819"/>
      <c r="D114" s="819"/>
      <c r="E114" s="819"/>
      <c r="F114" s="819"/>
      <c r="G114" s="819"/>
      <c r="H114" s="819">
        <v>23</v>
      </c>
      <c r="I114" s="819">
        <v>22</v>
      </c>
      <c r="J114" s="820">
        <v>18</v>
      </c>
      <c r="K114" s="534">
        <v>11</v>
      </c>
      <c r="L114" s="820">
        <v>18</v>
      </c>
      <c r="M114" s="820">
        <v>11</v>
      </c>
      <c r="N114" s="819">
        <v>103</v>
      </c>
      <c r="O114" s="535">
        <f t="shared" si="15"/>
        <v>4.4821583986074849</v>
      </c>
      <c r="P114" s="1088"/>
      <c r="Q114" s="557"/>
      <c r="R114" s="554"/>
      <c r="S114" s="554"/>
      <c r="T114" s="936"/>
      <c r="AF114" s="817"/>
      <c r="AG114" s="817"/>
    </row>
    <row r="115" spans="1:33" s="815" customFormat="1">
      <c r="A115" s="528"/>
      <c r="B115" s="536"/>
      <c r="C115" s="537"/>
      <c r="D115" s="538"/>
      <c r="E115" s="536"/>
      <c r="F115" s="539"/>
      <c r="G115" s="539"/>
      <c r="H115" s="539"/>
      <c r="I115" s="540"/>
      <c r="J115" s="539"/>
      <c r="K115" s="539"/>
      <c r="L115" s="541"/>
      <c r="M115" s="541"/>
      <c r="N115" s="539">
        <f>SUM(N105:N114)</f>
        <v>2298</v>
      </c>
      <c r="O115" s="532"/>
      <c r="P115" s="1088"/>
      <c r="Q115" s="557"/>
      <c r="R115" s="554"/>
      <c r="S115" s="554"/>
      <c r="AF115" s="817"/>
      <c r="AG115" s="817"/>
    </row>
    <row r="116" spans="1:33" s="815" customFormat="1">
      <c r="A116" s="541"/>
      <c r="B116" s="536"/>
      <c r="C116" s="537"/>
      <c r="D116" s="538"/>
      <c r="E116" s="536"/>
      <c r="F116" s="539"/>
      <c r="G116" s="539"/>
      <c r="H116" s="539"/>
      <c r="I116" s="540"/>
      <c r="J116" s="539"/>
      <c r="K116" s="539"/>
      <c r="L116" s="541"/>
      <c r="M116" s="541"/>
      <c r="N116" s="539"/>
      <c r="O116" s="532"/>
      <c r="P116" s="1088"/>
      <c r="Q116" s="557"/>
      <c r="R116" s="554"/>
      <c r="S116" s="554"/>
      <c r="AF116" s="817"/>
      <c r="AG116" s="817"/>
    </row>
    <row r="117" spans="1:33" s="815" customFormat="1">
      <c r="A117" s="602"/>
      <c r="B117" s="533"/>
      <c r="C117" s="533"/>
      <c r="D117" s="603"/>
      <c r="E117" s="533"/>
      <c r="F117" s="533"/>
      <c r="G117" s="533"/>
      <c r="H117" s="533"/>
      <c r="I117" s="533"/>
      <c r="J117" s="534"/>
      <c r="K117" s="534"/>
      <c r="L117" s="534"/>
      <c r="M117" s="534"/>
      <c r="N117" s="533"/>
      <c r="O117" s="532"/>
      <c r="P117" s="1088"/>
      <c r="Q117" s="557"/>
      <c r="R117" s="554"/>
      <c r="S117" s="554"/>
      <c r="AF117" s="817"/>
      <c r="AG117" s="817"/>
    </row>
    <row r="118" spans="1:33" s="815" customFormat="1">
      <c r="A118" s="602" t="s">
        <v>328</v>
      </c>
      <c r="B118" s="529">
        <v>45627</v>
      </c>
      <c r="C118" s="529">
        <v>45597</v>
      </c>
      <c r="D118" s="530">
        <v>45566</v>
      </c>
      <c r="E118" s="530">
        <v>45536</v>
      </c>
      <c r="F118" s="530">
        <v>45505</v>
      </c>
      <c r="G118" s="530">
        <v>45474</v>
      </c>
      <c r="H118" s="530">
        <v>45444</v>
      </c>
      <c r="I118" s="530">
        <v>45413</v>
      </c>
      <c r="J118" s="530">
        <v>45383</v>
      </c>
      <c r="K118" s="530">
        <v>45352</v>
      </c>
      <c r="L118" s="531">
        <v>45323</v>
      </c>
      <c r="M118" s="530">
        <v>45292</v>
      </c>
      <c r="N118" s="533" t="s">
        <v>5</v>
      </c>
      <c r="O118" s="538"/>
      <c r="P118" s="1089"/>
      <c r="Q118" s="557"/>
      <c r="R118" s="554"/>
      <c r="S118" s="554"/>
      <c r="AF118" s="817"/>
      <c r="AG118" s="817"/>
    </row>
    <row r="119" spans="1:33" s="815" customFormat="1" ht="23.25">
      <c r="A119" s="818" t="s">
        <v>375</v>
      </c>
      <c r="B119" s="819"/>
      <c r="C119" s="819"/>
      <c r="D119" s="819"/>
      <c r="E119" s="819"/>
      <c r="F119" s="819"/>
      <c r="G119" s="819"/>
      <c r="H119" s="819">
        <v>81</v>
      </c>
      <c r="I119" s="819">
        <v>110</v>
      </c>
      <c r="J119" s="820">
        <v>158</v>
      </c>
      <c r="K119" s="534">
        <v>113</v>
      </c>
      <c r="L119" s="820">
        <v>116</v>
      </c>
      <c r="M119" s="820">
        <v>82</v>
      </c>
      <c r="N119" s="819">
        <v>660</v>
      </c>
      <c r="O119" s="527"/>
      <c r="P119" s="527"/>
      <c r="Q119" s="557"/>
      <c r="R119" s="554"/>
      <c r="S119" s="554"/>
      <c r="AF119" s="817"/>
      <c r="AG119" s="817"/>
    </row>
    <row r="120" spans="1:33" s="815" customFormat="1" ht="23.25">
      <c r="A120" s="822" t="s">
        <v>358</v>
      </c>
      <c r="B120" s="819"/>
      <c r="C120" s="819"/>
      <c r="D120" s="819"/>
      <c r="E120" s="819"/>
      <c r="F120" s="819"/>
      <c r="G120" s="819"/>
      <c r="H120" s="819">
        <v>52</v>
      </c>
      <c r="I120" s="819">
        <v>43</v>
      </c>
      <c r="J120" s="820">
        <v>33</v>
      </c>
      <c r="K120" s="533">
        <v>40</v>
      </c>
      <c r="L120" s="820">
        <v>43</v>
      </c>
      <c r="M120" s="819">
        <v>48</v>
      </c>
      <c r="N120" s="819">
        <v>259</v>
      </c>
      <c r="O120" s="527"/>
      <c r="P120" s="527"/>
      <c r="Q120" s="557"/>
      <c r="R120" s="554"/>
      <c r="S120" s="554"/>
      <c r="AF120" s="817"/>
      <c r="AG120" s="817"/>
    </row>
    <row r="121" spans="1:33" s="815" customFormat="1" ht="23.25">
      <c r="A121" s="818" t="s">
        <v>333</v>
      </c>
      <c r="B121" s="819"/>
      <c r="C121" s="819"/>
      <c r="D121" s="819"/>
      <c r="E121" s="819"/>
      <c r="F121" s="819"/>
      <c r="G121" s="819"/>
      <c r="H121" s="819">
        <v>41</v>
      </c>
      <c r="I121" s="819">
        <v>42</v>
      </c>
      <c r="J121" s="820">
        <v>50</v>
      </c>
      <c r="K121" s="534">
        <v>42</v>
      </c>
      <c r="L121" s="820">
        <v>39</v>
      </c>
      <c r="M121" s="820">
        <v>37</v>
      </c>
      <c r="N121" s="819">
        <v>251</v>
      </c>
      <c r="O121" s="527"/>
      <c r="P121" s="527"/>
      <c r="Q121" s="557"/>
      <c r="R121" s="554"/>
      <c r="S121" s="554"/>
      <c r="AF121" s="817"/>
      <c r="AG121" s="817"/>
    </row>
    <row r="122" spans="1:33" s="815" customFormat="1" ht="23.25">
      <c r="A122" s="818" t="s">
        <v>349</v>
      </c>
      <c r="B122" s="819"/>
      <c r="C122" s="819"/>
      <c r="D122" s="819"/>
      <c r="E122" s="819"/>
      <c r="F122" s="819"/>
      <c r="G122" s="819"/>
      <c r="H122" s="819">
        <v>32</v>
      </c>
      <c r="I122" s="819">
        <v>39</v>
      </c>
      <c r="J122" s="820">
        <v>54</v>
      </c>
      <c r="K122" s="534">
        <v>34</v>
      </c>
      <c r="L122" s="820">
        <v>30</v>
      </c>
      <c r="M122" s="820">
        <v>45</v>
      </c>
      <c r="N122" s="819">
        <v>234</v>
      </c>
      <c r="O122" s="527"/>
      <c r="P122" s="527"/>
      <c r="Q122" s="557"/>
      <c r="R122" s="554"/>
      <c r="S122" s="554"/>
      <c r="AF122" s="817"/>
      <c r="AG122" s="817"/>
    </row>
    <row r="123" spans="1:33" s="815" customFormat="1" ht="23.25">
      <c r="A123" s="818" t="s">
        <v>370</v>
      </c>
      <c r="B123" s="819"/>
      <c r="C123" s="819"/>
      <c r="D123" s="819"/>
      <c r="E123" s="819"/>
      <c r="F123" s="819"/>
      <c r="G123" s="819"/>
      <c r="H123" s="819">
        <v>19</v>
      </c>
      <c r="I123" s="819">
        <v>25</v>
      </c>
      <c r="J123" s="820">
        <v>85</v>
      </c>
      <c r="K123" s="534">
        <v>32</v>
      </c>
      <c r="L123" s="820">
        <v>31</v>
      </c>
      <c r="M123" s="820">
        <v>29</v>
      </c>
      <c r="N123" s="819">
        <v>221</v>
      </c>
      <c r="O123" s="527"/>
      <c r="P123" s="527"/>
      <c r="Q123" s="557"/>
      <c r="R123" s="554"/>
      <c r="S123" s="554"/>
      <c r="AF123" s="817"/>
      <c r="AG123" s="817"/>
    </row>
    <row r="124" spans="1:33" s="815" customFormat="1" ht="23.25">
      <c r="A124" s="818" t="s">
        <v>377</v>
      </c>
      <c r="B124" s="819"/>
      <c r="C124" s="819"/>
      <c r="D124" s="819"/>
      <c r="E124" s="819"/>
      <c r="F124" s="819"/>
      <c r="G124" s="819"/>
      <c r="H124" s="819">
        <v>41</v>
      </c>
      <c r="I124" s="819">
        <v>12</v>
      </c>
      <c r="J124" s="820">
        <v>45</v>
      </c>
      <c r="K124" s="534">
        <v>28</v>
      </c>
      <c r="L124" s="820">
        <v>60</v>
      </c>
      <c r="M124" s="820">
        <v>23</v>
      </c>
      <c r="N124" s="819">
        <v>209</v>
      </c>
      <c r="O124" s="527"/>
      <c r="P124" s="527"/>
      <c r="Q124" s="557"/>
      <c r="R124" s="554"/>
      <c r="S124" s="554"/>
      <c r="AF124" s="817"/>
      <c r="AG124" s="817"/>
    </row>
    <row r="125" spans="1:33" s="815" customFormat="1" ht="23.25">
      <c r="A125" s="818" t="s">
        <v>379</v>
      </c>
      <c r="B125" s="819"/>
      <c r="C125" s="819"/>
      <c r="D125" s="819"/>
      <c r="E125" s="819"/>
      <c r="F125" s="819"/>
      <c r="G125" s="819"/>
      <c r="H125" s="819">
        <v>21</v>
      </c>
      <c r="I125" s="819">
        <v>29</v>
      </c>
      <c r="J125" s="820">
        <v>22</v>
      </c>
      <c r="K125" s="534">
        <v>24</v>
      </c>
      <c r="L125" s="820">
        <v>20</v>
      </c>
      <c r="M125" s="820">
        <v>24</v>
      </c>
      <c r="N125" s="819">
        <v>140</v>
      </c>
      <c r="O125" s="527"/>
      <c r="P125" s="527"/>
      <c r="Q125" s="557"/>
      <c r="R125" s="554"/>
      <c r="S125" s="554"/>
      <c r="AF125" s="817"/>
      <c r="AG125" s="817"/>
    </row>
    <row r="126" spans="1:33" s="815" customFormat="1" ht="23.25">
      <c r="A126" s="818" t="s">
        <v>352</v>
      </c>
      <c r="B126" s="819"/>
      <c r="C126" s="819"/>
      <c r="D126" s="819"/>
      <c r="E126" s="819"/>
      <c r="F126" s="819"/>
      <c r="G126" s="819"/>
      <c r="H126" s="819">
        <v>18</v>
      </c>
      <c r="I126" s="819">
        <v>15</v>
      </c>
      <c r="J126" s="820">
        <v>26</v>
      </c>
      <c r="K126" s="534">
        <v>12</v>
      </c>
      <c r="L126" s="820">
        <v>27</v>
      </c>
      <c r="M126" s="820">
        <v>14</v>
      </c>
      <c r="N126" s="819">
        <v>112</v>
      </c>
      <c r="O126" s="527"/>
      <c r="P126" s="527"/>
      <c r="Q126" s="557"/>
      <c r="R126" s="554"/>
      <c r="S126" s="554"/>
      <c r="AF126" s="817"/>
      <c r="AG126" s="817"/>
    </row>
    <row r="127" spans="1:33" s="815" customFormat="1" ht="33.75">
      <c r="A127" s="820" t="s">
        <v>364</v>
      </c>
      <c r="B127" s="819"/>
      <c r="C127" s="819"/>
      <c r="D127" s="819"/>
      <c r="E127" s="819"/>
      <c r="F127" s="819"/>
      <c r="G127" s="819"/>
      <c r="H127" s="819">
        <v>12</v>
      </c>
      <c r="I127" s="819">
        <v>19</v>
      </c>
      <c r="J127" s="820">
        <v>27</v>
      </c>
      <c r="K127" s="534">
        <v>19</v>
      </c>
      <c r="L127" s="820">
        <v>23</v>
      </c>
      <c r="M127" s="820">
        <v>9</v>
      </c>
      <c r="N127" s="819">
        <v>109</v>
      </c>
      <c r="O127" s="527"/>
      <c r="P127" s="527"/>
      <c r="Q127" s="557"/>
      <c r="R127" s="554"/>
      <c r="S127" s="554"/>
      <c r="AF127" s="817"/>
      <c r="AG127" s="817"/>
    </row>
    <row r="128" spans="1:33" s="815" customFormat="1" ht="23.25">
      <c r="A128" s="818" t="s">
        <v>485</v>
      </c>
      <c r="B128" s="819"/>
      <c r="C128" s="819"/>
      <c r="D128" s="819"/>
      <c r="E128" s="819"/>
      <c r="F128" s="819"/>
      <c r="G128" s="819"/>
      <c r="H128" s="819">
        <v>23</v>
      </c>
      <c r="I128" s="819">
        <v>22</v>
      </c>
      <c r="J128" s="820">
        <v>18</v>
      </c>
      <c r="K128" s="534">
        <v>11</v>
      </c>
      <c r="L128" s="820">
        <v>18</v>
      </c>
      <c r="M128" s="820">
        <v>11</v>
      </c>
      <c r="N128" s="819">
        <v>103</v>
      </c>
      <c r="O128" s="527"/>
      <c r="P128" s="527"/>
      <c r="Q128" s="557"/>
      <c r="R128" s="554"/>
      <c r="S128" s="554"/>
      <c r="AF128" s="817"/>
      <c r="AG128" s="817"/>
    </row>
    <row r="129" spans="1:33" s="815" customFormat="1" ht="23.25">
      <c r="A129" s="818" t="s">
        <v>392</v>
      </c>
      <c r="B129" s="819"/>
      <c r="C129" s="819"/>
      <c r="D129" s="819"/>
      <c r="E129" s="819"/>
      <c r="F129" s="819"/>
      <c r="G129" s="819"/>
      <c r="H129" s="819">
        <v>21</v>
      </c>
      <c r="I129" s="819">
        <v>7</v>
      </c>
      <c r="J129" s="820">
        <v>17</v>
      </c>
      <c r="K129" s="534">
        <v>19</v>
      </c>
      <c r="L129" s="820">
        <v>10</v>
      </c>
      <c r="M129" s="820">
        <v>21</v>
      </c>
      <c r="N129" s="819">
        <v>95</v>
      </c>
      <c r="O129" s="527"/>
      <c r="P129" s="527"/>
      <c r="Q129" s="557"/>
      <c r="R129" s="554"/>
      <c r="S129" s="554"/>
      <c r="AF129" s="817"/>
      <c r="AG129" s="817"/>
    </row>
    <row r="130" spans="1:33" s="815" customFormat="1" ht="23.25">
      <c r="A130" s="818" t="s">
        <v>353</v>
      </c>
      <c r="B130" s="819"/>
      <c r="C130" s="819"/>
      <c r="D130" s="819"/>
      <c r="E130" s="819"/>
      <c r="F130" s="819"/>
      <c r="G130" s="819"/>
      <c r="H130" s="819">
        <v>17</v>
      </c>
      <c r="I130" s="819">
        <v>14</v>
      </c>
      <c r="J130" s="820">
        <v>17</v>
      </c>
      <c r="K130" s="534">
        <v>12</v>
      </c>
      <c r="L130" s="820">
        <v>14</v>
      </c>
      <c r="M130" s="820">
        <v>14</v>
      </c>
      <c r="N130" s="819">
        <v>88</v>
      </c>
      <c r="O130" s="527"/>
      <c r="P130" s="527"/>
      <c r="Q130" s="557"/>
      <c r="R130" s="554"/>
      <c r="S130" s="554"/>
      <c r="AF130" s="817"/>
      <c r="AG130" s="817"/>
    </row>
    <row r="131" spans="1:33" s="815" customFormat="1" ht="23.25">
      <c r="A131" s="818" t="s">
        <v>336</v>
      </c>
      <c r="B131" s="819"/>
      <c r="C131" s="819"/>
      <c r="D131" s="819"/>
      <c r="E131" s="819"/>
      <c r="F131" s="819"/>
      <c r="G131" s="819"/>
      <c r="H131" s="819">
        <v>17</v>
      </c>
      <c r="I131" s="819">
        <v>11</v>
      </c>
      <c r="J131" s="820">
        <v>17</v>
      </c>
      <c r="K131" s="534">
        <v>13</v>
      </c>
      <c r="L131" s="820">
        <v>10</v>
      </c>
      <c r="M131" s="820">
        <v>18</v>
      </c>
      <c r="N131" s="819">
        <v>86</v>
      </c>
      <c r="O131" s="527"/>
      <c r="P131" s="527"/>
      <c r="Q131" s="557"/>
      <c r="R131" s="554"/>
      <c r="S131" s="554"/>
      <c r="AF131" s="817"/>
      <c r="AG131" s="817"/>
    </row>
    <row r="132" spans="1:33" s="815" customFormat="1" ht="23.25">
      <c r="A132" s="818" t="s">
        <v>365</v>
      </c>
      <c r="B132" s="819"/>
      <c r="C132" s="819"/>
      <c r="D132" s="819"/>
      <c r="E132" s="819"/>
      <c r="F132" s="819"/>
      <c r="G132" s="819"/>
      <c r="H132" s="819">
        <v>15</v>
      </c>
      <c r="I132" s="819">
        <v>5</v>
      </c>
      <c r="J132" s="820">
        <v>25</v>
      </c>
      <c r="K132" s="534">
        <v>14</v>
      </c>
      <c r="L132" s="820">
        <v>13</v>
      </c>
      <c r="M132" s="820">
        <v>13</v>
      </c>
      <c r="N132" s="819">
        <v>85</v>
      </c>
      <c r="O132" s="527"/>
      <c r="P132" s="527"/>
      <c r="Q132" s="557"/>
      <c r="R132" s="554"/>
      <c r="S132" s="554"/>
      <c r="AF132" s="817"/>
      <c r="AG132" s="817"/>
    </row>
    <row r="133" spans="1:33" s="815" customFormat="1">
      <c r="A133" s="819" t="s">
        <v>383</v>
      </c>
      <c r="B133" s="819"/>
      <c r="C133" s="819"/>
      <c r="D133" s="819"/>
      <c r="E133" s="819"/>
      <c r="F133" s="819"/>
      <c r="G133" s="819"/>
      <c r="H133" s="819">
        <v>15</v>
      </c>
      <c r="I133" s="819">
        <v>9</v>
      </c>
      <c r="J133" s="820">
        <v>18</v>
      </c>
      <c r="K133" s="534">
        <v>14</v>
      </c>
      <c r="L133" s="820">
        <v>14</v>
      </c>
      <c r="M133" s="820">
        <v>5</v>
      </c>
      <c r="N133" s="819">
        <v>75</v>
      </c>
      <c r="O133" s="527"/>
      <c r="P133" s="527"/>
      <c r="Q133" s="557"/>
      <c r="R133" s="554"/>
      <c r="S133" s="554"/>
      <c r="AF133" s="817"/>
      <c r="AG133" s="817"/>
    </row>
    <row r="134" spans="1:33" s="815" customFormat="1" ht="23.25">
      <c r="A134" s="818" t="s">
        <v>362</v>
      </c>
      <c r="B134" s="819"/>
      <c r="C134" s="819"/>
      <c r="D134" s="819"/>
      <c r="E134" s="819"/>
      <c r="F134" s="819"/>
      <c r="G134" s="819"/>
      <c r="H134" s="819">
        <v>8</v>
      </c>
      <c r="I134" s="819">
        <v>14</v>
      </c>
      <c r="J134" s="820">
        <v>12</v>
      </c>
      <c r="K134" s="534">
        <v>13</v>
      </c>
      <c r="L134" s="820">
        <v>7</v>
      </c>
      <c r="M134" s="820">
        <v>11</v>
      </c>
      <c r="N134" s="819">
        <v>65</v>
      </c>
      <c r="O134" s="527"/>
      <c r="P134" s="527"/>
      <c r="Q134" s="557"/>
      <c r="R134" s="554"/>
      <c r="S134" s="554"/>
      <c r="AF134" s="817"/>
      <c r="AG134" s="817"/>
    </row>
    <row r="135" spans="1:33" s="815" customFormat="1" ht="23.25">
      <c r="A135" s="818" t="s">
        <v>355</v>
      </c>
      <c r="B135" s="819"/>
      <c r="C135" s="819"/>
      <c r="D135" s="819"/>
      <c r="E135" s="819"/>
      <c r="F135" s="819"/>
      <c r="G135" s="819"/>
      <c r="H135" s="819">
        <v>8</v>
      </c>
      <c r="I135" s="819">
        <v>10</v>
      </c>
      <c r="J135" s="820">
        <v>30</v>
      </c>
      <c r="K135" s="534">
        <v>5</v>
      </c>
      <c r="L135" s="820">
        <v>3</v>
      </c>
      <c r="M135" s="820">
        <v>3</v>
      </c>
      <c r="N135" s="819">
        <v>59</v>
      </c>
      <c r="O135" s="527"/>
      <c r="P135" s="527"/>
      <c r="Q135" s="557"/>
      <c r="R135" s="554"/>
      <c r="S135" s="554"/>
      <c r="AF135" s="817"/>
      <c r="AG135" s="817"/>
    </row>
    <row r="136" spans="1:33" s="815" customFormat="1">
      <c r="A136" s="818" t="s">
        <v>245</v>
      </c>
      <c r="B136" s="819"/>
      <c r="C136" s="819"/>
      <c r="D136" s="819"/>
      <c r="E136" s="819"/>
      <c r="F136" s="819"/>
      <c r="G136" s="819"/>
      <c r="H136" s="819">
        <v>5</v>
      </c>
      <c r="I136" s="819">
        <v>6</v>
      </c>
      <c r="J136" s="820">
        <v>16</v>
      </c>
      <c r="K136" s="534">
        <v>13</v>
      </c>
      <c r="L136" s="820">
        <v>14</v>
      </c>
      <c r="M136" s="820">
        <v>5</v>
      </c>
      <c r="N136" s="819">
        <v>59</v>
      </c>
      <c r="O136" s="527"/>
      <c r="P136" s="527"/>
      <c r="Q136" s="557"/>
      <c r="R136" s="554"/>
      <c r="S136" s="554"/>
      <c r="AF136" s="817"/>
      <c r="AG136" s="817"/>
    </row>
    <row r="137" spans="1:33" s="815" customFormat="1" ht="34.5">
      <c r="A137" s="818" t="s">
        <v>368</v>
      </c>
      <c r="B137" s="819"/>
      <c r="C137" s="819"/>
      <c r="D137" s="819"/>
      <c r="E137" s="819"/>
      <c r="F137" s="819"/>
      <c r="G137" s="819"/>
      <c r="H137" s="819">
        <v>4</v>
      </c>
      <c r="I137" s="819">
        <v>3</v>
      </c>
      <c r="J137" s="820">
        <v>26</v>
      </c>
      <c r="K137" s="534">
        <v>7</v>
      </c>
      <c r="L137" s="820">
        <v>14</v>
      </c>
      <c r="M137" s="820">
        <v>4</v>
      </c>
      <c r="N137" s="819">
        <v>58</v>
      </c>
      <c r="O137" s="527"/>
      <c r="P137" s="527"/>
      <c r="Q137" s="557"/>
      <c r="R137" s="554"/>
      <c r="S137" s="554"/>
      <c r="AF137" s="817"/>
      <c r="AG137" s="817"/>
    </row>
    <row r="138" spans="1:33" s="815" customFormat="1" ht="23.25">
      <c r="A138" s="818" t="s">
        <v>376</v>
      </c>
      <c r="B138" s="819"/>
      <c r="C138" s="819"/>
      <c r="D138" s="819"/>
      <c r="E138" s="819"/>
      <c r="F138" s="819"/>
      <c r="G138" s="819"/>
      <c r="H138" s="819">
        <v>10</v>
      </c>
      <c r="I138" s="819">
        <v>8</v>
      </c>
      <c r="J138" s="820">
        <v>10</v>
      </c>
      <c r="K138" s="534">
        <v>11</v>
      </c>
      <c r="L138" s="820">
        <v>10</v>
      </c>
      <c r="M138" s="820">
        <v>6</v>
      </c>
      <c r="N138" s="819">
        <v>55</v>
      </c>
      <c r="O138" s="527"/>
      <c r="P138" s="527"/>
      <c r="Q138" s="557"/>
      <c r="R138" s="554"/>
      <c r="S138" s="554"/>
      <c r="AF138" s="817"/>
      <c r="AG138" s="817"/>
    </row>
    <row r="139" spans="1:33" s="815" customFormat="1" ht="22.5">
      <c r="A139" s="823" t="s">
        <v>334</v>
      </c>
      <c r="B139" s="819"/>
      <c r="C139" s="819"/>
      <c r="D139" s="819"/>
      <c r="E139" s="819"/>
      <c r="F139" s="819"/>
      <c r="G139" s="819"/>
      <c r="H139" s="819">
        <v>0</v>
      </c>
      <c r="I139" s="819">
        <v>7</v>
      </c>
      <c r="J139" s="820">
        <v>20</v>
      </c>
      <c r="K139" s="534">
        <v>10</v>
      </c>
      <c r="L139" s="820">
        <v>6</v>
      </c>
      <c r="M139" s="820">
        <v>9</v>
      </c>
      <c r="N139" s="819">
        <v>52</v>
      </c>
      <c r="O139" s="527"/>
      <c r="P139" s="527"/>
      <c r="Q139" s="557"/>
      <c r="R139" s="554"/>
      <c r="S139" s="554"/>
      <c r="AF139" s="817"/>
      <c r="AG139" s="817"/>
    </row>
    <row r="140" spans="1:33" s="815" customFormat="1" ht="23.25">
      <c r="A140" s="818" t="s">
        <v>345</v>
      </c>
      <c r="B140" s="819"/>
      <c r="C140" s="819"/>
      <c r="D140" s="819"/>
      <c r="E140" s="819"/>
      <c r="F140" s="819"/>
      <c r="G140" s="819"/>
      <c r="H140" s="819">
        <v>10</v>
      </c>
      <c r="I140" s="819">
        <v>8</v>
      </c>
      <c r="J140" s="820">
        <v>5</v>
      </c>
      <c r="K140" s="534">
        <v>9</v>
      </c>
      <c r="L140" s="820">
        <v>10</v>
      </c>
      <c r="M140" s="820">
        <v>9</v>
      </c>
      <c r="N140" s="819">
        <v>51</v>
      </c>
      <c r="O140" s="527"/>
      <c r="P140" s="527"/>
      <c r="Q140" s="557"/>
      <c r="R140" s="554"/>
      <c r="S140" s="554"/>
      <c r="AF140" s="817"/>
      <c r="AG140" s="817"/>
    </row>
    <row r="141" spans="1:33" s="815" customFormat="1" ht="23.25">
      <c r="A141" s="822" t="s">
        <v>371</v>
      </c>
      <c r="B141" s="819"/>
      <c r="C141" s="819"/>
      <c r="D141" s="819"/>
      <c r="E141" s="819"/>
      <c r="F141" s="819"/>
      <c r="G141" s="819"/>
      <c r="H141" s="819">
        <v>8</v>
      </c>
      <c r="I141" s="819">
        <v>6</v>
      </c>
      <c r="J141" s="820">
        <v>8</v>
      </c>
      <c r="K141" s="534">
        <v>7</v>
      </c>
      <c r="L141" s="820">
        <v>6</v>
      </c>
      <c r="M141" s="820">
        <v>16</v>
      </c>
      <c r="N141" s="819">
        <v>51</v>
      </c>
      <c r="O141" s="527"/>
      <c r="P141" s="527"/>
      <c r="Q141" s="557"/>
      <c r="R141" s="554"/>
      <c r="S141" s="554"/>
      <c r="AF141" s="817"/>
      <c r="AG141" s="817"/>
    </row>
    <row r="142" spans="1:33" s="815" customFormat="1">
      <c r="A142" s="818" t="s">
        <v>381</v>
      </c>
      <c r="B142" s="819"/>
      <c r="C142" s="819"/>
      <c r="D142" s="819"/>
      <c r="E142" s="819"/>
      <c r="F142" s="819"/>
      <c r="G142" s="819"/>
      <c r="H142" s="819">
        <v>7</v>
      </c>
      <c r="I142" s="819">
        <v>7</v>
      </c>
      <c r="J142" s="820">
        <v>7</v>
      </c>
      <c r="K142" s="534">
        <v>9</v>
      </c>
      <c r="L142" s="820">
        <v>7</v>
      </c>
      <c r="M142" s="820">
        <v>9</v>
      </c>
      <c r="N142" s="819">
        <v>46</v>
      </c>
      <c r="O142" s="527"/>
      <c r="P142" s="527"/>
      <c r="Q142" s="557"/>
      <c r="R142" s="554"/>
      <c r="S142" s="554"/>
      <c r="AF142" s="817"/>
      <c r="AG142" s="817"/>
    </row>
    <row r="143" spans="1:33" s="815" customFormat="1">
      <c r="A143" s="818" t="s">
        <v>265</v>
      </c>
      <c r="B143" s="819"/>
      <c r="C143" s="819"/>
      <c r="D143" s="819"/>
      <c r="E143" s="819"/>
      <c r="F143" s="819"/>
      <c r="G143" s="819"/>
      <c r="H143" s="819">
        <v>5</v>
      </c>
      <c r="I143" s="819">
        <v>5</v>
      </c>
      <c r="J143" s="820">
        <v>5</v>
      </c>
      <c r="K143" s="534">
        <v>12</v>
      </c>
      <c r="L143" s="820">
        <v>12</v>
      </c>
      <c r="M143" s="820">
        <v>6</v>
      </c>
      <c r="N143" s="819">
        <v>45</v>
      </c>
      <c r="O143" s="527"/>
      <c r="P143" s="527"/>
      <c r="Q143" s="557"/>
      <c r="R143" s="554"/>
      <c r="S143" s="554"/>
      <c r="AF143" s="817"/>
      <c r="AG143" s="817"/>
    </row>
    <row r="144" spans="1:33" s="815" customFormat="1">
      <c r="A144" s="818" t="s">
        <v>212</v>
      </c>
      <c r="B144" s="819"/>
      <c r="C144" s="819"/>
      <c r="D144" s="819"/>
      <c r="E144" s="819"/>
      <c r="F144" s="819"/>
      <c r="G144" s="819"/>
      <c r="H144" s="819">
        <v>2</v>
      </c>
      <c r="I144" s="819">
        <v>6</v>
      </c>
      <c r="J144" s="820">
        <v>9</v>
      </c>
      <c r="K144" s="534">
        <v>2</v>
      </c>
      <c r="L144" s="820">
        <v>17</v>
      </c>
      <c r="M144" s="820">
        <v>5</v>
      </c>
      <c r="N144" s="819">
        <v>41</v>
      </c>
      <c r="O144" s="527"/>
      <c r="P144" s="527"/>
      <c r="Q144" s="557"/>
      <c r="R144" s="554"/>
      <c r="S144" s="554"/>
      <c r="AF144" s="817"/>
      <c r="AG144" s="817"/>
    </row>
    <row r="145" spans="1:33" s="815" customFormat="1" ht="23.25">
      <c r="A145" s="818" t="s">
        <v>360</v>
      </c>
      <c r="B145" s="819"/>
      <c r="C145" s="819"/>
      <c r="D145" s="819"/>
      <c r="E145" s="819"/>
      <c r="F145" s="819"/>
      <c r="G145" s="819"/>
      <c r="H145" s="819">
        <v>13</v>
      </c>
      <c r="I145" s="819">
        <v>7</v>
      </c>
      <c r="J145" s="820">
        <v>7</v>
      </c>
      <c r="K145" s="534">
        <v>6</v>
      </c>
      <c r="L145" s="820">
        <v>4</v>
      </c>
      <c r="M145" s="820">
        <v>2</v>
      </c>
      <c r="N145" s="819">
        <v>39</v>
      </c>
      <c r="O145" s="527"/>
      <c r="P145" s="527"/>
      <c r="Q145" s="557"/>
      <c r="R145" s="554"/>
      <c r="S145" s="554"/>
      <c r="AF145" s="817"/>
      <c r="AG145" s="817"/>
    </row>
    <row r="146" spans="1:33" s="815" customFormat="1">
      <c r="A146" s="820" t="s">
        <v>256</v>
      </c>
      <c r="B146" s="819"/>
      <c r="C146" s="819"/>
      <c r="D146" s="819"/>
      <c r="E146" s="819"/>
      <c r="F146" s="819"/>
      <c r="G146" s="819"/>
      <c r="H146" s="819">
        <v>2</v>
      </c>
      <c r="I146" s="819">
        <v>6</v>
      </c>
      <c r="J146" s="820">
        <v>7</v>
      </c>
      <c r="K146" s="534">
        <v>6</v>
      </c>
      <c r="L146" s="820">
        <v>7</v>
      </c>
      <c r="M146" s="820">
        <v>7</v>
      </c>
      <c r="N146" s="819">
        <v>35</v>
      </c>
      <c r="O146" s="527"/>
      <c r="P146" s="527"/>
      <c r="Q146" s="557"/>
      <c r="R146" s="554"/>
      <c r="S146" s="554"/>
      <c r="AF146" s="817"/>
      <c r="AG146" s="817"/>
    </row>
    <row r="147" spans="1:33" s="815" customFormat="1">
      <c r="A147" s="818" t="s">
        <v>268</v>
      </c>
      <c r="B147" s="819"/>
      <c r="C147" s="819"/>
      <c r="D147" s="819"/>
      <c r="E147" s="819"/>
      <c r="F147" s="819"/>
      <c r="G147" s="819"/>
      <c r="H147" s="819">
        <v>5</v>
      </c>
      <c r="I147" s="819">
        <v>1</v>
      </c>
      <c r="J147" s="820">
        <v>3</v>
      </c>
      <c r="K147" s="534">
        <v>8</v>
      </c>
      <c r="L147" s="820">
        <v>5</v>
      </c>
      <c r="M147" s="820">
        <v>5</v>
      </c>
      <c r="N147" s="819">
        <v>27</v>
      </c>
      <c r="O147" s="527"/>
      <c r="P147" s="527"/>
      <c r="Q147" s="557"/>
      <c r="R147" s="554"/>
      <c r="S147" s="554"/>
      <c r="AF147" s="817"/>
      <c r="AG147" s="817"/>
    </row>
    <row r="148" spans="1:33" s="815" customFormat="1">
      <c r="A148" s="818" t="s">
        <v>254</v>
      </c>
      <c r="B148" s="819"/>
      <c r="C148" s="819"/>
      <c r="D148" s="819"/>
      <c r="E148" s="819"/>
      <c r="F148" s="819"/>
      <c r="G148" s="819"/>
      <c r="H148" s="819">
        <v>3</v>
      </c>
      <c r="I148" s="819">
        <v>2</v>
      </c>
      <c r="J148" s="820">
        <v>4</v>
      </c>
      <c r="K148" s="534">
        <v>6</v>
      </c>
      <c r="L148" s="820">
        <v>3</v>
      </c>
      <c r="M148" s="820">
        <v>3</v>
      </c>
      <c r="N148" s="819">
        <v>21</v>
      </c>
      <c r="O148" s="527"/>
      <c r="P148" s="527"/>
      <c r="Q148" s="557"/>
      <c r="R148" s="554"/>
      <c r="S148" s="554"/>
      <c r="AF148" s="817"/>
      <c r="AG148" s="817"/>
    </row>
    <row r="149" spans="1:33" s="815" customFormat="1">
      <c r="A149" s="818" t="s">
        <v>269</v>
      </c>
      <c r="B149" s="819"/>
      <c r="C149" s="819"/>
      <c r="D149" s="819"/>
      <c r="E149" s="819"/>
      <c r="F149" s="819"/>
      <c r="G149" s="819"/>
      <c r="H149" s="819">
        <v>6</v>
      </c>
      <c r="I149" s="819">
        <v>3</v>
      </c>
      <c r="J149" s="820">
        <v>3</v>
      </c>
      <c r="K149" s="534">
        <v>2</v>
      </c>
      <c r="L149" s="820">
        <v>3</v>
      </c>
      <c r="M149" s="820">
        <v>3</v>
      </c>
      <c r="N149" s="819">
        <v>20</v>
      </c>
      <c r="O149" s="527"/>
      <c r="P149" s="527"/>
      <c r="Q149" s="557"/>
      <c r="R149" s="554"/>
      <c r="S149" s="554"/>
      <c r="AF149" s="817"/>
      <c r="AG149" s="817"/>
    </row>
    <row r="150" spans="1:33" s="815" customFormat="1">
      <c r="A150" s="818" t="s">
        <v>274</v>
      </c>
      <c r="B150" s="819"/>
      <c r="C150" s="819"/>
      <c r="D150" s="819"/>
      <c r="E150" s="819"/>
      <c r="F150" s="819"/>
      <c r="G150" s="819"/>
      <c r="H150" s="819">
        <v>3</v>
      </c>
      <c r="I150" s="819">
        <v>4</v>
      </c>
      <c r="J150" s="820">
        <v>1</v>
      </c>
      <c r="K150" s="534">
        <v>7</v>
      </c>
      <c r="L150" s="820">
        <v>3</v>
      </c>
      <c r="M150" s="820">
        <v>2</v>
      </c>
      <c r="N150" s="819">
        <v>20</v>
      </c>
      <c r="O150" s="527"/>
      <c r="P150" s="527"/>
      <c r="Q150" s="557"/>
      <c r="R150" s="554"/>
      <c r="S150" s="554"/>
      <c r="AF150" s="817"/>
      <c r="AG150" s="817"/>
    </row>
    <row r="151" spans="1:33" s="815" customFormat="1">
      <c r="A151" s="818" t="s">
        <v>259</v>
      </c>
      <c r="B151" s="819"/>
      <c r="C151" s="819"/>
      <c r="D151" s="819"/>
      <c r="E151" s="819"/>
      <c r="F151" s="819"/>
      <c r="G151" s="819"/>
      <c r="H151" s="819">
        <v>2</v>
      </c>
      <c r="I151" s="819">
        <v>2</v>
      </c>
      <c r="J151" s="820">
        <v>3</v>
      </c>
      <c r="K151" s="534">
        <v>4</v>
      </c>
      <c r="L151" s="820">
        <v>4</v>
      </c>
      <c r="M151" s="820">
        <v>3</v>
      </c>
      <c r="N151" s="819">
        <v>18</v>
      </c>
      <c r="O151" s="527"/>
      <c r="P151" s="527"/>
      <c r="Q151" s="557"/>
      <c r="R151" s="554"/>
      <c r="S151" s="554"/>
      <c r="AF151" s="817"/>
      <c r="AG151" s="817"/>
    </row>
    <row r="152" spans="1:33" s="815" customFormat="1" ht="23.25">
      <c r="A152" s="818" t="s">
        <v>267</v>
      </c>
      <c r="B152" s="819"/>
      <c r="C152" s="819"/>
      <c r="D152" s="819"/>
      <c r="E152" s="819"/>
      <c r="F152" s="819"/>
      <c r="G152" s="819"/>
      <c r="H152" s="819">
        <v>2</v>
      </c>
      <c r="I152" s="819">
        <v>3</v>
      </c>
      <c r="J152" s="820">
        <v>2</v>
      </c>
      <c r="K152" s="534">
        <v>3</v>
      </c>
      <c r="L152" s="820">
        <v>5</v>
      </c>
      <c r="M152" s="820">
        <v>3</v>
      </c>
      <c r="N152" s="819">
        <v>18</v>
      </c>
      <c r="O152" s="527"/>
      <c r="P152" s="527"/>
      <c r="Q152" s="557"/>
      <c r="R152" s="554"/>
      <c r="S152" s="554"/>
      <c r="AF152" s="817"/>
      <c r="AG152" s="817"/>
    </row>
    <row r="153" spans="1:33" s="815" customFormat="1" ht="23.25">
      <c r="A153" s="818" t="s">
        <v>251</v>
      </c>
      <c r="B153" s="819"/>
      <c r="C153" s="819"/>
      <c r="D153" s="819"/>
      <c r="E153" s="819"/>
      <c r="F153" s="819"/>
      <c r="G153" s="819"/>
      <c r="H153" s="819">
        <v>2</v>
      </c>
      <c r="I153" s="819">
        <v>0</v>
      </c>
      <c r="J153" s="820">
        <v>4</v>
      </c>
      <c r="K153" s="534">
        <v>6</v>
      </c>
      <c r="L153" s="820">
        <v>3</v>
      </c>
      <c r="M153" s="820">
        <v>2</v>
      </c>
      <c r="N153" s="819">
        <v>17</v>
      </c>
      <c r="O153" s="527"/>
      <c r="P153" s="527"/>
      <c r="Q153" s="557"/>
      <c r="R153" s="554"/>
      <c r="S153" s="554"/>
      <c r="AF153" s="817"/>
      <c r="AG153" s="817"/>
    </row>
    <row r="154" spans="1:33" s="815" customFormat="1">
      <c r="A154" s="818" t="s">
        <v>257</v>
      </c>
      <c r="B154" s="819"/>
      <c r="C154" s="819"/>
      <c r="D154" s="819"/>
      <c r="E154" s="819"/>
      <c r="F154" s="819"/>
      <c r="G154" s="819"/>
      <c r="H154" s="819">
        <v>4</v>
      </c>
      <c r="I154" s="819">
        <v>1</v>
      </c>
      <c r="J154" s="820">
        <v>0</v>
      </c>
      <c r="K154" s="534">
        <v>3</v>
      </c>
      <c r="L154" s="820">
        <v>3</v>
      </c>
      <c r="M154" s="820">
        <v>5</v>
      </c>
      <c r="N154" s="819">
        <v>16</v>
      </c>
      <c r="O154" s="527"/>
      <c r="P154" s="527"/>
      <c r="Q154" s="557"/>
      <c r="R154" s="554"/>
      <c r="S154" s="554"/>
      <c r="AF154" s="817"/>
      <c r="AG154" s="817"/>
    </row>
    <row r="155" spans="1:33" s="815" customFormat="1">
      <c r="A155" s="818" t="s">
        <v>266</v>
      </c>
      <c r="B155" s="819"/>
      <c r="C155" s="819"/>
      <c r="D155" s="819"/>
      <c r="E155" s="819"/>
      <c r="F155" s="819"/>
      <c r="G155" s="819"/>
      <c r="H155" s="819">
        <v>2</v>
      </c>
      <c r="I155" s="819">
        <v>1</v>
      </c>
      <c r="J155" s="820">
        <v>1</v>
      </c>
      <c r="K155" s="534">
        <v>0</v>
      </c>
      <c r="L155" s="820">
        <v>2</v>
      </c>
      <c r="M155" s="820">
        <v>10</v>
      </c>
      <c r="N155" s="819">
        <v>16</v>
      </c>
      <c r="O155" s="527"/>
      <c r="P155" s="527"/>
      <c r="Q155" s="557"/>
      <c r="R155" s="554"/>
      <c r="S155" s="554"/>
      <c r="AF155" s="817"/>
      <c r="AG155" s="817"/>
    </row>
    <row r="156" spans="1:33" s="815" customFormat="1" ht="23.25">
      <c r="A156" s="818" t="s">
        <v>270</v>
      </c>
      <c r="B156" s="819"/>
      <c r="C156" s="819"/>
      <c r="D156" s="819"/>
      <c r="E156" s="819"/>
      <c r="F156" s="819"/>
      <c r="G156" s="819"/>
      <c r="H156" s="819">
        <v>2</v>
      </c>
      <c r="I156" s="819">
        <v>3</v>
      </c>
      <c r="J156" s="820">
        <v>6</v>
      </c>
      <c r="K156" s="534">
        <v>1</v>
      </c>
      <c r="L156" s="820">
        <v>2</v>
      </c>
      <c r="M156" s="820">
        <v>2</v>
      </c>
      <c r="N156" s="819">
        <v>16</v>
      </c>
      <c r="O156" s="527"/>
      <c r="P156" s="527"/>
      <c r="Q156" s="557"/>
      <c r="R156" s="554"/>
      <c r="S156" s="554"/>
      <c r="AF156" s="817"/>
      <c r="AG156" s="817"/>
    </row>
    <row r="157" spans="1:33" s="815" customFormat="1" ht="23.25">
      <c r="A157" s="818" t="s">
        <v>340</v>
      </c>
      <c r="B157" s="819"/>
      <c r="C157" s="819"/>
      <c r="D157" s="819"/>
      <c r="E157" s="819"/>
      <c r="F157" s="819"/>
      <c r="G157" s="819"/>
      <c r="H157" s="819">
        <v>5</v>
      </c>
      <c r="I157" s="819">
        <v>3</v>
      </c>
      <c r="J157" s="820">
        <v>3</v>
      </c>
      <c r="K157" s="534">
        <v>3</v>
      </c>
      <c r="L157" s="820">
        <v>0</v>
      </c>
      <c r="M157" s="820">
        <v>1</v>
      </c>
      <c r="N157" s="819">
        <v>15</v>
      </c>
      <c r="O157" s="527"/>
      <c r="P157" s="527"/>
      <c r="Q157" s="557"/>
      <c r="R157" s="554"/>
      <c r="S157" s="554"/>
      <c r="AF157" s="817"/>
      <c r="AG157" s="817"/>
    </row>
    <row r="158" spans="1:33" s="815" customFormat="1" ht="34.5">
      <c r="A158" s="818" t="s">
        <v>367</v>
      </c>
      <c r="B158" s="819"/>
      <c r="C158" s="819"/>
      <c r="D158" s="819"/>
      <c r="E158" s="819"/>
      <c r="F158" s="819"/>
      <c r="G158" s="819"/>
      <c r="H158" s="819">
        <v>3</v>
      </c>
      <c r="I158" s="819">
        <v>0</v>
      </c>
      <c r="J158" s="820">
        <v>8</v>
      </c>
      <c r="K158" s="534">
        <v>2</v>
      </c>
      <c r="L158" s="820">
        <v>0</v>
      </c>
      <c r="M158" s="820">
        <v>2</v>
      </c>
      <c r="N158" s="819">
        <v>15</v>
      </c>
      <c r="O158" s="527"/>
      <c r="P158" s="527"/>
      <c r="Q158" s="557"/>
      <c r="R158" s="554"/>
      <c r="S158" s="554"/>
      <c r="AF158" s="817"/>
      <c r="AG158" s="817"/>
    </row>
    <row r="159" spans="1:33" s="815" customFormat="1" ht="22.5">
      <c r="A159" s="821" t="s">
        <v>343</v>
      </c>
      <c r="B159" s="819"/>
      <c r="C159" s="819"/>
      <c r="D159" s="819"/>
      <c r="E159" s="819"/>
      <c r="F159" s="819"/>
      <c r="G159" s="819"/>
      <c r="H159" s="819">
        <v>2</v>
      </c>
      <c r="I159" s="819">
        <v>1</v>
      </c>
      <c r="J159" s="820">
        <v>1</v>
      </c>
      <c r="K159" s="534">
        <v>2</v>
      </c>
      <c r="L159" s="820">
        <v>2</v>
      </c>
      <c r="M159" s="820">
        <v>6</v>
      </c>
      <c r="N159" s="819">
        <v>14</v>
      </c>
      <c r="O159" s="527"/>
      <c r="P159" s="527"/>
      <c r="Q159" s="557"/>
      <c r="R159" s="554"/>
      <c r="S159" s="554"/>
      <c r="AF159" s="817"/>
      <c r="AG159" s="817"/>
    </row>
    <row r="160" spans="1:33" s="815" customFormat="1" ht="23.25">
      <c r="A160" s="818" t="s">
        <v>373</v>
      </c>
      <c r="B160" s="819"/>
      <c r="C160" s="819"/>
      <c r="D160" s="819"/>
      <c r="E160" s="819"/>
      <c r="F160" s="819"/>
      <c r="G160" s="819"/>
      <c r="H160" s="819">
        <v>2</v>
      </c>
      <c r="I160" s="819">
        <v>1</v>
      </c>
      <c r="J160" s="820">
        <v>5</v>
      </c>
      <c r="K160" s="534">
        <v>2</v>
      </c>
      <c r="L160" s="820">
        <v>3</v>
      </c>
      <c r="M160" s="820">
        <v>1</v>
      </c>
      <c r="N160" s="819">
        <v>14</v>
      </c>
      <c r="O160" s="527"/>
      <c r="P160" s="527"/>
      <c r="Q160" s="557"/>
      <c r="R160" s="554"/>
      <c r="S160" s="554"/>
      <c r="AF160" s="817"/>
      <c r="AG160" s="817"/>
    </row>
    <row r="161" spans="1:33" s="815" customFormat="1" ht="23.25">
      <c r="A161" s="818" t="s">
        <v>384</v>
      </c>
      <c r="B161" s="819"/>
      <c r="C161" s="819"/>
      <c r="D161" s="819"/>
      <c r="E161" s="819"/>
      <c r="F161" s="819"/>
      <c r="G161" s="819"/>
      <c r="H161" s="819">
        <v>2</v>
      </c>
      <c r="I161" s="819">
        <v>4</v>
      </c>
      <c r="J161" s="820">
        <v>3</v>
      </c>
      <c r="K161" s="534">
        <v>3</v>
      </c>
      <c r="L161" s="820">
        <v>2</v>
      </c>
      <c r="M161" s="820">
        <v>0</v>
      </c>
      <c r="N161" s="819">
        <v>14</v>
      </c>
      <c r="O161" s="527"/>
      <c r="P161" s="527"/>
      <c r="Q161" s="557"/>
      <c r="R161" s="554"/>
      <c r="S161" s="554"/>
      <c r="AF161" s="817"/>
      <c r="AG161" s="817"/>
    </row>
    <row r="162" spans="1:33" s="815" customFormat="1">
      <c r="A162" s="818" t="s">
        <v>261</v>
      </c>
      <c r="B162" s="819"/>
      <c r="C162" s="819"/>
      <c r="D162" s="819"/>
      <c r="E162" s="819"/>
      <c r="F162" s="819"/>
      <c r="G162" s="819"/>
      <c r="H162" s="819">
        <v>4</v>
      </c>
      <c r="I162" s="819">
        <v>0</v>
      </c>
      <c r="J162" s="820">
        <v>2</v>
      </c>
      <c r="K162" s="533">
        <v>3</v>
      </c>
      <c r="L162" s="820">
        <v>3</v>
      </c>
      <c r="M162" s="819">
        <v>2</v>
      </c>
      <c r="N162" s="819">
        <v>14</v>
      </c>
      <c r="O162" s="527"/>
      <c r="P162" s="527"/>
      <c r="Q162" s="557"/>
      <c r="R162" s="554"/>
      <c r="S162" s="554"/>
      <c r="AF162" s="817"/>
      <c r="AG162" s="817"/>
    </row>
    <row r="163" spans="1:33" s="815" customFormat="1" ht="23.25">
      <c r="A163" s="818" t="s">
        <v>330</v>
      </c>
      <c r="B163" s="819"/>
      <c r="C163" s="819"/>
      <c r="D163" s="819"/>
      <c r="E163" s="819"/>
      <c r="F163" s="819"/>
      <c r="G163" s="819"/>
      <c r="H163" s="819">
        <v>3</v>
      </c>
      <c r="I163" s="819">
        <v>4</v>
      </c>
      <c r="J163" s="820">
        <v>2</v>
      </c>
      <c r="K163" s="534">
        <v>0</v>
      </c>
      <c r="L163" s="820">
        <v>2</v>
      </c>
      <c r="M163" s="820">
        <v>2</v>
      </c>
      <c r="N163" s="819">
        <v>13</v>
      </c>
      <c r="O163" s="527"/>
      <c r="P163" s="527"/>
      <c r="Q163" s="557"/>
      <c r="R163" s="554"/>
      <c r="S163" s="554"/>
      <c r="AF163" s="817"/>
      <c r="AG163" s="817"/>
    </row>
    <row r="164" spans="1:33" s="815" customFormat="1" ht="34.5">
      <c r="A164" s="818" t="s">
        <v>347</v>
      </c>
      <c r="B164" s="819"/>
      <c r="C164" s="819"/>
      <c r="D164" s="819"/>
      <c r="E164" s="819"/>
      <c r="F164" s="819"/>
      <c r="G164" s="819"/>
      <c r="H164" s="819">
        <v>0</v>
      </c>
      <c r="I164" s="819">
        <v>1</v>
      </c>
      <c r="J164" s="820">
        <v>7</v>
      </c>
      <c r="K164" s="534">
        <v>2</v>
      </c>
      <c r="L164" s="820">
        <v>2</v>
      </c>
      <c r="M164" s="820">
        <v>1</v>
      </c>
      <c r="N164" s="819">
        <v>13</v>
      </c>
      <c r="O164" s="527"/>
      <c r="P164" s="527"/>
      <c r="Q164" s="557"/>
      <c r="R164" s="554"/>
      <c r="S164" s="554"/>
      <c r="AF164" s="817"/>
      <c r="AG164" s="817"/>
    </row>
    <row r="165" spans="1:33" s="815" customFormat="1" ht="23.25">
      <c r="A165" s="818" t="s">
        <v>372</v>
      </c>
      <c r="B165" s="819"/>
      <c r="C165" s="819"/>
      <c r="D165" s="819"/>
      <c r="E165" s="819"/>
      <c r="F165" s="819"/>
      <c r="G165" s="819"/>
      <c r="H165" s="819">
        <v>1</v>
      </c>
      <c r="I165" s="819">
        <v>0</v>
      </c>
      <c r="J165" s="820">
        <v>11</v>
      </c>
      <c r="K165" s="534">
        <v>1</v>
      </c>
      <c r="L165" s="820">
        <v>0</v>
      </c>
      <c r="M165" s="820">
        <v>0</v>
      </c>
      <c r="N165" s="819">
        <v>13</v>
      </c>
      <c r="O165" s="527"/>
      <c r="P165" s="527"/>
      <c r="Q165" s="557"/>
      <c r="R165" s="554"/>
      <c r="S165" s="554"/>
      <c r="AF165" s="817"/>
      <c r="AG165" s="817"/>
    </row>
    <row r="166" spans="1:33" s="815" customFormat="1">
      <c r="A166" s="818" t="s">
        <v>387</v>
      </c>
      <c r="B166" s="819"/>
      <c r="C166" s="819"/>
      <c r="D166" s="819"/>
      <c r="E166" s="819"/>
      <c r="F166" s="819"/>
      <c r="G166" s="819"/>
      <c r="H166" s="819">
        <v>3</v>
      </c>
      <c r="I166" s="819">
        <v>1</v>
      </c>
      <c r="J166" s="820">
        <v>3</v>
      </c>
      <c r="K166" s="534">
        <v>3</v>
      </c>
      <c r="L166" s="820">
        <v>3</v>
      </c>
      <c r="M166" s="820">
        <v>0</v>
      </c>
      <c r="N166" s="819">
        <v>13</v>
      </c>
      <c r="O166" s="527"/>
      <c r="P166" s="527"/>
      <c r="Q166" s="557"/>
      <c r="R166" s="554"/>
      <c r="S166" s="554"/>
      <c r="AF166" s="817"/>
      <c r="AG166" s="817"/>
    </row>
    <row r="167" spans="1:33" s="815" customFormat="1" ht="22.5">
      <c r="A167" s="821" t="s">
        <v>342</v>
      </c>
      <c r="B167" s="819"/>
      <c r="C167" s="819"/>
      <c r="D167" s="819"/>
      <c r="E167" s="819"/>
      <c r="F167" s="819"/>
      <c r="G167" s="819"/>
      <c r="H167" s="819">
        <v>5</v>
      </c>
      <c r="I167" s="819">
        <v>0</v>
      </c>
      <c r="J167" s="820">
        <v>1</v>
      </c>
      <c r="K167" s="534">
        <v>3</v>
      </c>
      <c r="L167" s="820">
        <v>2</v>
      </c>
      <c r="M167" s="820">
        <v>1</v>
      </c>
      <c r="N167" s="819">
        <v>12</v>
      </c>
      <c r="O167" s="527"/>
      <c r="P167" s="527"/>
      <c r="Q167" s="557"/>
      <c r="R167" s="554"/>
      <c r="S167" s="554"/>
      <c r="AF167" s="817"/>
      <c r="AG167" s="817"/>
    </row>
    <row r="168" spans="1:33" s="815" customFormat="1">
      <c r="A168" s="818" t="s">
        <v>272</v>
      </c>
      <c r="B168" s="819"/>
      <c r="C168" s="819"/>
      <c r="D168" s="819"/>
      <c r="E168" s="819"/>
      <c r="F168" s="819"/>
      <c r="G168" s="819"/>
      <c r="H168" s="819">
        <v>2</v>
      </c>
      <c r="I168" s="819">
        <v>1</v>
      </c>
      <c r="J168" s="820">
        <v>4</v>
      </c>
      <c r="K168" s="534">
        <v>1</v>
      </c>
      <c r="L168" s="820">
        <v>2</v>
      </c>
      <c r="M168" s="820">
        <v>2</v>
      </c>
      <c r="N168" s="819">
        <v>12</v>
      </c>
      <c r="O168" s="527"/>
      <c r="P168" s="527"/>
      <c r="Q168" s="557"/>
      <c r="R168" s="554"/>
      <c r="S168" s="554"/>
      <c r="AF168" s="817"/>
      <c r="AG168" s="817"/>
    </row>
    <row r="169" spans="1:33" s="815" customFormat="1" ht="23.25">
      <c r="A169" s="818" t="s">
        <v>250</v>
      </c>
      <c r="B169" s="819"/>
      <c r="C169" s="819"/>
      <c r="D169" s="819"/>
      <c r="E169" s="819"/>
      <c r="F169" s="819"/>
      <c r="G169" s="819"/>
      <c r="H169" s="819">
        <v>1</v>
      </c>
      <c r="I169" s="819">
        <v>6</v>
      </c>
      <c r="J169" s="820">
        <v>0</v>
      </c>
      <c r="K169" s="534">
        <v>1</v>
      </c>
      <c r="L169" s="820">
        <v>1</v>
      </c>
      <c r="M169" s="820">
        <v>2</v>
      </c>
      <c r="N169" s="819">
        <v>11</v>
      </c>
      <c r="O169" s="527"/>
      <c r="P169" s="527"/>
      <c r="Q169" s="557"/>
      <c r="R169" s="554"/>
      <c r="S169" s="554"/>
      <c r="AF169" s="817"/>
      <c r="AG169" s="817"/>
    </row>
    <row r="170" spans="1:33" s="815" customFormat="1" ht="23.25">
      <c r="A170" s="818" t="s">
        <v>258</v>
      </c>
      <c r="B170" s="819"/>
      <c r="C170" s="819"/>
      <c r="D170" s="819"/>
      <c r="E170" s="819"/>
      <c r="F170" s="819"/>
      <c r="G170" s="819"/>
      <c r="H170" s="819">
        <v>1</v>
      </c>
      <c r="I170" s="819">
        <v>1</v>
      </c>
      <c r="J170" s="820">
        <v>2</v>
      </c>
      <c r="K170" s="534">
        <v>3</v>
      </c>
      <c r="L170" s="820">
        <v>3</v>
      </c>
      <c r="M170" s="820">
        <v>1</v>
      </c>
      <c r="N170" s="819">
        <v>11</v>
      </c>
      <c r="O170" s="527"/>
      <c r="P170" s="527"/>
      <c r="Q170" s="557"/>
      <c r="R170" s="554"/>
      <c r="S170" s="554"/>
      <c r="AF170" s="817"/>
      <c r="AG170" s="817"/>
    </row>
    <row r="171" spans="1:33" s="815" customFormat="1">
      <c r="A171" s="818" t="s">
        <v>382</v>
      </c>
      <c r="B171" s="819"/>
      <c r="C171" s="819"/>
      <c r="D171" s="819"/>
      <c r="E171" s="819"/>
      <c r="F171" s="819"/>
      <c r="G171" s="819"/>
      <c r="H171" s="819">
        <v>3</v>
      </c>
      <c r="I171" s="819">
        <v>2</v>
      </c>
      <c r="J171" s="820">
        <v>2</v>
      </c>
      <c r="K171" s="534">
        <v>0</v>
      </c>
      <c r="L171" s="820">
        <v>0</v>
      </c>
      <c r="M171" s="820">
        <v>3</v>
      </c>
      <c r="N171" s="819">
        <v>10</v>
      </c>
      <c r="O171" s="527"/>
      <c r="P171" s="527"/>
      <c r="Q171" s="557"/>
      <c r="R171" s="554"/>
      <c r="S171" s="554"/>
      <c r="AF171" s="817"/>
      <c r="AG171" s="817"/>
    </row>
    <row r="172" spans="1:33" s="815" customFormat="1" ht="23.25">
      <c r="A172" s="818" t="s">
        <v>388</v>
      </c>
      <c r="B172" s="819"/>
      <c r="C172" s="819"/>
      <c r="D172" s="819"/>
      <c r="E172" s="819"/>
      <c r="F172" s="819"/>
      <c r="G172" s="819"/>
      <c r="H172" s="819">
        <v>2</v>
      </c>
      <c r="I172" s="819">
        <v>0</v>
      </c>
      <c r="J172" s="820">
        <v>4</v>
      </c>
      <c r="K172" s="534">
        <v>0</v>
      </c>
      <c r="L172" s="820">
        <v>3</v>
      </c>
      <c r="M172" s="820">
        <v>1</v>
      </c>
      <c r="N172" s="819">
        <v>10</v>
      </c>
      <c r="O172" s="527"/>
      <c r="P172" s="527"/>
      <c r="Q172" s="557"/>
      <c r="R172" s="554"/>
      <c r="S172" s="554"/>
      <c r="AF172" s="817"/>
      <c r="AG172" s="817"/>
    </row>
    <row r="173" spans="1:33" s="815" customFormat="1">
      <c r="A173" s="822" t="s">
        <v>246</v>
      </c>
      <c r="B173" s="819"/>
      <c r="C173" s="819"/>
      <c r="D173" s="819"/>
      <c r="E173" s="819"/>
      <c r="F173" s="819"/>
      <c r="G173" s="819"/>
      <c r="H173" s="819">
        <v>1</v>
      </c>
      <c r="I173" s="819">
        <v>1</v>
      </c>
      <c r="J173" s="820">
        <v>2</v>
      </c>
      <c r="K173" s="534">
        <v>4</v>
      </c>
      <c r="L173" s="820">
        <v>2</v>
      </c>
      <c r="M173" s="820">
        <v>0</v>
      </c>
      <c r="N173" s="819">
        <v>10</v>
      </c>
      <c r="O173" s="527"/>
      <c r="P173" s="527"/>
      <c r="Q173" s="557"/>
      <c r="R173" s="554"/>
      <c r="S173" s="554"/>
      <c r="AF173" s="817"/>
      <c r="AG173" s="817"/>
    </row>
    <row r="174" spans="1:33" s="815" customFormat="1" ht="23.25">
      <c r="A174" s="818" t="s">
        <v>247</v>
      </c>
      <c r="B174" s="819"/>
      <c r="C174" s="819"/>
      <c r="D174" s="819"/>
      <c r="E174" s="819"/>
      <c r="F174" s="819"/>
      <c r="G174" s="819"/>
      <c r="H174" s="819">
        <v>2</v>
      </c>
      <c r="I174" s="819">
        <v>1</v>
      </c>
      <c r="J174" s="820">
        <v>0</v>
      </c>
      <c r="K174" s="534">
        <v>4</v>
      </c>
      <c r="L174" s="820">
        <v>2</v>
      </c>
      <c r="M174" s="820">
        <v>1</v>
      </c>
      <c r="N174" s="819">
        <v>10</v>
      </c>
      <c r="O174" s="527"/>
      <c r="P174" s="527"/>
      <c r="Q174" s="557"/>
      <c r="R174" s="554"/>
      <c r="S174" s="554"/>
      <c r="AF174" s="817"/>
      <c r="AG174" s="817"/>
    </row>
    <row r="175" spans="1:33" s="815" customFormat="1" ht="23.25">
      <c r="A175" s="818" t="s">
        <v>389</v>
      </c>
      <c r="B175" s="819"/>
      <c r="C175" s="819"/>
      <c r="D175" s="819"/>
      <c r="E175" s="819"/>
      <c r="F175" s="819"/>
      <c r="G175" s="819"/>
      <c r="H175" s="819">
        <v>1</v>
      </c>
      <c r="I175" s="819">
        <v>1</v>
      </c>
      <c r="J175" s="820">
        <v>1</v>
      </c>
      <c r="K175" s="534">
        <v>0</v>
      </c>
      <c r="L175" s="820">
        <v>5</v>
      </c>
      <c r="M175" s="820">
        <v>2</v>
      </c>
      <c r="N175" s="819">
        <v>10</v>
      </c>
      <c r="O175" s="527"/>
      <c r="P175" s="527"/>
      <c r="Q175" s="557"/>
      <c r="R175" s="554"/>
      <c r="S175" s="554"/>
      <c r="AF175" s="817"/>
      <c r="AG175" s="817"/>
    </row>
    <row r="176" spans="1:33" s="815" customFormat="1" ht="23.25">
      <c r="A176" s="818" t="s">
        <v>390</v>
      </c>
      <c r="B176" s="819"/>
      <c r="C176" s="819"/>
      <c r="D176" s="819"/>
      <c r="E176" s="819"/>
      <c r="F176" s="819"/>
      <c r="G176" s="819"/>
      <c r="H176" s="819">
        <v>2</v>
      </c>
      <c r="I176" s="819">
        <v>4</v>
      </c>
      <c r="J176" s="820">
        <v>0</v>
      </c>
      <c r="K176" s="534">
        <v>1</v>
      </c>
      <c r="L176" s="820">
        <v>2</v>
      </c>
      <c r="M176" s="820">
        <v>1</v>
      </c>
      <c r="N176" s="819">
        <v>10</v>
      </c>
      <c r="O176" s="527"/>
      <c r="P176" s="527"/>
      <c r="Q176" s="557"/>
      <c r="R176" s="554"/>
      <c r="S176" s="554"/>
      <c r="AF176" s="817"/>
      <c r="AG176" s="817"/>
    </row>
    <row r="177" spans="1:33" s="815" customFormat="1" ht="22.5">
      <c r="A177" s="820" t="s">
        <v>378</v>
      </c>
      <c r="B177" s="819"/>
      <c r="C177" s="819"/>
      <c r="D177" s="819"/>
      <c r="E177" s="819"/>
      <c r="F177" s="819"/>
      <c r="G177" s="819"/>
      <c r="H177" s="819">
        <v>2</v>
      </c>
      <c r="I177" s="819">
        <v>0</v>
      </c>
      <c r="J177" s="820">
        <v>3</v>
      </c>
      <c r="K177" s="533">
        <v>1</v>
      </c>
      <c r="L177" s="820">
        <v>3</v>
      </c>
      <c r="M177" s="820">
        <v>0</v>
      </c>
      <c r="N177" s="819">
        <v>9</v>
      </c>
      <c r="O177" s="527"/>
      <c r="P177" s="527"/>
      <c r="Q177" s="557"/>
      <c r="R177" s="554"/>
      <c r="S177" s="554"/>
      <c r="AF177" s="817"/>
      <c r="AG177" s="817"/>
    </row>
    <row r="178" spans="1:33" s="815" customFormat="1">
      <c r="A178" s="820" t="s">
        <v>391</v>
      </c>
      <c r="B178" s="819"/>
      <c r="C178" s="819"/>
      <c r="D178" s="819"/>
      <c r="E178" s="819"/>
      <c r="F178" s="819"/>
      <c r="G178" s="819"/>
      <c r="H178" s="819">
        <v>1</v>
      </c>
      <c r="I178" s="819">
        <v>0</v>
      </c>
      <c r="J178" s="820">
        <v>1</v>
      </c>
      <c r="K178" s="534">
        <v>1</v>
      </c>
      <c r="L178" s="820">
        <v>3</v>
      </c>
      <c r="M178" s="820">
        <v>3</v>
      </c>
      <c r="N178" s="819">
        <v>9</v>
      </c>
      <c r="O178" s="527"/>
      <c r="P178" s="527"/>
      <c r="Q178" s="557"/>
      <c r="R178" s="554"/>
      <c r="S178" s="554"/>
      <c r="AF178" s="817"/>
      <c r="AG178" s="817"/>
    </row>
    <row r="179" spans="1:33" s="815" customFormat="1">
      <c r="A179" s="818" t="s">
        <v>264</v>
      </c>
      <c r="B179" s="819"/>
      <c r="C179" s="819"/>
      <c r="D179" s="819"/>
      <c r="E179" s="819"/>
      <c r="F179" s="819"/>
      <c r="G179" s="819"/>
      <c r="H179" s="819">
        <v>1</v>
      </c>
      <c r="I179" s="819">
        <v>1</v>
      </c>
      <c r="J179" s="820">
        <v>2</v>
      </c>
      <c r="K179" s="534">
        <v>0</v>
      </c>
      <c r="L179" s="820">
        <v>2</v>
      </c>
      <c r="M179" s="820">
        <v>3</v>
      </c>
      <c r="N179" s="819">
        <v>9</v>
      </c>
      <c r="O179" s="527"/>
      <c r="P179" s="527"/>
      <c r="Q179" s="557"/>
      <c r="R179" s="554"/>
      <c r="S179" s="554"/>
      <c r="AF179" s="817"/>
      <c r="AG179" s="817"/>
    </row>
    <row r="180" spans="1:33" s="815" customFormat="1">
      <c r="A180" s="822" t="s">
        <v>275</v>
      </c>
      <c r="B180" s="819"/>
      <c r="C180" s="819"/>
      <c r="D180" s="819"/>
      <c r="E180" s="819"/>
      <c r="F180" s="819"/>
      <c r="G180" s="819"/>
      <c r="H180" s="819">
        <v>2</v>
      </c>
      <c r="I180" s="819">
        <v>1</v>
      </c>
      <c r="J180" s="820">
        <v>0</v>
      </c>
      <c r="K180" s="534">
        <v>2</v>
      </c>
      <c r="L180" s="820">
        <v>3</v>
      </c>
      <c r="M180" s="820">
        <v>1</v>
      </c>
      <c r="N180" s="819">
        <v>9</v>
      </c>
      <c r="O180" s="527"/>
      <c r="P180" s="527"/>
      <c r="Q180" s="557"/>
      <c r="R180" s="554"/>
      <c r="S180" s="554"/>
      <c r="AF180" s="817"/>
      <c r="AG180" s="817"/>
    </row>
    <row r="181" spans="1:33" s="815" customFormat="1">
      <c r="A181" s="818" t="s">
        <v>253</v>
      </c>
      <c r="B181" s="819"/>
      <c r="C181" s="819"/>
      <c r="D181" s="819"/>
      <c r="E181" s="819"/>
      <c r="F181" s="819"/>
      <c r="G181" s="819"/>
      <c r="H181" s="819">
        <v>4</v>
      </c>
      <c r="I181" s="819">
        <v>2</v>
      </c>
      <c r="J181" s="820">
        <v>1</v>
      </c>
      <c r="K181" s="534">
        <v>0</v>
      </c>
      <c r="L181" s="820">
        <v>1</v>
      </c>
      <c r="M181" s="820">
        <v>0</v>
      </c>
      <c r="N181" s="819">
        <v>8</v>
      </c>
      <c r="O181" s="527"/>
      <c r="P181" s="527"/>
      <c r="Q181" s="557"/>
      <c r="R181" s="554"/>
      <c r="S181" s="554"/>
      <c r="AF181" s="817"/>
      <c r="AG181" s="817"/>
    </row>
    <row r="182" spans="1:33" s="815" customFormat="1">
      <c r="A182" s="824" t="s">
        <v>262</v>
      </c>
      <c r="B182" s="819"/>
      <c r="C182" s="819"/>
      <c r="D182" s="819"/>
      <c r="E182" s="819"/>
      <c r="F182" s="819"/>
      <c r="G182" s="819"/>
      <c r="H182" s="819">
        <v>1</v>
      </c>
      <c r="I182" s="819">
        <v>1</v>
      </c>
      <c r="J182" s="820">
        <v>1</v>
      </c>
      <c r="K182" s="534">
        <v>2</v>
      </c>
      <c r="L182" s="820">
        <v>3</v>
      </c>
      <c r="M182" s="820">
        <v>0</v>
      </c>
      <c r="N182" s="819">
        <v>8</v>
      </c>
      <c r="O182" s="527"/>
      <c r="P182" s="527"/>
      <c r="Q182" s="557"/>
      <c r="R182" s="554"/>
      <c r="S182" s="554"/>
      <c r="AF182" s="817"/>
      <c r="AG182" s="817"/>
    </row>
    <row r="183" spans="1:33" s="815" customFormat="1" ht="23.25">
      <c r="A183" s="818" t="s">
        <v>351</v>
      </c>
      <c r="B183" s="819"/>
      <c r="C183" s="819"/>
      <c r="D183" s="819"/>
      <c r="E183" s="819"/>
      <c r="F183" s="819"/>
      <c r="G183" s="819"/>
      <c r="H183" s="819">
        <v>0</v>
      </c>
      <c r="I183" s="819">
        <v>1</v>
      </c>
      <c r="J183" s="820">
        <v>2</v>
      </c>
      <c r="K183" s="534">
        <v>1</v>
      </c>
      <c r="L183" s="820">
        <v>2</v>
      </c>
      <c r="M183" s="820">
        <v>1</v>
      </c>
      <c r="N183" s="819">
        <v>7</v>
      </c>
      <c r="O183" s="527"/>
      <c r="P183" s="527"/>
      <c r="Q183" s="557"/>
      <c r="R183" s="554"/>
      <c r="S183" s="554"/>
      <c r="AF183" s="817"/>
      <c r="AG183" s="817"/>
    </row>
    <row r="184" spans="1:33" s="815" customFormat="1" ht="34.5">
      <c r="A184" s="818" t="s">
        <v>385</v>
      </c>
      <c r="B184" s="819"/>
      <c r="C184" s="819"/>
      <c r="D184" s="819"/>
      <c r="E184" s="819"/>
      <c r="F184" s="819"/>
      <c r="G184" s="819"/>
      <c r="H184" s="819">
        <v>1</v>
      </c>
      <c r="I184" s="819">
        <v>0</v>
      </c>
      <c r="J184" s="820">
        <v>3</v>
      </c>
      <c r="K184" s="534">
        <v>2</v>
      </c>
      <c r="L184" s="820">
        <v>0</v>
      </c>
      <c r="M184" s="820">
        <v>1</v>
      </c>
      <c r="N184" s="819">
        <v>7</v>
      </c>
      <c r="O184" s="527"/>
      <c r="P184" s="527"/>
      <c r="Q184" s="557"/>
      <c r="R184" s="554"/>
      <c r="S184" s="554"/>
      <c r="AF184" s="817"/>
      <c r="AG184" s="817"/>
    </row>
    <row r="185" spans="1:33" s="815" customFormat="1" ht="23.25">
      <c r="A185" s="818" t="s">
        <v>273</v>
      </c>
      <c r="B185" s="819"/>
      <c r="C185" s="819"/>
      <c r="D185" s="819"/>
      <c r="E185" s="819"/>
      <c r="F185" s="819"/>
      <c r="G185" s="819"/>
      <c r="H185" s="819">
        <v>2</v>
      </c>
      <c r="I185" s="819">
        <v>0</v>
      </c>
      <c r="J185" s="820">
        <v>0</v>
      </c>
      <c r="K185" s="534">
        <v>3</v>
      </c>
      <c r="L185" s="820">
        <v>2</v>
      </c>
      <c r="M185" s="820">
        <v>0</v>
      </c>
      <c r="N185" s="819">
        <v>7</v>
      </c>
      <c r="O185" s="527"/>
      <c r="P185" s="527"/>
      <c r="Q185" s="557"/>
      <c r="R185" s="554"/>
      <c r="S185" s="554"/>
      <c r="AF185" s="817"/>
      <c r="AG185" s="817"/>
    </row>
    <row r="186" spans="1:33" s="815" customFormat="1" ht="23.25">
      <c r="A186" s="818" t="s">
        <v>338</v>
      </c>
      <c r="B186" s="819"/>
      <c r="C186" s="819"/>
      <c r="D186" s="819"/>
      <c r="E186" s="819"/>
      <c r="F186" s="819"/>
      <c r="G186" s="819"/>
      <c r="H186" s="819">
        <v>0</v>
      </c>
      <c r="I186" s="819">
        <v>1</v>
      </c>
      <c r="J186" s="820">
        <v>2</v>
      </c>
      <c r="K186" s="534">
        <v>1</v>
      </c>
      <c r="L186" s="820">
        <v>0</v>
      </c>
      <c r="M186" s="820">
        <v>2</v>
      </c>
      <c r="N186" s="819">
        <v>6</v>
      </c>
      <c r="O186" s="527"/>
      <c r="P186" s="527"/>
      <c r="Q186" s="557"/>
      <c r="R186" s="554"/>
      <c r="S186" s="554"/>
      <c r="AF186" s="817"/>
      <c r="AG186" s="817"/>
    </row>
    <row r="187" spans="1:33" s="815" customFormat="1" ht="23.25">
      <c r="A187" s="822" t="s">
        <v>380</v>
      </c>
      <c r="B187" s="819"/>
      <c r="C187" s="819"/>
      <c r="D187" s="819"/>
      <c r="E187" s="819"/>
      <c r="F187" s="819"/>
      <c r="G187" s="819"/>
      <c r="H187" s="819">
        <v>0</v>
      </c>
      <c r="I187" s="819">
        <v>0</v>
      </c>
      <c r="J187" s="820">
        <v>1</v>
      </c>
      <c r="K187" s="534">
        <v>3</v>
      </c>
      <c r="L187" s="820">
        <v>1</v>
      </c>
      <c r="M187" s="820">
        <v>1</v>
      </c>
      <c r="N187" s="819">
        <v>6</v>
      </c>
      <c r="O187" s="527"/>
      <c r="P187" s="527"/>
      <c r="Q187" s="557"/>
      <c r="R187" s="554"/>
      <c r="S187" s="554"/>
      <c r="AF187" s="817"/>
      <c r="AG187" s="817"/>
    </row>
    <row r="188" spans="1:33" s="815" customFormat="1">
      <c r="A188" s="818" t="s">
        <v>249</v>
      </c>
      <c r="B188" s="819"/>
      <c r="C188" s="819"/>
      <c r="D188" s="819"/>
      <c r="E188" s="819"/>
      <c r="F188" s="819"/>
      <c r="G188" s="819"/>
      <c r="H188" s="819">
        <v>1</v>
      </c>
      <c r="I188" s="819">
        <v>0</v>
      </c>
      <c r="J188" s="820">
        <v>0</v>
      </c>
      <c r="K188" s="534">
        <v>0</v>
      </c>
      <c r="L188" s="820">
        <v>5</v>
      </c>
      <c r="M188" s="820">
        <v>0</v>
      </c>
      <c r="N188" s="819">
        <v>6</v>
      </c>
      <c r="O188" s="527"/>
      <c r="P188" s="527"/>
      <c r="Q188" s="557"/>
      <c r="R188" s="554"/>
      <c r="S188" s="554"/>
      <c r="AF188" s="817"/>
      <c r="AG188" s="817"/>
    </row>
    <row r="189" spans="1:33" s="815" customFormat="1">
      <c r="A189" s="818" t="s">
        <v>255</v>
      </c>
      <c r="B189" s="819"/>
      <c r="C189" s="819"/>
      <c r="D189" s="819"/>
      <c r="E189" s="819"/>
      <c r="F189" s="819"/>
      <c r="G189" s="819"/>
      <c r="H189" s="819">
        <v>3</v>
      </c>
      <c r="I189" s="819">
        <v>0</v>
      </c>
      <c r="J189" s="820">
        <v>2</v>
      </c>
      <c r="K189" s="534">
        <v>0</v>
      </c>
      <c r="L189" s="820">
        <v>1</v>
      </c>
      <c r="M189" s="820">
        <v>0</v>
      </c>
      <c r="N189" s="819">
        <v>6</v>
      </c>
      <c r="O189" s="527"/>
      <c r="P189" s="527"/>
      <c r="Q189" s="557"/>
      <c r="R189" s="554"/>
      <c r="S189" s="554"/>
      <c r="AF189" s="817"/>
      <c r="AG189" s="817"/>
    </row>
    <row r="190" spans="1:33" s="815" customFormat="1">
      <c r="A190" s="818" t="s">
        <v>263</v>
      </c>
      <c r="B190" s="819"/>
      <c r="C190" s="819"/>
      <c r="D190" s="819"/>
      <c r="E190" s="819"/>
      <c r="F190" s="819"/>
      <c r="G190" s="819"/>
      <c r="H190" s="819">
        <v>1</v>
      </c>
      <c r="I190" s="819">
        <v>1</v>
      </c>
      <c r="J190" s="820">
        <v>2</v>
      </c>
      <c r="K190" s="534">
        <v>1</v>
      </c>
      <c r="L190" s="820">
        <v>1</v>
      </c>
      <c r="M190" s="820">
        <v>0</v>
      </c>
      <c r="N190" s="819">
        <v>6</v>
      </c>
      <c r="O190" s="527"/>
      <c r="P190" s="527"/>
      <c r="Q190" s="557"/>
      <c r="R190" s="554"/>
      <c r="S190" s="554"/>
      <c r="AF190" s="817"/>
      <c r="AG190" s="817"/>
    </row>
    <row r="191" spans="1:33" s="815" customFormat="1">
      <c r="A191" s="818" t="s">
        <v>271</v>
      </c>
      <c r="B191" s="819"/>
      <c r="C191" s="819"/>
      <c r="D191" s="819"/>
      <c r="E191" s="819"/>
      <c r="F191" s="819"/>
      <c r="G191" s="819"/>
      <c r="H191" s="819">
        <v>1</v>
      </c>
      <c r="I191" s="819">
        <v>1</v>
      </c>
      <c r="J191" s="820">
        <v>0</v>
      </c>
      <c r="K191" s="534">
        <v>2</v>
      </c>
      <c r="L191" s="820">
        <v>2</v>
      </c>
      <c r="M191" s="820">
        <v>0</v>
      </c>
      <c r="N191" s="819">
        <v>6</v>
      </c>
      <c r="O191" s="527"/>
      <c r="P191" s="527"/>
      <c r="Q191" s="557"/>
      <c r="R191" s="554"/>
      <c r="S191" s="554"/>
      <c r="AF191" s="817"/>
      <c r="AG191" s="817"/>
    </row>
    <row r="192" spans="1:33" s="815" customFormat="1" ht="23.25">
      <c r="A192" s="818" t="s">
        <v>374</v>
      </c>
      <c r="B192" s="819"/>
      <c r="C192" s="819"/>
      <c r="D192" s="819"/>
      <c r="E192" s="819"/>
      <c r="F192" s="819"/>
      <c r="G192" s="819"/>
      <c r="H192" s="819">
        <v>1</v>
      </c>
      <c r="I192" s="819">
        <v>0</v>
      </c>
      <c r="J192" s="820">
        <v>0</v>
      </c>
      <c r="K192" s="534">
        <v>0</v>
      </c>
      <c r="L192" s="820">
        <v>1</v>
      </c>
      <c r="M192" s="820">
        <v>0</v>
      </c>
      <c r="N192" s="819">
        <v>2</v>
      </c>
      <c r="O192" s="527"/>
      <c r="P192" s="527"/>
      <c r="Q192" s="557"/>
      <c r="R192" s="554"/>
      <c r="S192" s="554"/>
      <c r="AF192" s="817"/>
      <c r="AG192" s="817"/>
    </row>
    <row r="193" spans="1:33" s="815" customFormat="1" ht="23.25">
      <c r="A193" s="818" t="s">
        <v>356</v>
      </c>
      <c r="B193" s="819"/>
      <c r="C193" s="819"/>
      <c r="D193" s="819"/>
      <c r="E193" s="819"/>
      <c r="F193" s="819"/>
      <c r="G193" s="819"/>
      <c r="H193" s="819">
        <v>0</v>
      </c>
      <c r="I193" s="819">
        <v>0</v>
      </c>
      <c r="J193" s="820">
        <v>0</v>
      </c>
      <c r="K193" s="534">
        <v>0</v>
      </c>
      <c r="L193" s="820">
        <v>1</v>
      </c>
      <c r="M193" s="820">
        <v>0</v>
      </c>
      <c r="N193" s="819">
        <v>1</v>
      </c>
      <c r="O193" s="527"/>
      <c r="P193" s="527"/>
      <c r="Q193" s="557"/>
      <c r="R193" s="554"/>
      <c r="S193" s="554"/>
      <c r="AF193" s="817"/>
      <c r="AG193" s="817"/>
    </row>
    <row r="194" spans="1:33" s="815" customFormat="1" ht="23.25">
      <c r="A194" s="818" t="s">
        <v>331</v>
      </c>
      <c r="B194" s="819"/>
      <c r="C194" s="819"/>
      <c r="D194" s="819"/>
      <c r="E194" s="819"/>
      <c r="F194" s="819"/>
      <c r="G194" s="819"/>
      <c r="H194" s="819">
        <v>0</v>
      </c>
      <c r="I194" s="819">
        <v>0</v>
      </c>
      <c r="J194" s="820">
        <v>0</v>
      </c>
      <c r="K194" s="534">
        <v>0</v>
      </c>
      <c r="L194" s="820">
        <v>0</v>
      </c>
      <c r="M194" s="820">
        <v>0</v>
      </c>
      <c r="N194" s="819">
        <v>0</v>
      </c>
      <c r="O194" s="527"/>
      <c r="P194" s="527"/>
      <c r="Q194" s="557"/>
      <c r="R194" s="554"/>
      <c r="S194" s="554"/>
      <c r="AF194" s="817"/>
      <c r="AG194" s="817"/>
    </row>
    <row r="195" spans="1:33" s="815" customFormat="1">
      <c r="A195" s="818" t="s">
        <v>359</v>
      </c>
      <c r="B195" s="819"/>
      <c r="C195" s="819"/>
      <c r="D195" s="819"/>
      <c r="E195" s="819"/>
      <c r="F195" s="819"/>
      <c r="G195" s="819"/>
      <c r="H195" s="819">
        <v>0</v>
      </c>
      <c r="I195" s="819">
        <v>0</v>
      </c>
      <c r="J195" s="820">
        <v>0</v>
      </c>
      <c r="K195" s="534">
        <v>0</v>
      </c>
      <c r="L195" s="820">
        <v>0</v>
      </c>
      <c r="M195" s="820">
        <v>0</v>
      </c>
      <c r="N195" s="819">
        <v>0</v>
      </c>
      <c r="O195" s="527"/>
      <c r="P195" s="527"/>
      <c r="Q195" s="557"/>
      <c r="R195" s="554"/>
      <c r="S195" s="554"/>
      <c r="AF195" s="817"/>
      <c r="AG195" s="817"/>
    </row>
    <row r="196" spans="1:33" s="815" customFormat="1" ht="23.25">
      <c r="A196" s="818" t="s">
        <v>386</v>
      </c>
      <c r="B196" s="819"/>
      <c r="C196" s="819"/>
      <c r="D196" s="819"/>
      <c r="E196" s="819"/>
      <c r="F196" s="819"/>
      <c r="G196" s="819"/>
      <c r="H196" s="819">
        <v>0</v>
      </c>
      <c r="I196" s="819">
        <v>0</v>
      </c>
      <c r="J196" s="820">
        <v>0</v>
      </c>
      <c r="K196" s="534">
        <v>0</v>
      </c>
      <c r="L196" s="820">
        <v>0</v>
      </c>
      <c r="M196" s="820">
        <v>0</v>
      </c>
      <c r="N196" s="819">
        <v>0</v>
      </c>
      <c r="O196" s="527"/>
      <c r="P196" s="527"/>
      <c r="Q196" s="557"/>
      <c r="R196" s="554"/>
      <c r="S196" s="554"/>
      <c r="AF196" s="817"/>
      <c r="AG196" s="817"/>
    </row>
    <row r="197" spans="1:33" s="815" customFormat="1">
      <c r="A197" s="815" t="s">
        <v>311</v>
      </c>
      <c r="C197" s="527"/>
      <c r="D197" s="527"/>
      <c r="F197" s="817"/>
      <c r="G197" s="817"/>
      <c r="H197" s="817">
        <v>604</v>
      </c>
      <c r="I197" s="825">
        <v>556</v>
      </c>
      <c r="J197" s="817">
        <v>882</v>
      </c>
      <c r="K197" s="817">
        <v>634</v>
      </c>
      <c r="L197" s="817">
        <v>688</v>
      </c>
      <c r="M197" s="826">
        <v>564</v>
      </c>
      <c r="N197" s="816">
        <v>3928</v>
      </c>
      <c r="O197" s="527"/>
      <c r="P197" s="527"/>
      <c r="Q197" s="557"/>
      <c r="R197" s="554"/>
      <c r="S197" s="554"/>
      <c r="AF197" s="817"/>
      <c r="AG197" s="817"/>
    </row>
    <row r="198" spans="1:33" s="554" customFormat="1">
      <c r="C198" s="557"/>
      <c r="D198" s="557"/>
      <c r="F198" s="556"/>
      <c r="G198" s="556"/>
      <c r="H198" s="556"/>
      <c r="I198" s="867"/>
      <c r="J198" s="556"/>
      <c r="K198" s="556"/>
      <c r="L198" s="556"/>
      <c r="M198" s="558"/>
      <c r="N198" s="555"/>
      <c r="O198" s="557"/>
      <c r="P198" s="557"/>
      <c r="Q198" s="557"/>
      <c r="AF198" s="556"/>
      <c r="AG198" s="556"/>
    </row>
    <row r="199" spans="1:33" s="554" customFormat="1">
      <c r="C199" s="557"/>
      <c r="D199" s="557"/>
      <c r="F199" s="556"/>
      <c r="G199" s="556"/>
      <c r="H199" s="556"/>
      <c r="I199" s="867"/>
      <c r="J199" s="556"/>
      <c r="K199" s="556"/>
      <c r="L199" s="556"/>
      <c r="M199" s="558"/>
      <c r="N199" s="555"/>
      <c r="O199" s="557"/>
      <c r="P199" s="557"/>
      <c r="Q199" s="557"/>
      <c r="AF199" s="556"/>
      <c r="AG199" s="556"/>
    </row>
    <row r="200" spans="1:33" s="554" customFormat="1">
      <c r="C200" s="557"/>
      <c r="D200" s="557"/>
      <c r="F200" s="556"/>
      <c r="G200" s="556"/>
      <c r="H200" s="556"/>
      <c r="I200" s="867"/>
      <c r="J200" s="556"/>
      <c r="K200" s="556"/>
      <c r="L200" s="556"/>
      <c r="M200" s="558"/>
      <c r="N200" s="555"/>
      <c r="O200" s="557"/>
      <c r="P200" s="557"/>
      <c r="Q200" s="557"/>
      <c r="AF200" s="556"/>
      <c r="AG200" s="556"/>
    </row>
    <row r="201" spans="1:33" s="554" customFormat="1">
      <c r="C201" s="557"/>
      <c r="D201" s="557"/>
      <c r="F201" s="556"/>
      <c r="G201" s="556"/>
      <c r="H201" s="556"/>
      <c r="I201" s="867"/>
      <c r="J201" s="556"/>
      <c r="K201" s="556"/>
      <c r="L201" s="556"/>
      <c r="M201" s="558"/>
      <c r="N201" s="555"/>
      <c r="O201" s="557"/>
      <c r="P201" s="557"/>
      <c r="Q201" s="557"/>
      <c r="AF201" s="556"/>
      <c r="AG201" s="556"/>
    </row>
    <row r="202" spans="1:33" s="554" customFormat="1">
      <c r="C202" s="557"/>
      <c r="D202" s="557"/>
      <c r="F202" s="556"/>
      <c r="G202" s="556"/>
      <c r="H202" s="556"/>
      <c r="I202" s="867"/>
      <c r="J202" s="556"/>
      <c r="K202" s="556"/>
      <c r="L202" s="556"/>
      <c r="M202" s="558"/>
      <c r="N202" s="555"/>
      <c r="O202" s="557"/>
      <c r="P202" s="557"/>
      <c r="Q202" s="557"/>
      <c r="AF202" s="556"/>
      <c r="AG202" s="556"/>
    </row>
    <row r="203" spans="1:33" s="554" customFormat="1">
      <c r="C203" s="557"/>
      <c r="D203" s="557"/>
      <c r="F203" s="556"/>
      <c r="G203" s="556"/>
      <c r="H203" s="556"/>
      <c r="I203" s="867"/>
      <c r="J203" s="556"/>
      <c r="K203" s="556"/>
      <c r="L203" s="556"/>
      <c r="M203" s="558"/>
      <c r="N203" s="555"/>
      <c r="O203" s="557"/>
      <c r="P203" s="557"/>
      <c r="Q203" s="557"/>
      <c r="AF203" s="556"/>
      <c r="AG203" s="556"/>
    </row>
    <row r="204" spans="1:33" s="554" customFormat="1">
      <c r="C204" s="557"/>
      <c r="D204" s="557"/>
      <c r="F204" s="556"/>
      <c r="G204" s="556"/>
      <c r="H204" s="556"/>
      <c r="I204" s="867"/>
      <c r="J204" s="556"/>
      <c r="K204" s="556"/>
      <c r="L204" s="556"/>
      <c r="M204" s="558"/>
      <c r="N204" s="555"/>
      <c r="O204" s="557"/>
      <c r="P204" s="557"/>
      <c r="Q204" s="557"/>
      <c r="AF204" s="556"/>
      <c r="AG204" s="556"/>
    </row>
    <row r="205" spans="1:33" s="554" customFormat="1">
      <c r="C205" s="557"/>
      <c r="D205" s="557"/>
      <c r="F205" s="556"/>
      <c r="G205" s="556"/>
      <c r="H205" s="556"/>
      <c r="I205" s="867"/>
      <c r="J205" s="556"/>
      <c r="K205" s="556"/>
      <c r="L205" s="556"/>
      <c r="M205" s="558"/>
      <c r="N205" s="555"/>
      <c r="O205" s="557"/>
      <c r="P205" s="557"/>
      <c r="Q205" s="557"/>
      <c r="AF205" s="556"/>
      <c r="AG205" s="556"/>
    </row>
    <row r="206" spans="1:33" s="554" customFormat="1">
      <c r="C206" s="557"/>
      <c r="D206" s="557"/>
      <c r="F206" s="556"/>
      <c r="G206" s="556"/>
      <c r="H206" s="556"/>
      <c r="I206" s="867"/>
      <c r="J206" s="556"/>
      <c r="K206" s="556"/>
      <c r="L206" s="556"/>
      <c r="M206" s="558"/>
      <c r="N206" s="555"/>
      <c r="O206" s="557"/>
      <c r="P206" s="557"/>
      <c r="Q206" s="557"/>
      <c r="AF206" s="556"/>
      <c r="AG206" s="556"/>
    </row>
    <row r="207" spans="1:33" s="554" customFormat="1">
      <c r="C207" s="557"/>
      <c r="D207" s="557"/>
      <c r="F207" s="556"/>
      <c r="G207" s="556"/>
      <c r="H207" s="556"/>
      <c r="I207" s="867"/>
      <c r="J207" s="556"/>
      <c r="K207" s="556"/>
      <c r="L207" s="556"/>
      <c r="M207" s="558"/>
      <c r="N207" s="555"/>
      <c r="O207" s="557"/>
      <c r="P207" s="557"/>
      <c r="Q207" s="557"/>
      <c r="AF207" s="556"/>
      <c r="AG207" s="556"/>
    </row>
    <row r="208" spans="1:33" s="554" customFormat="1">
      <c r="C208" s="557"/>
      <c r="D208" s="557"/>
      <c r="F208" s="556"/>
      <c r="G208" s="556"/>
      <c r="H208" s="556"/>
      <c r="I208" s="867"/>
      <c r="J208" s="556"/>
      <c r="K208" s="556"/>
      <c r="L208" s="556"/>
      <c r="M208" s="558"/>
      <c r="N208" s="555"/>
      <c r="O208" s="557"/>
      <c r="P208" s="557"/>
      <c r="Q208" s="557"/>
      <c r="AF208" s="556"/>
      <c r="AG208" s="556"/>
    </row>
    <row r="209" spans="1:33" s="554" customFormat="1">
      <c r="C209" s="557"/>
      <c r="D209" s="557"/>
      <c r="F209" s="556"/>
      <c r="G209" s="556"/>
      <c r="H209" s="556"/>
      <c r="I209" s="867"/>
      <c r="J209" s="556"/>
      <c r="K209" s="556"/>
      <c r="L209" s="556"/>
      <c r="M209" s="558"/>
      <c r="N209" s="555"/>
      <c r="O209" s="557"/>
      <c r="P209" s="557"/>
      <c r="Q209" s="557"/>
      <c r="AF209" s="556"/>
      <c r="AG209" s="556"/>
    </row>
    <row r="210" spans="1:33" s="554" customFormat="1">
      <c r="C210" s="557"/>
      <c r="D210" s="557"/>
      <c r="F210" s="556"/>
      <c r="G210" s="556"/>
      <c r="H210" s="556"/>
      <c r="I210" s="867"/>
      <c r="J210" s="556"/>
      <c r="K210" s="556"/>
      <c r="L210" s="556"/>
      <c r="M210" s="558"/>
      <c r="N210" s="555"/>
      <c r="O210" s="557"/>
      <c r="P210" s="557"/>
      <c r="Q210" s="557"/>
      <c r="AF210" s="556"/>
      <c r="AG210" s="556"/>
    </row>
    <row r="211" spans="1:33" s="547" customFormat="1">
      <c r="A211" s="559"/>
      <c r="B211" s="559"/>
      <c r="C211" s="560"/>
      <c r="D211" s="560"/>
      <c r="E211" s="559"/>
      <c r="F211" s="868"/>
      <c r="G211" s="868"/>
      <c r="H211" s="868"/>
      <c r="I211" s="869"/>
      <c r="J211" s="868"/>
      <c r="K211" s="556"/>
      <c r="L211" s="868"/>
      <c r="M211" s="870"/>
      <c r="N211" s="871"/>
      <c r="O211" s="560"/>
      <c r="P211" s="560"/>
      <c r="Q211" s="560"/>
      <c r="R211" s="559"/>
      <c r="S211" s="559"/>
      <c r="T211" s="559"/>
      <c r="U211" s="559"/>
      <c r="AF211" s="549"/>
      <c r="AG211" s="549"/>
    </row>
    <row r="212" spans="1:33" s="547" customFormat="1">
      <c r="A212" s="559"/>
      <c r="B212" s="559"/>
      <c r="C212" s="560"/>
      <c r="D212" s="560"/>
      <c r="E212" s="559"/>
      <c r="F212" s="868"/>
      <c r="G212" s="868"/>
      <c r="H212" s="868"/>
      <c r="I212" s="869"/>
      <c r="J212" s="868"/>
      <c r="K212" s="556"/>
      <c r="L212" s="868"/>
      <c r="M212" s="870"/>
      <c r="N212" s="871"/>
      <c r="O212" s="560"/>
      <c r="P212" s="560"/>
      <c r="Q212" s="560"/>
      <c r="R212" s="559"/>
      <c r="S212" s="559"/>
      <c r="T212" s="559"/>
      <c r="U212" s="559"/>
      <c r="AF212" s="549"/>
      <c r="AG212" s="549"/>
    </row>
    <row r="213" spans="1:33" s="547" customFormat="1">
      <c r="A213" s="559"/>
      <c r="B213" s="559"/>
      <c r="C213" s="560"/>
      <c r="D213" s="560"/>
      <c r="E213" s="559"/>
      <c r="F213" s="868"/>
      <c r="G213" s="868"/>
      <c r="H213" s="868"/>
      <c r="I213" s="869"/>
      <c r="J213" s="868"/>
      <c r="K213" s="556"/>
      <c r="L213" s="868"/>
      <c r="M213" s="870"/>
      <c r="N213" s="871"/>
      <c r="O213" s="560"/>
      <c r="P213" s="560"/>
      <c r="Q213" s="560"/>
      <c r="R213" s="559"/>
      <c r="S213" s="559"/>
      <c r="T213" s="559"/>
      <c r="U213" s="559"/>
      <c r="AF213" s="549"/>
      <c r="AG213" s="549"/>
    </row>
    <row r="214" spans="1:33" s="547" customFormat="1">
      <c r="A214" s="559"/>
      <c r="B214" s="559"/>
      <c r="C214" s="560"/>
      <c r="D214" s="560"/>
      <c r="E214" s="559"/>
      <c r="F214" s="868"/>
      <c r="G214" s="868"/>
      <c r="H214" s="868"/>
      <c r="I214" s="869"/>
      <c r="J214" s="868"/>
      <c r="K214" s="556"/>
      <c r="L214" s="868"/>
      <c r="M214" s="870"/>
      <c r="N214" s="871"/>
      <c r="O214" s="560"/>
      <c r="P214" s="560"/>
      <c r="Q214" s="560"/>
      <c r="R214" s="559"/>
      <c r="S214" s="559"/>
      <c r="T214" s="559"/>
      <c r="U214" s="559"/>
      <c r="AF214" s="549"/>
      <c r="AG214" s="549"/>
    </row>
    <row r="215" spans="1:33" s="547" customFormat="1">
      <c r="A215" s="559"/>
      <c r="B215" s="559"/>
      <c r="C215" s="560"/>
      <c r="D215" s="560"/>
      <c r="E215" s="559"/>
      <c r="F215" s="868"/>
      <c r="G215" s="868"/>
      <c r="H215" s="868"/>
      <c r="I215" s="869"/>
      <c r="J215" s="868"/>
      <c r="K215" s="556"/>
      <c r="L215" s="868"/>
      <c r="M215" s="870"/>
      <c r="N215" s="871"/>
      <c r="O215" s="560"/>
      <c r="P215" s="560"/>
      <c r="Q215" s="560"/>
      <c r="R215" s="559"/>
      <c r="S215" s="559"/>
      <c r="T215" s="559"/>
      <c r="U215" s="559"/>
      <c r="AF215" s="549"/>
      <c r="AG215" s="549"/>
    </row>
    <row r="216" spans="1:33" s="547" customFormat="1">
      <c r="A216" s="559"/>
      <c r="B216" s="559"/>
      <c r="C216" s="560"/>
      <c r="D216" s="560"/>
      <c r="E216" s="559"/>
      <c r="F216" s="868"/>
      <c r="G216" s="868"/>
      <c r="H216" s="868"/>
      <c r="I216" s="869"/>
      <c r="J216" s="868"/>
      <c r="K216" s="556"/>
      <c r="L216" s="868"/>
      <c r="M216" s="870"/>
      <c r="N216" s="871"/>
      <c r="O216" s="560"/>
      <c r="P216" s="560"/>
      <c r="Q216" s="560"/>
      <c r="R216" s="559"/>
      <c r="S216" s="559"/>
      <c r="T216" s="559"/>
      <c r="U216" s="559"/>
      <c r="AF216" s="549"/>
      <c r="AG216" s="549"/>
    </row>
    <row r="217" spans="1:33" s="547" customFormat="1">
      <c r="A217" s="559"/>
      <c r="B217" s="559"/>
      <c r="C217" s="560"/>
      <c r="D217" s="560"/>
      <c r="E217" s="559"/>
      <c r="F217" s="868"/>
      <c r="G217" s="868"/>
      <c r="H217" s="868"/>
      <c r="I217" s="869"/>
      <c r="J217" s="868"/>
      <c r="K217" s="556"/>
      <c r="L217" s="868"/>
      <c r="M217" s="870"/>
      <c r="N217" s="871"/>
      <c r="O217" s="560"/>
      <c r="P217" s="560"/>
      <c r="Q217" s="560"/>
      <c r="R217" s="559"/>
      <c r="S217" s="559"/>
      <c r="T217" s="559"/>
      <c r="U217" s="559"/>
      <c r="AF217" s="549"/>
      <c r="AG217" s="549"/>
    </row>
    <row r="218" spans="1:33" s="547" customFormat="1">
      <c r="A218" s="559"/>
      <c r="B218" s="559"/>
      <c r="C218" s="560"/>
      <c r="D218" s="560"/>
      <c r="E218" s="559"/>
      <c r="F218" s="868"/>
      <c r="G218" s="868"/>
      <c r="H218" s="868"/>
      <c r="I218" s="869"/>
      <c r="J218" s="868"/>
      <c r="K218" s="556"/>
      <c r="L218" s="868"/>
      <c r="M218" s="870"/>
      <c r="N218" s="871"/>
      <c r="O218" s="560"/>
      <c r="P218" s="560"/>
      <c r="Q218" s="560"/>
      <c r="R218" s="559"/>
      <c r="S218" s="559"/>
      <c r="T218" s="559"/>
      <c r="U218" s="559"/>
      <c r="AF218" s="549"/>
      <c r="AG218" s="549"/>
    </row>
    <row r="219" spans="1:33" s="547" customFormat="1">
      <c r="A219" s="559"/>
      <c r="B219" s="559"/>
      <c r="C219" s="560"/>
      <c r="D219" s="560"/>
      <c r="E219" s="559"/>
      <c r="F219" s="868"/>
      <c r="G219" s="868"/>
      <c r="H219" s="868"/>
      <c r="I219" s="869"/>
      <c r="J219" s="868"/>
      <c r="K219" s="868"/>
      <c r="L219" s="868"/>
      <c r="M219" s="870"/>
      <c r="N219" s="871"/>
      <c r="O219" s="560"/>
      <c r="P219" s="560"/>
      <c r="Q219" s="560"/>
      <c r="R219" s="559"/>
      <c r="S219" s="559"/>
      <c r="T219" s="559"/>
      <c r="U219" s="559"/>
      <c r="AF219" s="549"/>
      <c r="AG219" s="549"/>
    </row>
    <row r="220" spans="1:33" s="547" customFormat="1">
      <c r="A220" s="559"/>
      <c r="B220" s="559"/>
      <c r="C220" s="560"/>
      <c r="D220" s="560"/>
      <c r="E220" s="559"/>
      <c r="F220" s="868"/>
      <c r="G220" s="868"/>
      <c r="H220" s="868"/>
      <c r="I220" s="869"/>
      <c r="J220" s="868"/>
      <c r="K220" s="868"/>
      <c r="L220" s="868"/>
      <c r="M220" s="870"/>
      <c r="N220" s="871"/>
      <c r="O220" s="560"/>
      <c r="P220" s="560"/>
      <c r="Q220" s="560"/>
      <c r="R220" s="559"/>
      <c r="S220" s="559"/>
      <c r="T220" s="559"/>
      <c r="U220" s="559"/>
      <c r="AF220" s="549"/>
      <c r="AG220" s="549"/>
    </row>
    <row r="221" spans="1:33" s="547" customFormat="1">
      <c r="C221" s="548"/>
      <c r="D221" s="548"/>
      <c r="F221" s="549"/>
      <c r="G221" s="549"/>
      <c r="H221" s="549"/>
      <c r="I221" s="550"/>
      <c r="J221" s="549"/>
      <c r="K221" s="549"/>
      <c r="L221" s="549"/>
      <c r="M221" s="551"/>
      <c r="N221" s="552"/>
      <c r="O221" s="548"/>
      <c r="P221" s="548"/>
      <c r="Q221" s="548"/>
      <c r="AF221" s="549"/>
      <c r="AG221" s="549"/>
    </row>
    <row r="222" spans="1:33" s="547" customFormat="1">
      <c r="C222" s="548"/>
      <c r="D222" s="548"/>
      <c r="F222" s="549"/>
      <c r="G222" s="549"/>
      <c r="H222" s="549"/>
      <c r="I222" s="550"/>
      <c r="J222" s="549"/>
      <c r="K222" s="549"/>
      <c r="L222" s="549"/>
      <c r="M222" s="551"/>
      <c r="N222" s="552"/>
      <c r="O222" s="548"/>
      <c r="P222" s="548"/>
      <c r="Q222" s="548"/>
      <c r="AF222" s="549"/>
      <c r="AG222" s="549"/>
    </row>
    <row r="223" spans="1:33" s="547" customFormat="1">
      <c r="C223" s="548"/>
      <c r="D223" s="548"/>
      <c r="F223" s="549"/>
      <c r="G223" s="549"/>
      <c r="H223" s="549"/>
      <c r="I223" s="550"/>
      <c r="J223" s="549"/>
      <c r="K223" s="549"/>
      <c r="L223" s="549"/>
      <c r="M223" s="551"/>
      <c r="N223" s="552"/>
      <c r="O223" s="548"/>
      <c r="P223" s="548"/>
      <c r="Q223" s="548"/>
      <c r="AF223" s="549"/>
      <c r="AG223" s="549"/>
    </row>
    <row r="224" spans="1:33" s="547" customFormat="1">
      <c r="C224" s="548"/>
      <c r="D224" s="548"/>
      <c r="F224" s="549"/>
      <c r="G224" s="549"/>
      <c r="H224" s="549"/>
      <c r="I224" s="550"/>
      <c r="J224" s="549"/>
      <c r="K224" s="549"/>
      <c r="L224" s="549"/>
      <c r="M224" s="551"/>
      <c r="N224" s="552"/>
      <c r="O224" s="548"/>
      <c r="P224" s="548"/>
      <c r="Q224" s="548"/>
      <c r="AF224" s="549"/>
      <c r="AG224" s="549"/>
    </row>
    <row r="225" spans="1:33" s="547" customFormat="1">
      <c r="C225" s="548"/>
      <c r="D225" s="548"/>
      <c r="F225" s="549"/>
      <c r="G225" s="549"/>
      <c r="H225" s="549"/>
      <c r="I225" s="550"/>
      <c r="J225" s="549"/>
      <c r="K225" s="549"/>
      <c r="L225" s="549"/>
      <c r="M225" s="551"/>
      <c r="N225" s="552"/>
      <c r="O225" s="548"/>
      <c r="P225" s="548"/>
      <c r="Q225" s="548"/>
      <c r="AF225" s="549"/>
      <c r="AG225" s="549"/>
    </row>
    <row r="226" spans="1:33" s="547" customFormat="1">
      <c r="C226" s="548"/>
      <c r="D226" s="548"/>
      <c r="F226" s="549"/>
      <c r="G226" s="549"/>
      <c r="H226" s="549"/>
      <c r="I226" s="550"/>
      <c r="J226" s="549"/>
      <c r="K226" s="549"/>
      <c r="L226" s="549"/>
      <c r="M226" s="551"/>
      <c r="N226" s="552"/>
      <c r="O226" s="548"/>
      <c r="P226" s="548"/>
      <c r="Q226" s="548"/>
      <c r="AF226" s="549"/>
      <c r="AG226" s="549"/>
    </row>
    <row r="227" spans="1:33" s="547" customFormat="1">
      <c r="C227" s="548"/>
      <c r="D227" s="548"/>
      <c r="F227" s="549"/>
      <c r="G227" s="549"/>
      <c r="H227" s="549"/>
      <c r="I227" s="550"/>
      <c r="J227" s="549"/>
      <c r="K227" s="549"/>
      <c r="L227" s="549"/>
      <c r="M227" s="551"/>
      <c r="N227" s="552"/>
      <c r="O227" s="548"/>
      <c r="P227" s="548"/>
      <c r="Q227" s="548"/>
      <c r="AF227" s="549"/>
      <c r="AG227" s="549"/>
    </row>
    <row r="228" spans="1:33" s="547" customFormat="1">
      <c r="C228" s="548"/>
      <c r="D228" s="548"/>
      <c r="F228" s="549"/>
      <c r="G228" s="549"/>
      <c r="H228" s="549"/>
      <c r="I228" s="550"/>
      <c r="J228" s="549"/>
      <c r="K228" s="549"/>
      <c r="L228" s="549"/>
      <c r="M228" s="551"/>
      <c r="N228" s="552"/>
      <c r="O228" s="548"/>
      <c r="P228" s="548"/>
      <c r="Q228" s="548"/>
      <c r="AF228" s="549"/>
      <c r="AG228" s="549"/>
    </row>
    <row r="229" spans="1:33" s="547" customFormat="1">
      <c r="C229" s="548"/>
      <c r="D229" s="548"/>
      <c r="F229" s="549"/>
      <c r="G229" s="549"/>
      <c r="H229" s="549"/>
      <c r="I229" s="550"/>
      <c r="J229" s="549"/>
      <c r="K229" s="549"/>
      <c r="L229" s="549"/>
      <c r="M229" s="551"/>
      <c r="N229" s="552"/>
      <c r="O229" s="548"/>
      <c r="P229" s="548"/>
      <c r="Q229" s="548"/>
      <c r="AF229" s="549"/>
      <c r="AG229" s="549"/>
    </row>
    <row r="230" spans="1:33" s="547" customFormat="1">
      <c r="C230" s="548"/>
      <c r="D230" s="548"/>
      <c r="F230" s="549"/>
      <c r="G230" s="549"/>
      <c r="H230" s="549"/>
      <c r="I230" s="550"/>
      <c r="J230" s="549"/>
      <c r="K230" s="549"/>
      <c r="L230" s="549"/>
      <c r="M230" s="551"/>
      <c r="N230" s="552"/>
      <c r="O230" s="548"/>
      <c r="P230" s="548"/>
      <c r="Q230" s="548"/>
      <c r="AF230" s="549"/>
      <c r="AG230" s="549"/>
    </row>
    <row r="231" spans="1:33" s="547" customFormat="1">
      <c r="C231" s="548"/>
      <c r="D231" s="548"/>
      <c r="F231" s="549"/>
      <c r="G231" s="549"/>
      <c r="H231" s="549"/>
      <c r="I231" s="550"/>
      <c r="J231" s="549"/>
      <c r="K231" s="549"/>
      <c r="L231" s="549"/>
      <c r="M231" s="551"/>
      <c r="N231" s="552"/>
      <c r="O231" s="548"/>
      <c r="P231" s="548"/>
      <c r="Q231" s="548"/>
      <c r="AF231" s="549"/>
      <c r="AG231" s="549"/>
    </row>
    <row r="232" spans="1:33" s="547" customFormat="1">
      <c r="C232" s="548"/>
      <c r="D232" s="548"/>
      <c r="F232" s="549"/>
      <c r="G232" s="549"/>
      <c r="H232" s="549"/>
      <c r="I232" s="550"/>
      <c r="J232" s="549"/>
      <c r="K232" s="549"/>
      <c r="L232" s="549"/>
      <c r="M232" s="551"/>
      <c r="N232" s="552"/>
      <c r="O232" s="548"/>
      <c r="P232" s="548"/>
      <c r="Q232" s="548"/>
      <c r="AF232" s="549"/>
      <c r="AG232" s="549"/>
    </row>
    <row r="233" spans="1:33">
      <c r="A233" s="547"/>
      <c r="B233" s="547"/>
      <c r="C233" s="548"/>
      <c r="D233" s="548"/>
      <c r="E233" s="547"/>
      <c r="F233" s="549"/>
      <c r="G233" s="549"/>
      <c r="H233" s="549"/>
      <c r="I233" s="550"/>
      <c r="J233" s="549"/>
      <c r="K233" s="549"/>
      <c r="L233" s="549"/>
      <c r="M233" s="551"/>
      <c r="N233" s="552"/>
      <c r="O233" s="548"/>
      <c r="P233" s="548"/>
      <c r="Q233" s="548"/>
      <c r="R233" s="547"/>
      <c r="S233" s="547"/>
    </row>
    <row r="234" spans="1:33">
      <c r="A234" s="547"/>
      <c r="B234" s="547"/>
      <c r="C234" s="548"/>
      <c r="D234" s="548"/>
      <c r="E234" s="547"/>
      <c r="F234" s="549"/>
      <c r="G234" s="549"/>
      <c r="H234" s="549"/>
      <c r="I234" s="550"/>
      <c r="J234" s="549"/>
      <c r="K234" s="549"/>
      <c r="L234" s="549"/>
      <c r="M234" s="551"/>
      <c r="N234" s="552"/>
      <c r="O234" s="548"/>
      <c r="P234" s="548"/>
      <c r="Q234" s="548"/>
      <c r="R234" s="547"/>
      <c r="S234" s="547"/>
    </row>
    <row r="235" spans="1:33">
      <c r="A235" s="547"/>
      <c r="B235" s="547"/>
      <c r="C235" s="548"/>
      <c r="D235" s="548"/>
      <c r="E235" s="547"/>
      <c r="F235" s="549"/>
      <c r="G235" s="549"/>
      <c r="H235" s="549"/>
      <c r="I235" s="550"/>
      <c r="J235" s="549"/>
      <c r="K235" s="549"/>
      <c r="L235" s="549"/>
      <c r="M235" s="551"/>
      <c r="N235" s="552"/>
      <c r="O235" s="548"/>
      <c r="P235" s="548"/>
      <c r="Q235" s="548"/>
      <c r="R235" s="547"/>
      <c r="S235" s="547"/>
    </row>
    <row r="236" spans="1:33">
      <c r="A236" s="547"/>
      <c r="B236" s="547"/>
      <c r="C236" s="548"/>
      <c r="D236" s="548"/>
      <c r="E236" s="547"/>
      <c r="F236" s="549"/>
      <c r="G236" s="549"/>
      <c r="H236" s="549"/>
      <c r="I236" s="550"/>
      <c r="J236" s="549"/>
      <c r="K236" s="549"/>
      <c r="L236" s="549"/>
      <c r="M236" s="551"/>
      <c r="N236" s="552"/>
      <c r="O236" s="548"/>
      <c r="P236" s="548"/>
      <c r="Q236" s="548"/>
      <c r="R236" s="547"/>
      <c r="S236" s="547"/>
    </row>
    <row r="237" spans="1:33">
      <c r="A237" s="547"/>
      <c r="B237" s="547"/>
      <c r="C237" s="548"/>
      <c r="D237" s="548"/>
      <c r="E237" s="547"/>
      <c r="F237" s="549"/>
      <c r="G237" s="549"/>
      <c r="H237" s="549"/>
      <c r="I237" s="550"/>
      <c r="J237" s="549"/>
      <c r="K237" s="549"/>
      <c r="L237" s="549"/>
      <c r="M237" s="551"/>
      <c r="N237" s="552"/>
      <c r="O237" s="548"/>
      <c r="P237" s="548"/>
      <c r="Q237" s="548"/>
      <c r="R237" s="547"/>
      <c r="S237" s="547"/>
    </row>
    <row r="238" spans="1:33">
      <c r="A238" s="547"/>
      <c r="B238" s="547"/>
      <c r="C238" s="548"/>
      <c r="D238" s="548"/>
      <c r="E238" s="547"/>
      <c r="F238" s="549"/>
      <c r="G238" s="549"/>
      <c r="H238" s="549"/>
      <c r="I238" s="550"/>
      <c r="J238" s="549"/>
      <c r="K238" s="549"/>
      <c r="L238" s="549"/>
      <c r="M238" s="551"/>
      <c r="N238" s="552"/>
      <c r="O238" s="548"/>
      <c r="P238" s="548"/>
      <c r="Q238" s="548"/>
      <c r="R238" s="547"/>
      <c r="S238" s="547"/>
    </row>
    <row r="239" spans="1:33">
      <c r="A239" s="547"/>
      <c r="B239" s="547"/>
      <c r="C239" s="548"/>
      <c r="D239" s="548"/>
      <c r="E239" s="547"/>
      <c r="F239" s="549"/>
      <c r="G239" s="549"/>
      <c r="H239" s="549"/>
      <c r="I239" s="550"/>
      <c r="J239" s="549"/>
      <c r="K239" s="549"/>
      <c r="L239" s="549"/>
      <c r="M239" s="551"/>
      <c r="N239" s="552"/>
      <c r="O239" s="548"/>
      <c r="P239" s="548"/>
      <c r="Q239" s="548"/>
      <c r="R239" s="547"/>
      <c r="S239" s="547"/>
    </row>
    <row r="240" spans="1:33">
      <c r="A240" s="547"/>
      <c r="B240" s="547"/>
      <c r="C240" s="548"/>
      <c r="D240" s="548"/>
      <c r="E240" s="547"/>
      <c r="F240" s="549"/>
      <c r="G240" s="549"/>
      <c r="H240" s="549"/>
      <c r="I240" s="550"/>
      <c r="J240" s="549"/>
      <c r="K240" s="549"/>
      <c r="L240" s="549"/>
      <c r="M240" s="551"/>
      <c r="N240" s="552"/>
      <c r="O240" s="548"/>
      <c r="P240" s="548"/>
      <c r="Q240" s="548"/>
      <c r="R240" s="547"/>
      <c r="S240" s="547"/>
    </row>
    <row r="241" spans="1:19">
      <c r="A241" s="547"/>
      <c r="B241" s="547"/>
      <c r="C241" s="548"/>
      <c r="D241" s="548"/>
      <c r="E241" s="547"/>
      <c r="F241" s="549"/>
      <c r="G241" s="549"/>
      <c r="H241" s="549"/>
      <c r="I241" s="550"/>
      <c r="J241" s="549"/>
      <c r="K241" s="549"/>
      <c r="L241" s="549"/>
      <c r="M241" s="551"/>
      <c r="N241" s="552"/>
      <c r="O241" s="548"/>
      <c r="P241" s="548"/>
      <c r="Q241" s="548"/>
      <c r="R241" s="547"/>
      <c r="S241" s="547"/>
    </row>
    <row r="242" spans="1:19">
      <c r="A242" s="547"/>
      <c r="B242" s="547"/>
      <c r="C242" s="548"/>
      <c r="D242" s="548"/>
      <c r="E242" s="547"/>
      <c r="F242" s="549"/>
      <c r="G242" s="549"/>
      <c r="H242" s="549"/>
      <c r="I242" s="550"/>
      <c r="J242" s="549"/>
      <c r="K242" s="549"/>
      <c r="L242" s="549"/>
      <c r="M242" s="551"/>
      <c r="N242" s="552"/>
      <c r="O242" s="548"/>
      <c r="P242" s="548"/>
      <c r="Q242" s="548"/>
      <c r="R242" s="547"/>
      <c r="S242" s="547"/>
    </row>
    <row r="243" spans="1:19">
      <c r="A243" s="547"/>
      <c r="B243" s="547"/>
      <c r="C243" s="548"/>
      <c r="D243" s="548"/>
      <c r="E243" s="547"/>
      <c r="F243" s="549"/>
      <c r="G243" s="549"/>
      <c r="H243" s="549"/>
      <c r="I243" s="550"/>
      <c r="J243" s="549"/>
      <c r="K243" s="549"/>
      <c r="L243" s="549"/>
      <c r="M243" s="551"/>
      <c r="N243" s="552"/>
      <c r="O243" s="548"/>
      <c r="P243" s="548"/>
      <c r="Q243" s="548"/>
      <c r="R243" s="547"/>
      <c r="S243" s="547"/>
    </row>
    <row r="244" spans="1:19">
      <c r="A244" s="547"/>
      <c r="B244" s="547"/>
      <c r="C244" s="548"/>
      <c r="D244" s="548"/>
      <c r="E244" s="547"/>
      <c r="F244" s="549"/>
      <c r="G244" s="549"/>
      <c r="H244" s="549"/>
      <c r="I244" s="550"/>
      <c r="J244" s="549"/>
      <c r="K244" s="549"/>
      <c r="L244" s="549"/>
      <c r="M244" s="551"/>
      <c r="N244" s="552"/>
      <c r="O244" s="548"/>
      <c r="P244" s="548"/>
      <c r="Q244" s="548"/>
      <c r="R244" s="547"/>
      <c r="S244" s="547"/>
    </row>
    <row r="245" spans="1:19">
      <c r="A245" s="547"/>
      <c r="B245" s="547"/>
      <c r="C245" s="548"/>
      <c r="D245" s="548"/>
      <c r="E245" s="547"/>
      <c r="F245" s="549"/>
      <c r="G245" s="549"/>
      <c r="H245" s="549"/>
      <c r="I245" s="550"/>
      <c r="J245" s="549"/>
      <c r="K245" s="549"/>
      <c r="L245" s="549"/>
      <c r="M245" s="551"/>
      <c r="N245" s="552"/>
      <c r="O245" s="548"/>
      <c r="P245" s="548"/>
      <c r="Q245" s="548"/>
      <c r="R245" s="547"/>
      <c r="S245" s="547"/>
    </row>
    <row r="246" spans="1:19">
      <c r="A246" s="547"/>
      <c r="B246" s="547"/>
      <c r="C246" s="548"/>
      <c r="D246" s="548"/>
      <c r="E246" s="547"/>
      <c r="F246" s="549"/>
      <c r="G246" s="549"/>
      <c r="H246" s="549"/>
      <c r="I246" s="550"/>
      <c r="J246" s="549"/>
      <c r="K246" s="549"/>
      <c r="L246" s="549"/>
      <c r="M246" s="551"/>
      <c r="N246" s="552"/>
      <c r="O246" s="548"/>
      <c r="P246" s="548"/>
      <c r="Q246" s="548"/>
      <c r="R246" s="547"/>
      <c r="S246" s="547"/>
    </row>
    <row r="247" spans="1:19">
      <c r="A247" s="547"/>
      <c r="B247" s="547"/>
      <c r="C247" s="548"/>
      <c r="D247" s="548"/>
      <c r="E247" s="547"/>
      <c r="F247" s="549"/>
      <c r="G247" s="549"/>
      <c r="H247" s="549"/>
      <c r="I247" s="550"/>
      <c r="J247" s="549"/>
      <c r="K247" s="549"/>
      <c r="L247" s="549"/>
      <c r="M247" s="551"/>
      <c r="N247" s="552"/>
      <c r="O247" s="548"/>
      <c r="P247" s="548"/>
      <c r="Q247" s="548"/>
      <c r="R247" s="547"/>
      <c r="S247" s="547"/>
    </row>
    <row r="248" spans="1:19">
      <c r="A248" s="547"/>
      <c r="B248" s="547"/>
      <c r="C248" s="548"/>
      <c r="D248" s="548"/>
      <c r="E248" s="547"/>
      <c r="F248" s="549"/>
      <c r="G248" s="549"/>
      <c r="H248" s="549"/>
      <c r="I248" s="550"/>
      <c r="J248" s="549"/>
      <c r="K248" s="549"/>
      <c r="L248" s="549"/>
      <c r="M248" s="551"/>
      <c r="N248" s="552"/>
      <c r="O248" s="548"/>
      <c r="P248" s="548"/>
      <c r="Q248" s="548"/>
      <c r="R248" s="547"/>
      <c r="S248" s="547"/>
    </row>
    <row r="249" spans="1:19">
      <c r="A249" s="547"/>
      <c r="B249" s="547"/>
      <c r="C249" s="548"/>
      <c r="D249" s="548"/>
      <c r="E249" s="547"/>
      <c r="F249" s="549"/>
      <c r="G249" s="549"/>
      <c r="H249" s="549"/>
      <c r="I249" s="550"/>
      <c r="J249" s="549"/>
      <c r="K249" s="549"/>
      <c r="L249" s="549"/>
      <c r="M249" s="551"/>
      <c r="N249" s="552"/>
      <c r="O249" s="548"/>
      <c r="P249" s="548"/>
      <c r="Q249" s="548"/>
      <c r="R249" s="547"/>
      <c r="S249" s="547"/>
    </row>
    <row r="250" spans="1:19">
      <c r="A250" s="547"/>
      <c r="B250" s="547"/>
      <c r="C250" s="548"/>
      <c r="D250" s="548"/>
      <c r="E250" s="547"/>
      <c r="F250" s="549"/>
      <c r="G250" s="549"/>
      <c r="H250" s="549"/>
      <c r="I250" s="550"/>
      <c r="J250" s="549"/>
      <c r="K250" s="549"/>
      <c r="L250" s="549"/>
      <c r="M250" s="551"/>
      <c r="N250" s="552"/>
      <c r="O250" s="548"/>
      <c r="P250" s="548"/>
      <c r="Q250" s="548"/>
      <c r="R250" s="547"/>
      <c r="S250" s="547"/>
    </row>
    <row r="251" spans="1:19">
      <c r="A251" s="547"/>
      <c r="B251" s="547"/>
      <c r="C251" s="548"/>
      <c r="D251" s="548"/>
      <c r="E251" s="547"/>
      <c r="F251" s="549"/>
      <c r="G251" s="549"/>
      <c r="H251" s="549"/>
      <c r="I251" s="550"/>
      <c r="J251" s="549"/>
      <c r="K251" s="549"/>
      <c r="L251" s="549"/>
      <c r="M251" s="551"/>
      <c r="N251" s="552"/>
      <c r="O251" s="548"/>
      <c r="P251" s="548"/>
      <c r="Q251" s="548"/>
      <c r="R251" s="547"/>
      <c r="S251" s="547"/>
    </row>
    <row r="252" spans="1:19">
      <c r="A252" s="547"/>
      <c r="B252" s="547"/>
      <c r="C252" s="548"/>
      <c r="D252" s="548"/>
      <c r="E252" s="547"/>
      <c r="F252" s="549"/>
      <c r="G252" s="549"/>
      <c r="H252" s="549"/>
      <c r="I252" s="550"/>
      <c r="J252" s="549"/>
      <c r="K252" s="549"/>
      <c r="L252" s="549"/>
      <c r="M252" s="551"/>
      <c r="N252" s="552"/>
      <c r="O252" s="548"/>
      <c r="P252" s="548"/>
      <c r="Q252" s="548"/>
      <c r="R252" s="547"/>
      <c r="S252" s="547"/>
    </row>
    <row r="253" spans="1:19">
      <c r="A253" s="547"/>
      <c r="B253" s="547"/>
      <c r="C253" s="548"/>
      <c r="D253" s="548"/>
      <c r="E253" s="547"/>
      <c r="F253" s="549"/>
      <c r="G253" s="549"/>
      <c r="H253" s="549"/>
      <c r="I253" s="550"/>
      <c r="J253" s="549"/>
      <c r="K253" s="549"/>
      <c r="L253" s="549"/>
      <c r="M253" s="551"/>
      <c r="N253" s="552"/>
      <c r="O253" s="548"/>
      <c r="P253" s="548"/>
      <c r="Q253" s="548"/>
      <c r="R253" s="547"/>
      <c r="S253" s="547"/>
    </row>
    <row r="254" spans="1:19">
      <c r="A254" s="547"/>
      <c r="B254" s="547"/>
      <c r="C254" s="548"/>
      <c r="D254" s="548"/>
      <c r="E254" s="547"/>
      <c r="F254" s="549"/>
      <c r="G254" s="549"/>
      <c r="H254" s="549"/>
      <c r="I254" s="550"/>
      <c r="J254" s="549"/>
      <c r="K254" s="549"/>
      <c r="L254" s="549"/>
      <c r="M254" s="551"/>
      <c r="N254" s="552"/>
      <c r="O254" s="548"/>
      <c r="P254" s="548"/>
      <c r="Q254" s="548"/>
      <c r="R254" s="547"/>
      <c r="S254" s="547"/>
    </row>
    <row r="255" spans="1:19">
      <c r="A255" s="547"/>
      <c r="B255" s="547"/>
      <c r="C255" s="548"/>
      <c r="D255" s="548"/>
      <c r="E255" s="547"/>
      <c r="F255" s="549"/>
      <c r="G255" s="549"/>
      <c r="H255" s="549"/>
      <c r="I255" s="550"/>
      <c r="J255" s="549"/>
      <c r="K255" s="549"/>
      <c r="L255" s="549"/>
      <c r="M255" s="551"/>
      <c r="N255" s="552"/>
      <c r="O255" s="548"/>
      <c r="P255" s="548"/>
      <c r="Q255" s="548"/>
      <c r="R255" s="547"/>
      <c r="S255" s="547"/>
    </row>
    <row r="256" spans="1:19">
      <c r="A256" s="547"/>
      <c r="B256" s="547"/>
      <c r="C256" s="548"/>
      <c r="D256" s="548"/>
      <c r="E256" s="547"/>
      <c r="F256" s="549"/>
      <c r="G256" s="549"/>
      <c r="H256" s="549"/>
      <c r="I256" s="550"/>
      <c r="J256" s="549"/>
      <c r="K256" s="549"/>
      <c r="L256" s="549"/>
      <c r="M256" s="551"/>
      <c r="N256" s="552"/>
      <c r="O256" s="548"/>
      <c r="P256" s="548"/>
      <c r="Q256" s="548"/>
      <c r="R256" s="547"/>
      <c r="S256" s="547"/>
    </row>
    <row r="257" spans="1:19">
      <c r="A257" s="547"/>
      <c r="B257" s="547"/>
      <c r="C257" s="548"/>
      <c r="D257" s="548"/>
      <c r="E257" s="547"/>
      <c r="F257" s="549"/>
      <c r="G257" s="549"/>
      <c r="H257" s="549"/>
      <c r="I257" s="550"/>
      <c r="J257" s="549"/>
      <c r="K257" s="549"/>
      <c r="L257" s="549"/>
      <c r="M257" s="551"/>
      <c r="N257" s="552"/>
      <c r="O257" s="548"/>
      <c r="P257" s="548"/>
      <c r="Q257" s="548"/>
      <c r="R257" s="547"/>
      <c r="S257" s="547"/>
    </row>
    <row r="258" spans="1:19">
      <c r="A258" s="547"/>
      <c r="B258" s="547"/>
      <c r="C258" s="548"/>
      <c r="D258" s="548"/>
      <c r="E258" s="547"/>
      <c r="F258" s="549"/>
      <c r="G258" s="549"/>
      <c r="H258" s="549"/>
      <c r="I258" s="550"/>
      <c r="J258" s="549"/>
      <c r="K258" s="549"/>
      <c r="L258" s="549"/>
      <c r="M258" s="551"/>
      <c r="N258" s="552"/>
      <c r="O258" s="548"/>
      <c r="P258" s="548"/>
      <c r="Q258" s="548"/>
      <c r="R258" s="547"/>
      <c r="S258" s="547"/>
    </row>
    <row r="259" spans="1:19">
      <c r="A259" s="547"/>
      <c r="B259" s="547"/>
      <c r="C259" s="548"/>
      <c r="D259" s="548"/>
      <c r="E259" s="547"/>
      <c r="F259" s="549"/>
      <c r="G259" s="549"/>
      <c r="H259" s="549"/>
      <c r="I259" s="550"/>
      <c r="J259" s="549"/>
      <c r="K259" s="549"/>
      <c r="L259" s="549"/>
      <c r="M259" s="551"/>
      <c r="N259" s="552"/>
      <c r="O259" s="548"/>
      <c r="P259" s="548"/>
      <c r="Q259" s="548"/>
      <c r="R259" s="547"/>
      <c r="S259" s="547"/>
    </row>
    <row r="260" spans="1:19">
      <c r="A260" s="547"/>
      <c r="B260" s="547"/>
      <c r="C260" s="548"/>
      <c r="D260" s="548"/>
      <c r="E260" s="547"/>
      <c r="F260" s="549"/>
      <c r="G260" s="549"/>
      <c r="H260" s="549"/>
      <c r="I260" s="550"/>
      <c r="J260" s="549"/>
      <c r="K260" s="549"/>
      <c r="L260" s="549"/>
      <c r="M260" s="551"/>
      <c r="N260" s="552"/>
      <c r="O260" s="548"/>
      <c r="P260" s="548"/>
      <c r="Q260" s="548"/>
      <c r="R260" s="547"/>
      <c r="S260" s="547"/>
    </row>
    <row r="261" spans="1:19">
      <c r="A261" s="547"/>
      <c r="B261" s="547"/>
      <c r="C261" s="548"/>
      <c r="D261" s="548"/>
      <c r="E261" s="547"/>
      <c r="F261" s="549"/>
      <c r="G261" s="549"/>
      <c r="H261" s="549"/>
      <c r="I261" s="550"/>
      <c r="J261" s="549"/>
      <c r="K261" s="549"/>
      <c r="L261" s="549"/>
      <c r="M261" s="551"/>
      <c r="N261" s="552"/>
      <c r="O261" s="548"/>
      <c r="P261" s="548"/>
      <c r="Q261" s="548"/>
      <c r="R261" s="547"/>
      <c r="S261" s="547"/>
    </row>
    <row r="262" spans="1:19">
      <c r="A262" s="547"/>
      <c r="B262" s="547"/>
      <c r="C262" s="548"/>
      <c r="D262" s="548"/>
      <c r="E262" s="547"/>
      <c r="F262" s="549"/>
      <c r="G262" s="549"/>
      <c r="H262" s="549"/>
      <c r="I262" s="550"/>
      <c r="J262" s="549"/>
      <c r="K262" s="549"/>
      <c r="L262" s="549"/>
      <c r="M262" s="551"/>
      <c r="N262" s="552"/>
      <c r="O262" s="548"/>
      <c r="P262" s="548"/>
      <c r="Q262" s="548"/>
      <c r="R262" s="547"/>
      <c r="S262" s="547"/>
    </row>
    <row r="263" spans="1:19">
      <c r="A263" s="547"/>
      <c r="B263" s="547"/>
      <c r="C263" s="548"/>
      <c r="D263" s="548"/>
      <c r="E263" s="547"/>
      <c r="F263" s="549"/>
      <c r="G263" s="549"/>
      <c r="H263" s="549"/>
      <c r="I263" s="550"/>
      <c r="J263" s="549"/>
      <c r="K263" s="549"/>
      <c r="L263" s="549"/>
      <c r="M263" s="551"/>
      <c r="N263" s="552"/>
      <c r="O263" s="548"/>
      <c r="P263" s="548"/>
      <c r="Q263" s="548"/>
      <c r="R263" s="547"/>
      <c r="S263" s="547"/>
    </row>
    <row r="264" spans="1:19">
      <c r="A264" s="547"/>
      <c r="B264" s="547"/>
      <c r="C264" s="548"/>
      <c r="D264" s="548"/>
      <c r="E264" s="547"/>
      <c r="F264" s="549"/>
      <c r="G264" s="549"/>
      <c r="H264" s="549"/>
      <c r="I264" s="550"/>
      <c r="J264" s="549"/>
      <c r="K264" s="549"/>
      <c r="L264" s="549"/>
      <c r="M264" s="551"/>
      <c r="N264" s="552"/>
      <c r="O264" s="548"/>
      <c r="P264" s="548"/>
      <c r="Q264" s="548"/>
      <c r="R264" s="547"/>
      <c r="S264" s="547"/>
    </row>
    <row r="265" spans="1:19">
      <c r="A265" s="547"/>
      <c r="B265" s="547"/>
      <c r="C265" s="548"/>
      <c r="D265" s="548"/>
      <c r="E265" s="547"/>
      <c r="F265" s="549"/>
      <c r="G265" s="549"/>
      <c r="H265" s="549"/>
      <c r="I265" s="550"/>
      <c r="J265" s="549"/>
      <c r="K265" s="549"/>
      <c r="L265" s="549"/>
      <c r="M265" s="551"/>
      <c r="N265" s="552"/>
      <c r="O265" s="548"/>
      <c r="P265" s="548"/>
      <c r="Q265" s="548"/>
      <c r="R265" s="547"/>
      <c r="S265" s="547"/>
    </row>
    <row r="266" spans="1:19">
      <c r="A266" s="547"/>
      <c r="B266" s="547"/>
      <c r="C266" s="548"/>
      <c r="D266" s="548"/>
      <c r="E266" s="547"/>
      <c r="F266" s="549"/>
      <c r="G266" s="549"/>
      <c r="H266" s="549"/>
      <c r="I266" s="550"/>
      <c r="J266" s="549"/>
      <c r="K266" s="549"/>
      <c r="L266" s="549"/>
      <c r="M266" s="551"/>
      <c r="N266" s="552"/>
      <c r="O266" s="548"/>
      <c r="P266" s="548"/>
      <c r="Q266" s="548"/>
      <c r="R266" s="547"/>
      <c r="S266" s="547"/>
    </row>
    <row r="267" spans="1:19">
      <c r="A267" s="547"/>
      <c r="B267" s="547"/>
      <c r="C267" s="548"/>
      <c r="D267" s="548"/>
      <c r="E267" s="547"/>
      <c r="F267" s="549"/>
      <c r="G267" s="549"/>
      <c r="H267" s="549"/>
      <c r="I267" s="550"/>
      <c r="J267" s="549"/>
      <c r="K267" s="549"/>
      <c r="L267" s="549"/>
      <c r="M267" s="551"/>
      <c r="N267" s="552"/>
      <c r="O267" s="548"/>
      <c r="P267" s="548"/>
      <c r="Q267" s="548"/>
      <c r="R267" s="547"/>
      <c r="S267" s="547"/>
    </row>
    <row r="268" spans="1:19">
      <c r="A268" s="547"/>
      <c r="B268" s="547"/>
      <c r="C268" s="548"/>
      <c r="D268" s="548"/>
      <c r="E268" s="547"/>
      <c r="F268" s="549"/>
      <c r="G268" s="549"/>
      <c r="H268" s="549"/>
      <c r="I268" s="550"/>
      <c r="J268" s="549"/>
      <c r="K268" s="549"/>
      <c r="L268" s="549"/>
      <c r="M268" s="551"/>
      <c r="N268" s="552"/>
      <c r="O268" s="548"/>
      <c r="P268" s="548"/>
      <c r="Q268" s="548"/>
      <c r="R268" s="547"/>
      <c r="S268" s="547"/>
    </row>
    <row r="269" spans="1:19">
      <c r="A269" s="547"/>
      <c r="B269" s="547"/>
      <c r="C269" s="548"/>
      <c r="D269" s="548"/>
      <c r="E269" s="547"/>
      <c r="F269" s="549"/>
      <c r="G269" s="549"/>
      <c r="H269" s="549"/>
      <c r="I269" s="550"/>
      <c r="J269" s="549"/>
      <c r="K269" s="549"/>
      <c r="L269" s="549"/>
      <c r="M269" s="551"/>
      <c r="N269" s="552"/>
      <c r="O269" s="548"/>
      <c r="P269" s="548"/>
      <c r="Q269" s="548"/>
      <c r="R269" s="547"/>
      <c r="S269" s="547"/>
    </row>
    <row r="270" spans="1:19">
      <c r="A270" s="547"/>
      <c r="B270" s="547"/>
      <c r="C270" s="548"/>
      <c r="D270" s="548"/>
      <c r="E270" s="547"/>
      <c r="F270" s="549"/>
      <c r="G270" s="549"/>
      <c r="H270" s="549"/>
      <c r="I270" s="550"/>
      <c r="J270" s="549"/>
      <c r="K270" s="549"/>
      <c r="L270" s="549"/>
      <c r="M270" s="551"/>
      <c r="N270" s="552"/>
      <c r="O270" s="548"/>
      <c r="P270" s="548"/>
      <c r="Q270" s="548"/>
      <c r="R270" s="547"/>
      <c r="S270" s="547"/>
    </row>
    <row r="271" spans="1:19">
      <c r="A271" s="547"/>
      <c r="B271" s="547"/>
      <c r="C271" s="548"/>
      <c r="D271" s="548"/>
      <c r="E271" s="547"/>
      <c r="F271" s="549"/>
      <c r="G271" s="549"/>
      <c r="H271" s="549"/>
      <c r="I271" s="550"/>
      <c r="J271" s="549"/>
      <c r="K271" s="549"/>
      <c r="L271" s="549"/>
      <c r="M271" s="551"/>
      <c r="N271" s="552"/>
      <c r="O271" s="548"/>
      <c r="P271" s="548"/>
      <c r="Q271" s="548"/>
      <c r="R271" s="547"/>
      <c r="S271" s="547"/>
    </row>
    <row r="272" spans="1:19">
      <c r="A272" s="547"/>
      <c r="B272" s="547"/>
      <c r="C272" s="548"/>
      <c r="D272" s="548"/>
      <c r="E272" s="547"/>
      <c r="F272" s="549"/>
      <c r="G272" s="549"/>
      <c r="H272" s="549"/>
      <c r="I272" s="550"/>
      <c r="J272" s="549"/>
      <c r="K272" s="549"/>
      <c r="L272" s="549"/>
      <c r="M272" s="551"/>
      <c r="N272" s="552"/>
      <c r="O272" s="548"/>
      <c r="P272" s="548"/>
      <c r="Q272" s="548"/>
      <c r="R272" s="547"/>
      <c r="S272" s="547"/>
    </row>
    <row r="273" spans="1:19">
      <c r="A273" s="547"/>
      <c r="B273" s="547"/>
      <c r="C273" s="548"/>
      <c r="D273" s="548"/>
      <c r="E273" s="547"/>
      <c r="F273" s="549"/>
      <c r="G273" s="549"/>
      <c r="H273" s="549"/>
      <c r="I273" s="550"/>
      <c r="J273" s="549"/>
      <c r="K273" s="549"/>
      <c r="L273" s="549"/>
      <c r="M273" s="551"/>
      <c r="N273" s="552"/>
      <c r="O273" s="548"/>
      <c r="P273" s="548"/>
      <c r="Q273" s="548"/>
      <c r="R273" s="547"/>
      <c r="S273" s="547"/>
    </row>
    <row r="274" spans="1:19">
      <c r="A274" s="547"/>
      <c r="B274" s="547"/>
      <c r="C274" s="548"/>
      <c r="D274" s="548"/>
      <c r="E274" s="547"/>
      <c r="F274" s="549"/>
      <c r="G274" s="549"/>
      <c r="H274" s="549"/>
      <c r="I274" s="550"/>
      <c r="J274" s="549"/>
      <c r="K274" s="549"/>
      <c r="L274" s="549"/>
      <c r="M274" s="551"/>
      <c r="N274" s="552"/>
      <c r="O274" s="548"/>
      <c r="P274" s="548"/>
      <c r="Q274" s="548"/>
      <c r="R274" s="547"/>
      <c r="S274" s="547"/>
    </row>
    <row r="275" spans="1:19">
      <c r="A275" s="547"/>
      <c r="B275" s="547"/>
      <c r="C275" s="548"/>
      <c r="D275" s="548"/>
      <c r="E275" s="547"/>
      <c r="F275" s="549"/>
      <c r="G275" s="549"/>
      <c r="H275" s="549"/>
      <c r="I275" s="550"/>
      <c r="J275" s="549"/>
      <c r="K275" s="549"/>
      <c r="L275" s="549"/>
      <c r="M275" s="551"/>
      <c r="N275" s="552"/>
      <c r="O275" s="548"/>
      <c r="P275" s="548"/>
      <c r="Q275" s="548"/>
      <c r="R275" s="547"/>
      <c r="S275" s="547"/>
    </row>
    <row r="276" spans="1:19">
      <c r="A276" s="547"/>
      <c r="B276" s="547"/>
      <c r="C276" s="548"/>
      <c r="D276" s="548"/>
      <c r="E276" s="547"/>
      <c r="F276" s="549"/>
      <c r="G276" s="549"/>
      <c r="H276" s="549"/>
      <c r="I276" s="550"/>
      <c r="J276" s="549"/>
      <c r="K276" s="549"/>
      <c r="L276" s="549"/>
      <c r="M276" s="551"/>
      <c r="N276" s="552"/>
      <c r="O276" s="548"/>
      <c r="P276" s="548"/>
      <c r="Q276" s="548"/>
      <c r="R276" s="547"/>
      <c r="S276" s="547"/>
    </row>
    <row r="277" spans="1:19">
      <c r="A277" s="547"/>
      <c r="B277" s="547"/>
      <c r="C277" s="548"/>
      <c r="D277" s="548"/>
      <c r="E277" s="547"/>
      <c r="F277" s="549"/>
      <c r="G277" s="549"/>
      <c r="H277" s="549"/>
      <c r="I277" s="550"/>
      <c r="J277" s="549"/>
      <c r="K277" s="549"/>
      <c r="L277" s="549"/>
      <c r="M277" s="551"/>
      <c r="N277" s="552"/>
      <c r="O277" s="548"/>
      <c r="P277" s="548"/>
      <c r="Q277" s="548"/>
      <c r="R277" s="547"/>
      <c r="S277" s="547"/>
    </row>
    <row r="278" spans="1:19">
      <c r="A278" s="547"/>
      <c r="B278" s="547"/>
      <c r="C278" s="548"/>
      <c r="D278" s="548"/>
      <c r="E278" s="547"/>
      <c r="F278" s="549"/>
      <c r="G278" s="549"/>
      <c r="H278" s="549"/>
      <c r="I278" s="550"/>
      <c r="J278" s="549"/>
      <c r="K278" s="549"/>
      <c r="L278" s="549"/>
      <c r="M278" s="551"/>
      <c r="N278" s="552"/>
      <c r="O278" s="548"/>
      <c r="P278" s="548"/>
      <c r="Q278" s="548"/>
      <c r="R278" s="547"/>
      <c r="S278" s="547"/>
    </row>
    <row r="279" spans="1:19">
      <c r="A279" s="547"/>
      <c r="B279" s="547"/>
      <c r="C279" s="548"/>
      <c r="D279" s="548"/>
      <c r="E279" s="547"/>
      <c r="F279" s="549"/>
      <c r="G279" s="549"/>
      <c r="H279" s="549"/>
      <c r="I279" s="550"/>
      <c r="J279" s="549"/>
      <c r="K279" s="549"/>
      <c r="L279" s="549"/>
      <c r="M279" s="551"/>
      <c r="N279" s="552"/>
      <c r="O279" s="548"/>
      <c r="P279" s="548"/>
      <c r="Q279" s="548"/>
      <c r="R279" s="547"/>
      <c r="S279" s="547"/>
    </row>
    <row r="280" spans="1:19">
      <c r="A280" s="547"/>
      <c r="B280" s="547"/>
      <c r="C280" s="548"/>
      <c r="D280" s="548"/>
      <c r="E280" s="547"/>
      <c r="F280" s="549"/>
      <c r="G280" s="549"/>
      <c r="H280" s="549"/>
      <c r="I280" s="550"/>
      <c r="J280" s="549"/>
      <c r="K280" s="549"/>
      <c r="L280" s="549"/>
      <c r="M280" s="551"/>
      <c r="N280" s="552"/>
      <c r="O280" s="548"/>
      <c r="P280" s="548"/>
      <c r="Q280" s="548"/>
      <c r="R280" s="547"/>
      <c r="S280" s="547"/>
    </row>
    <row r="281" spans="1:19">
      <c r="A281" s="547"/>
      <c r="B281" s="547"/>
      <c r="C281" s="548"/>
      <c r="D281" s="548"/>
      <c r="E281" s="547"/>
      <c r="F281" s="549"/>
      <c r="G281" s="549"/>
      <c r="H281" s="549"/>
      <c r="I281" s="550"/>
      <c r="J281" s="549"/>
      <c r="K281" s="549"/>
      <c r="L281" s="549"/>
      <c r="M281" s="551"/>
      <c r="N281" s="552"/>
      <c r="O281" s="548"/>
      <c r="P281" s="548"/>
      <c r="Q281" s="548"/>
      <c r="R281" s="547"/>
      <c r="S281" s="547"/>
    </row>
    <row r="282" spans="1:19">
      <c r="A282" s="547"/>
      <c r="B282" s="547"/>
      <c r="C282" s="548"/>
      <c r="D282" s="548"/>
      <c r="E282" s="547"/>
      <c r="F282" s="549"/>
      <c r="G282" s="549"/>
      <c r="H282" s="549"/>
      <c r="I282" s="550"/>
      <c r="J282" s="549"/>
      <c r="K282" s="549"/>
      <c r="L282" s="549"/>
      <c r="M282" s="551"/>
      <c r="N282" s="552"/>
      <c r="O282" s="548"/>
      <c r="P282" s="548"/>
      <c r="Q282" s="548"/>
      <c r="R282" s="547"/>
      <c r="S282" s="547"/>
    </row>
    <row r="283" spans="1:19">
      <c r="A283" s="547"/>
      <c r="B283" s="547"/>
      <c r="C283" s="548"/>
      <c r="D283" s="548"/>
      <c r="E283" s="547"/>
      <c r="F283" s="549"/>
      <c r="G283" s="549"/>
      <c r="H283" s="549"/>
      <c r="I283" s="550"/>
      <c r="J283" s="549"/>
      <c r="K283" s="549"/>
      <c r="L283" s="549"/>
      <c r="M283" s="551"/>
      <c r="N283" s="552"/>
      <c r="O283" s="548"/>
      <c r="P283" s="548"/>
      <c r="Q283" s="548"/>
      <c r="R283" s="547"/>
      <c r="S283" s="547"/>
    </row>
    <row r="284" spans="1:19">
      <c r="A284" s="547"/>
      <c r="B284" s="547"/>
      <c r="C284" s="548"/>
      <c r="D284" s="548"/>
      <c r="E284" s="547"/>
      <c r="F284" s="549"/>
      <c r="G284" s="549"/>
      <c r="H284" s="549"/>
      <c r="I284" s="550"/>
      <c r="J284" s="549"/>
      <c r="K284" s="549"/>
      <c r="L284" s="549"/>
      <c r="M284" s="551"/>
      <c r="N284" s="552"/>
      <c r="O284" s="548"/>
      <c r="P284" s="548"/>
      <c r="Q284" s="548"/>
      <c r="R284" s="547"/>
      <c r="S284" s="547"/>
    </row>
    <row r="285" spans="1:19">
      <c r="A285" s="547"/>
      <c r="B285" s="547"/>
      <c r="C285" s="548"/>
      <c r="D285" s="548"/>
      <c r="E285" s="547"/>
      <c r="F285" s="549"/>
      <c r="G285" s="549"/>
      <c r="H285" s="549"/>
      <c r="I285" s="550"/>
      <c r="J285" s="549"/>
      <c r="K285" s="549"/>
      <c r="L285" s="549"/>
      <c r="M285" s="551"/>
      <c r="N285" s="552"/>
      <c r="O285" s="548"/>
      <c r="P285" s="548"/>
      <c r="Q285" s="548"/>
      <c r="R285" s="547"/>
      <c r="S285" s="547"/>
    </row>
    <row r="286" spans="1:19">
      <c r="A286" s="547"/>
      <c r="B286" s="547"/>
      <c r="C286" s="548"/>
      <c r="D286" s="548"/>
      <c r="E286" s="547"/>
      <c r="F286" s="549"/>
      <c r="G286" s="549"/>
      <c r="H286" s="549"/>
      <c r="I286" s="550"/>
      <c r="J286" s="549"/>
      <c r="K286" s="549"/>
      <c r="L286" s="549"/>
      <c r="M286" s="551"/>
      <c r="N286" s="552"/>
      <c r="O286" s="548"/>
      <c r="P286" s="548"/>
      <c r="Q286" s="548"/>
      <c r="R286" s="547"/>
      <c r="S286" s="547"/>
    </row>
    <row r="287" spans="1:19">
      <c r="A287" s="547"/>
      <c r="B287" s="547"/>
      <c r="C287" s="548"/>
      <c r="D287" s="548"/>
      <c r="E287" s="547"/>
      <c r="F287" s="549"/>
      <c r="G287" s="549"/>
      <c r="H287" s="549"/>
      <c r="I287" s="550"/>
      <c r="J287" s="549"/>
      <c r="K287" s="549"/>
      <c r="L287" s="549"/>
      <c r="M287" s="551"/>
      <c r="N287" s="552"/>
      <c r="O287" s="548"/>
      <c r="P287" s="548"/>
      <c r="Q287" s="548"/>
      <c r="R287" s="547"/>
      <c r="S287" s="547"/>
    </row>
    <row r="288" spans="1:19">
      <c r="A288" s="547"/>
      <c r="B288" s="547"/>
      <c r="C288" s="548"/>
      <c r="D288" s="548"/>
      <c r="E288" s="547"/>
      <c r="F288" s="549"/>
      <c r="G288" s="549"/>
      <c r="H288" s="549"/>
      <c r="I288" s="550"/>
      <c r="J288" s="549"/>
      <c r="K288" s="549"/>
      <c r="L288" s="549"/>
      <c r="M288" s="551"/>
      <c r="N288" s="552"/>
      <c r="O288" s="548"/>
      <c r="P288" s="548"/>
      <c r="Q288" s="548"/>
      <c r="R288" s="547"/>
      <c r="S288" s="547"/>
    </row>
    <row r="289" spans="1:19">
      <c r="A289" s="547"/>
      <c r="B289" s="547"/>
      <c r="C289" s="548"/>
      <c r="D289" s="548"/>
      <c r="E289" s="547"/>
      <c r="F289" s="549"/>
      <c r="G289" s="549"/>
      <c r="H289" s="549"/>
      <c r="I289" s="550"/>
      <c r="J289" s="549"/>
      <c r="K289" s="549"/>
      <c r="L289" s="549"/>
      <c r="M289" s="551"/>
      <c r="N289" s="552"/>
      <c r="O289" s="548"/>
      <c r="P289" s="548"/>
      <c r="Q289" s="548"/>
      <c r="R289" s="547"/>
      <c r="S289" s="547"/>
    </row>
    <row r="290" spans="1:19">
      <c r="A290" s="547"/>
      <c r="B290" s="547"/>
      <c r="C290" s="548"/>
      <c r="D290" s="548"/>
      <c r="E290" s="547"/>
      <c r="F290" s="549"/>
      <c r="G290" s="549"/>
      <c r="H290" s="549"/>
      <c r="I290" s="550"/>
      <c r="J290" s="549"/>
      <c r="K290" s="549"/>
      <c r="L290" s="549"/>
      <c r="M290" s="551"/>
      <c r="N290" s="552"/>
      <c r="O290" s="548"/>
      <c r="P290" s="548"/>
      <c r="Q290" s="548"/>
      <c r="R290" s="547"/>
      <c r="S290" s="547"/>
    </row>
    <row r="291" spans="1:19">
      <c r="A291" s="547"/>
      <c r="B291" s="547"/>
      <c r="C291" s="548"/>
      <c r="D291" s="548"/>
      <c r="E291" s="547"/>
      <c r="F291" s="549"/>
      <c r="G291" s="549"/>
      <c r="H291" s="549"/>
      <c r="I291" s="550"/>
      <c r="J291" s="549"/>
      <c r="K291" s="549"/>
      <c r="L291" s="549"/>
      <c r="M291" s="551"/>
      <c r="N291" s="552"/>
      <c r="O291" s="548"/>
      <c r="P291" s="548"/>
      <c r="Q291" s="548"/>
      <c r="R291" s="547"/>
      <c r="S291" s="547"/>
    </row>
    <row r="292" spans="1:19">
      <c r="A292" s="547"/>
      <c r="B292" s="547"/>
      <c r="C292" s="548"/>
      <c r="D292" s="548"/>
      <c r="E292" s="547"/>
      <c r="F292" s="549"/>
      <c r="G292" s="549"/>
      <c r="H292" s="549"/>
      <c r="I292" s="550"/>
      <c r="J292" s="549"/>
      <c r="K292" s="549"/>
      <c r="L292" s="549"/>
      <c r="M292" s="551"/>
      <c r="N292" s="552"/>
      <c r="O292" s="548"/>
      <c r="P292" s="548"/>
      <c r="Q292" s="548"/>
      <c r="R292" s="547"/>
      <c r="S292" s="547"/>
    </row>
    <row r="293" spans="1:19">
      <c r="A293" s="547"/>
      <c r="B293" s="547"/>
      <c r="C293" s="548"/>
      <c r="D293" s="548"/>
      <c r="E293" s="547"/>
      <c r="F293" s="549"/>
      <c r="G293" s="549"/>
      <c r="H293" s="549"/>
      <c r="I293" s="550"/>
      <c r="J293" s="549"/>
      <c r="K293" s="549"/>
      <c r="L293" s="549"/>
      <c r="M293" s="551"/>
      <c r="N293" s="552"/>
      <c r="O293" s="548"/>
      <c r="P293" s="548"/>
      <c r="Q293" s="548"/>
      <c r="R293" s="547"/>
      <c r="S293" s="547"/>
    </row>
    <row r="294" spans="1:19">
      <c r="A294" s="547"/>
      <c r="B294" s="547"/>
      <c r="C294" s="548"/>
      <c r="D294" s="548"/>
      <c r="E294" s="547"/>
      <c r="F294" s="549"/>
      <c r="G294" s="549"/>
      <c r="H294" s="549"/>
      <c r="I294" s="550"/>
      <c r="J294" s="549"/>
      <c r="K294" s="549"/>
      <c r="L294" s="549"/>
      <c r="M294" s="551"/>
      <c r="N294" s="552"/>
      <c r="O294" s="548"/>
      <c r="P294" s="548"/>
      <c r="Q294" s="548"/>
      <c r="R294" s="547"/>
      <c r="S294" s="547"/>
    </row>
    <row r="295" spans="1:19">
      <c r="A295" s="547"/>
      <c r="B295" s="547"/>
      <c r="C295" s="548"/>
      <c r="D295" s="548"/>
      <c r="E295" s="547"/>
      <c r="F295" s="549"/>
      <c r="G295" s="549"/>
      <c r="H295" s="549"/>
      <c r="I295" s="550"/>
      <c r="J295" s="549"/>
      <c r="K295" s="549"/>
      <c r="L295" s="549"/>
      <c r="M295" s="551"/>
      <c r="N295" s="552"/>
      <c r="O295" s="548"/>
      <c r="P295" s="548"/>
      <c r="Q295" s="548"/>
      <c r="R295" s="547"/>
      <c r="S295" s="547"/>
    </row>
    <row r="296" spans="1:19">
      <c r="A296" s="547"/>
      <c r="B296" s="547"/>
      <c r="C296" s="548"/>
      <c r="D296" s="548"/>
      <c r="E296" s="547"/>
      <c r="F296" s="549"/>
      <c r="G296" s="549"/>
      <c r="H296" s="549"/>
      <c r="I296" s="550"/>
      <c r="J296" s="549"/>
      <c r="K296" s="549"/>
      <c r="L296" s="549"/>
      <c r="M296" s="551"/>
      <c r="N296" s="552"/>
      <c r="O296" s="548"/>
      <c r="P296" s="548"/>
      <c r="Q296" s="548"/>
      <c r="R296" s="547"/>
      <c r="S296" s="547"/>
    </row>
    <row r="297" spans="1:19">
      <c r="A297" s="547"/>
      <c r="B297" s="547"/>
      <c r="C297" s="548"/>
      <c r="D297" s="548"/>
      <c r="E297" s="547"/>
      <c r="F297" s="549"/>
      <c r="G297" s="549"/>
      <c r="H297" s="549"/>
      <c r="I297" s="550"/>
      <c r="J297" s="549"/>
      <c r="K297" s="549"/>
      <c r="L297" s="549"/>
      <c r="M297" s="551"/>
      <c r="N297" s="552"/>
      <c r="O297" s="548"/>
      <c r="P297" s="548"/>
      <c r="Q297" s="548"/>
      <c r="R297" s="547"/>
      <c r="S297" s="547"/>
    </row>
    <row r="298" spans="1:19">
      <c r="A298" s="547"/>
      <c r="B298" s="547"/>
      <c r="C298" s="548"/>
      <c r="D298" s="548"/>
      <c r="E298" s="547"/>
      <c r="F298" s="549"/>
      <c r="G298" s="549"/>
      <c r="H298" s="549"/>
      <c r="I298" s="550"/>
      <c r="J298" s="549"/>
      <c r="K298" s="549"/>
      <c r="L298" s="549"/>
      <c r="M298" s="551"/>
      <c r="N298" s="552"/>
      <c r="O298" s="548"/>
      <c r="P298" s="548"/>
      <c r="Q298" s="548"/>
      <c r="R298" s="547"/>
      <c r="S298" s="547"/>
    </row>
    <row r="299" spans="1:19">
      <c r="A299" s="547"/>
      <c r="B299" s="547"/>
      <c r="C299" s="548"/>
      <c r="D299" s="548"/>
      <c r="E299" s="547"/>
      <c r="F299" s="549"/>
      <c r="G299" s="549"/>
      <c r="H299" s="549"/>
      <c r="I299" s="550"/>
      <c r="J299" s="549"/>
      <c r="K299" s="549"/>
      <c r="L299" s="549"/>
      <c r="M299" s="551"/>
      <c r="N299" s="552"/>
      <c r="O299" s="548"/>
      <c r="P299" s="548"/>
      <c r="Q299" s="548"/>
      <c r="R299" s="547"/>
      <c r="S299" s="547"/>
    </row>
    <row r="300" spans="1:19">
      <c r="A300" s="547"/>
      <c r="B300" s="547"/>
      <c r="C300" s="548"/>
      <c r="D300" s="548"/>
      <c r="E300" s="547"/>
      <c r="F300" s="549"/>
      <c r="G300" s="549"/>
      <c r="H300" s="549"/>
      <c r="I300" s="550"/>
      <c r="J300" s="549"/>
      <c r="K300" s="549"/>
      <c r="L300" s="549"/>
      <c r="M300" s="551"/>
      <c r="N300" s="552"/>
      <c r="O300" s="548"/>
      <c r="P300" s="548"/>
      <c r="Q300" s="548"/>
      <c r="R300" s="547"/>
      <c r="S300" s="547"/>
    </row>
    <row r="301" spans="1:19">
      <c r="A301" s="547"/>
      <c r="B301" s="547"/>
      <c r="C301" s="548"/>
      <c r="D301" s="548"/>
      <c r="E301" s="547"/>
      <c r="F301" s="549"/>
      <c r="G301" s="549"/>
      <c r="H301" s="549"/>
      <c r="I301" s="550"/>
      <c r="J301" s="549"/>
      <c r="K301" s="549"/>
      <c r="L301" s="549"/>
      <c r="M301" s="551"/>
      <c r="N301" s="552"/>
      <c r="O301" s="548"/>
      <c r="P301" s="548"/>
      <c r="Q301" s="548"/>
      <c r="R301" s="547"/>
      <c r="S301" s="547"/>
    </row>
    <row r="302" spans="1:19">
      <c r="A302" s="547"/>
      <c r="B302" s="547"/>
      <c r="C302" s="548"/>
      <c r="D302" s="548"/>
      <c r="E302" s="547"/>
      <c r="F302" s="549"/>
      <c r="G302" s="549"/>
      <c r="H302" s="549"/>
      <c r="I302" s="550"/>
      <c r="J302" s="549"/>
      <c r="K302" s="549"/>
      <c r="L302" s="549"/>
      <c r="M302" s="551"/>
      <c r="N302" s="552"/>
      <c r="O302" s="548"/>
      <c r="P302" s="548"/>
      <c r="Q302" s="548"/>
      <c r="R302" s="547"/>
      <c r="S302" s="547"/>
    </row>
    <row r="303" spans="1:19">
      <c r="A303" s="547"/>
      <c r="B303" s="547"/>
      <c r="C303" s="548"/>
      <c r="D303" s="548"/>
      <c r="E303" s="547"/>
      <c r="F303" s="549"/>
      <c r="G303" s="549"/>
      <c r="H303" s="549"/>
      <c r="I303" s="550"/>
      <c r="J303" s="549"/>
      <c r="K303" s="549"/>
      <c r="L303" s="549"/>
      <c r="M303" s="551"/>
      <c r="N303" s="552"/>
      <c r="O303" s="548"/>
      <c r="P303" s="548"/>
      <c r="Q303" s="548"/>
      <c r="R303" s="547"/>
      <c r="S303" s="547"/>
    </row>
    <row r="304" spans="1:19">
      <c r="A304" s="547"/>
      <c r="B304" s="547"/>
      <c r="C304" s="548"/>
      <c r="D304" s="548"/>
      <c r="E304" s="547"/>
      <c r="F304" s="549"/>
      <c r="G304" s="549"/>
      <c r="H304" s="549"/>
      <c r="I304" s="550"/>
      <c r="J304" s="549"/>
      <c r="K304" s="549"/>
      <c r="L304" s="549"/>
      <c r="M304" s="551"/>
      <c r="N304" s="552"/>
      <c r="O304" s="548"/>
      <c r="P304" s="548"/>
      <c r="Q304" s="548"/>
      <c r="R304" s="547"/>
      <c r="S304" s="547"/>
    </row>
    <row r="305" spans="1:19">
      <c r="A305" s="547"/>
      <c r="B305" s="547"/>
      <c r="C305" s="548"/>
      <c r="D305" s="548"/>
      <c r="E305" s="547"/>
      <c r="F305" s="549"/>
      <c r="G305" s="549"/>
      <c r="H305" s="549"/>
      <c r="I305" s="550"/>
      <c r="J305" s="549"/>
      <c r="K305" s="549"/>
      <c r="L305" s="549"/>
      <c r="M305" s="551"/>
      <c r="N305" s="552"/>
      <c r="O305" s="548"/>
      <c r="P305" s="548"/>
      <c r="Q305" s="548"/>
      <c r="R305" s="547"/>
      <c r="S305" s="547"/>
    </row>
    <row r="306" spans="1:19">
      <c r="A306" s="547"/>
      <c r="B306" s="547"/>
      <c r="C306" s="548"/>
      <c r="D306" s="548"/>
      <c r="E306" s="547"/>
      <c r="F306" s="549"/>
      <c r="G306" s="549"/>
      <c r="H306" s="549"/>
      <c r="I306" s="550"/>
      <c r="J306" s="549"/>
      <c r="K306" s="549"/>
      <c r="L306" s="549"/>
      <c r="M306" s="551"/>
      <c r="N306" s="552"/>
      <c r="O306" s="548"/>
      <c r="P306" s="548"/>
      <c r="Q306" s="548"/>
      <c r="R306" s="547"/>
      <c r="S306" s="547"/>
    </row>
    <row r="307" spans="1:19">
      <c r="A307" s="547"/>
      <c r="B307" s="547"/>
      <c r="C307" s="548"/>
      <c r="D307" s="548"/>
      <c r="E307" s="547"/>
      <c r="F307" s="549"/>
      <c r="G307" s="549"/>
      <c r="H307" s="549"/>
      <c r="I307" s="550"/>
      <c r="J307" s="549"/>
      <c r="K307" s="549"/>
      <c r="L307" s="549"/>
      <c r="M307" s="551"/>
      <c r="N307" s="552"/>
      <c r="O307" s="548"/>
      <c r="P307" s="548"/>
      <c r="Q307" s="548"/>
      <c r="R307" s="547"/>
      <c r="S307" s="547"/>
    </row>
    <row r="308" spans="1:19">
      <c r="A308" s="547"/>
      <c r="B308" s="547"/>
      <c r="C308" s="548"/>
      <c r="D308" s="548"/>
      <c r="E308" s="547"/>
      <c r="F308" s="549"/>
      <c r="G308" s="549"/>
      <c r="H308" s="549"/>
      <c r="I308" s="550"/>
      <c r="J308" s="549"/>
      <c r="K308" s="549"/>
      <c r="L308" s="549"/>
      <c r="M308" s="551"/>
      <c r="N308" s="552"/>
      <c r="O308" s="548"/>
      <c r="P308" s="548"/>
      <c r="Q308" s="548"/>
      <c r="R308" s="547"/>
      <c r="S308" s="547"/>
    </row>
    <row r="309" spans="1:19">
      <c r="A309" s="547"/>
      <c r="B309" s="547"/>
      <c r="C309" s="548"/>
      <c r="D309" s="548"/>
      <c r="E309" s="547"/>
      <c r="F309" s="549"/>
      <c r="G309" s="549"/>
      <c r="H309" s="549"/>
      <c r="I309" s="550"/>
      <c r="J309" s="549"/>
      <c r="K309" s="549"/>
      <c r="L309" s="549"/>
      <c r="M309" s="551"/>
      <c r="N309" s="552"/>
      <c r="O309" s="548"/>
      <c r="P309" s="548"/>
      <c r="Q309" s="548"/>
      <c r="R309" s="547"/>
      <c r="S309" s="547"/>
    </row>
    <row r="310" spans="1:19">
      <c r="A310" s="547"/>
      <c r="B310" s="547"/>
      <c r="C310" s="548"/>
      <c r="D310" s="548"/>
      <c r="E310" s="547"/>
      <c r="F310" s="549"/>
      <c r="G310" s="549"/>
      <c r="H310" s="549"/>
      <c r="I310" s="550"/>
      <c r="J310" s="549"/>
      <c r="K310" s="549"/>
      <c r="L310" s="549"/>
      <c r="M310" s="551"/>
      <c r="N310" s="552"/>
      <c r="O310" s="548"/>
      <c r="P310" s="548"/>
      <c r="Q310" s="548"/>
      <c r="R310" s="547"/>
      <c r="S310" s="547"/>
    </row>
    <row r="311" spans="1:19">
      <c r="A311" s="547"/>
      <c r="B311" s="547"/>
      <c r="C311" s="548"/>
      <c r="D311" s="548"/>
      <c r="E311" s="547"/>
      <c r="F311" s="549"/>
      <c r="G311" s="549"/>
      <c r="H311" s="549"/>
      <c r="I311" s="550"/>
      <c r="J311" s="549"/>
      <c r="K311" s="549"/>
      <c r="L311" s="549"/>
      <c r="M311" s="551"/>
      <c r="N311" s="552"/>
      <c r="O311" s="548"/>
      <c r="P311" s="548"/>
      <c r="Q311" s="548"/>
      <c r="R311" s="547"/>
      <c r="S311" s="547"/>
    </row>
    <row r="312" spans="1:19">
      <c r="A312" s="547"/>
      <c r="B312" s="547"/>
      <c r="C312" s="548"/>
      <c r="D312" s="548"/>
      <c r="E312" s="547"/>
      <c r="F312" s="549"/>
      <c r="G312" s="549"/>
      <c r="H312" s="549"/>
      <c r="I312" s="550"/>
      <c r="J312" s="549"/>
      <c r="K312" s="549"/>
      <c r="L312" s="549"/>
      <c r="M312" s="551"/>
      <c r="N312" s="552"/>
      <c r="O312" s="548"/>
      <c r="P312" s="548"/>
      <c r="Q312" s="548"/>
      <c r="R312" s="547"/>
      <c r="S312" s="547"/>
    </row>
    <row r="313" spans="1:19">
      <c r="A313" s="547"/>
      <c r="B313" s="547"/>
      <c r="C313" s="548"/>
      <c r="D313" s="548"/>
      <c r="E313" s="547"/>
      <c r="F313" s="549"/>
      <c r="G313" s="549"/>
      <c r="H313" s="549"/>
      <c r="I313" s="550"/>
      <c r="J313" s="549"/>
      <c r="K313" s="549"/>
      <c r="L313" s="549"/>
      <c r="M313" s="551"/>
      <c r="N313" s="552"/>
      <c r="O313" s="548"/>
      <c r="P313" s="548"/>
      <c r="Q313" s="548"/>
      <c r="R313" s="547"/>
      <c r="S313" s="547"/>
    </row>
    <row r="314" spans="1:19">
      <c r="A314" s="547"/>
      <c r="B314" s="547"/>
      <c r="C314" s="548"/>
      <c r="D314" s="548"/>
      <c r="E314" s="547"/>
      <c r="F314" s="549"/>
      <c r="G314" s="549"/>
      <c r="H314" s="549"/>
      <c r="I314" s="550"/>
      <c r="J314" s="549"/>
      <c r="K314" s="549"/>
      <c r="L314" s="549"/>
      <c r="M314" s="551"/>
      <c r="N314" s="552"/>
      <c r="O314" s="548"/>
      <c r="P314" s="548"/>
      <c r="Q314" s="548"/>
      <c r="R314" s="547"/>
      <c r="S314" s="547"/>
    </row>
    <row r="315" spans="1:19">
      <c r="A315" s="547"/>
      <c r="B315" s="547"/>
      <c r="C315" s="548"/>
      <c r="D315" s="548"/>
      <c r="E315" s="547"/>
      <c r="F315" s="549"/>
      <c r="G315" s="549"/>
      <c r="H315" s="549"/>
      <c r="I315" s="550"/>
      <c r="J315" s="549"/>
      <c r="K315" s="549"/>
      <c r="L315" s="549"/>
      <c r="M315" s="551"/>
      <c r="N315" s="552"/>
      <c r="O315" s="548"/>
      <c r="P315" s="548"/>
      <c r="Q315" s="548"/>
      <c r="R315" s="547"/>
      <c r="S315" s="547"/>
    </row>
    <row r="316" spans="1:19">
      <c r="A316" s="547"/>
      <c r="B316" s="547"/>
      <c r="C316" s="548"/>
      <c r="D316" s="548"/>
      <c r="E316" s="547"/>
      <c r="F316" s="549"/>
      <c r="G316" s="549"/>
      <c r="H316" s="549"/>
      <c r="I316" s="550"/>
      <c r="J316" s="549"/>
      <c r="K316" s="549"/>
      <c r="L316" s="549"/>
      <c r="M316" s="551"/>
      <c r="N316" s="552"/>
      <c r="O316" s="548"/>
      <c r="P316" s="548"/>
      <c r="Q316" s="548"/>
      <c r="R316" s="547"/>
      <c r="S316" s="547"/>
    </row>
    <row r="317" spans="1:19">
      <c r="A317" s="547"/>
      <c r="B317" s="547"/>
      <c r="C317" s="548"/>
      <c r="D317" s="548"/>
      <c r="E317" s="547"/>
      <c r="F317" s="549"/>
      <c r="G317" s="549"/>
      <c r="H317" s="549"/>
      <c r="I317" s="550"/>
      <c r="J317" s="549"/>
      <c r="K317" s="549"/>
      <c r="L317" s="549"/>
      <c r="M317" s="551"/>
      <c r="N317" s="552"/>
      <c r="O317" s="548"/>
      <c r="P317" s="548"/>
      <c r="Q317" s="548"/>
      <c r="R317" s="547"/>
      <c r="S317" s="547"/>
    </row>
    <row r="318" spans="1:19">
      <c r="A318" s="547"/>
      <c r="B318" s="547"/>
      <c r="C318" s="548"/>
      <c r="D318" s="548"/>
      <c r="E318" s="547"/>
      <c r="F318" s="549"/>
      <c r="G318" s="549"/>
      <c r="H318" s="549"/>
      <c r="I318" s="550"/>
      <c r="J318" s="549"/>
      <c r="K318" s="549"/>
      <c r="L318" s="549"/>
      <c r="M318" s="551"/>
      <c r="N318" s="552"/>
      <c r="O318" s="548"/>
      <c r="P318" s="548"/>
      <c r="Q318" s="548"/>
      <c r="R318" s="547"/>
      <c r="S318" s="547"/>
    </row>
    <row r="319" spans="1:19">
      <c r="A319" s="547"/>
      <c r="B319" s="547"/>
      <c r="C319" s="548"/>
      <c r="D319" s="548"/>
      <c r="E319" s="547"/>
      <c r="F319" s="549"/>
      <c r="G319" s="549"/>
      <c r="H319" s="549"/>
      <c r="I319" s="550"/>
      <c r="J319" s="549"/>
      <c r="K319" s="549"/>
      <c r="L319" s="549"/>
      <c r="M319" s="551"/>
      <c r="N319" s="552"/>
      <c r="O319" s="548"/>
      <c r="P319" s="548"/>
      <c r="Q319" s="548"/>
      <c r="R319" s="547"/>
      <c r="S319" s="547"/>
    </row>
    <row r="320" spans="1:19">
      <c r="A320" s="547"/>
      <c r="B320" s="547"/>
      <c r="C320" s="548"/>
      <c r="D320" s="548"/>
      <c r="E320" s="547"/>
      <c r="F320" s="549"/>
      <c r="G320" s="549"/>
      <c r="H320" s="549"/>
      <c r="I320" s="550"/>
      <c r="J320" s="549"/>
      <c r="K320" s="549"/>
      <c r="L320" s="549"/>
      <c r="M320" s="551"/>
      <c r="N320" s="552"/>
      <c r="O320" s="548"/>
      <c r="P320" s="548"/>
      <c r="Q320" s="548"/>
      <c r="R320" s="547"/>
      <c r="S320" s="547"/>
    </row>
    <row r="321" spans="1:19">
      <c r="A321" s="547"/>
      <c r="B321" s="547"/>
      <c r="C321" s="548"/>
      <c r="D321" s="548"/>
      <c r="E321" s="547"/>
      <c r="F321" s="549"/>
      <c r="G321" s="549"/>
      <c r="H321" s="549"/>
      <c r="I321" s="550"/>
      <c r="J321" s="549"/>
      <c r="K321" s="549"/>
      <c r="L321" s="549"/>
      <c r="M321" s="551"/>
      <c r="N321" s="552"/>
      <c r="O321" s="548"/>
      <c r="P321" s="548"/>
      <c r="Q321" s="548"/>
      <c r="R321" s="547"/>
      <c r="S321" s="547"/>
    </row>
    <row r="322" spans="1:19">
      <c r="A322" s="547"/>
      <c r="B322" s="547"/>
      <c r="C322" s="548"/>
      <c r="D322" s="548"/>
      <c r="E322" s="547"/>
      <c r="F322" s="549"/>
      <c r="G322" s="549"/>
      <c r="H322" s="549"/>
      <c r="I322" s="550"/>
      <c r="J322" s="549"/>
      <c r="K322" s="549"/>
      <c r="L322" s="549"/>
      <c r="M322" s="551"/>
      <c r="N322" s="552"/>
      <c r="O322" s="548"/>
      <c r="P322" s="548"/>
      <c r="Q322" s="548"/>
      <c r="R322" s="547"/>
      <c r="S322" s="547"/>
    </row>
    <row r="323" spans="1:19">
      <c r="A323" s="547"/>
      <c r="B323" s="547"/>
      <c r="C323" s="548"/>
      <c r="D323" s="548"/>
      <c r="E323" s="547"/>
      <c r="F323" s="549"/>
      <c r="G323" s="549"/>
      <c r="H323" s="549"/>
      <c r="I323" s="550"/>
      <c r="J323" s="549"/>
      <c r="K323" s="549"/>
      <c r="L323" s="549"/>
      <c r="M323" s="551"/>
      <c r="N323" s="552"/>
      <c r="O323" s="548"/>
      <c r="P323" s="548"/>
      <c r="Q323" s="548"/>
      <c r="R323" s="547"/>
      <c r="S323" s="547"/>
    </row>
    <row r="324" spans="1:19">
      <c r="A324" s="547"/>
      <c r="B324" s="547"/>
      <c r="C324" s="548"/>
      <c r="D324" s="548"/>
      <c r="E324" s="547"/>
      <c r="F324" s="549"/>
      <c r="G324" s="549"/>
      <c r="H324" s="549"/>
      <c r="I324" s="550"/>
      <c r="J324" s="549"/>
      <c r="K324" s="549"/>
      <c r="L324" s="549"/>
      <c r="M324" s="551"/>
      <c r="N324" s="552"/>
      <c r="O324" s="548"/>
      <c r="P324" s="548"/>
      <c r="Q324" s="548"/>
      <c r="R324" s="547"/>
      <c r="S324" s="547"/>
    </row>
    <row r="325" spans="1:19">
      <c r="A325" s="547"/>
      <c r="B325" s="547"/>
      <c r="C325" s="548"/>
      <c r="D325" s="548"/>
      <c r="E325" s="547"/>
      <c r="F325" s="549"/>
      <c r="G325" s="549"/>
      <c r="H325" s="549"/>
      <c r="I325" s="550"/>
      <c r="J325" s="549"/>
      <c r="K325" s="549"/>
      <c r="L325" s="549"/>
      <c r="M325" s="551"/>
      <c r="N325" s="552"/>
      <c r="O325" s="548"/>
      <c r="P325" s="548"/>
      <c r="Q325" s="548"/>
      <c r="R325" s="547"/>
      <c r="S325" s="547"/>
    </row>
    <row r="326" spans="1:19">
      <c r="A326" s="547"/>
      <c r="B326" s="547"/>
      <c r="C326" s="548"/>
      <c r="D326" s="548"/>
      <c r="E326" s="547"/>
      <c r="F326" s="549"/>
      <c r="G326" s="549"/>
      <c r="H326" s="549"/>
      <c r="I326" s="550"/>
      <c r="J326" s="549"/>
      <c r="K326" s="549"/>
      <c r="L326" s="549"/>
      <c r="M326" s="551"/>
      <c r="N326" s="552"/>
      <c r="O326" s="548"/>
      <c r="P326" s="548"/>
      <c r="Q326" s="548"/>
      <c r="R326" s="547"/>
      <c r="S326" s="547"/>
    </row>
    <row r="327" spans="1:19">
      <c r="A327" s="547"/>
      <c r="B327" s="547"/>
      <c r="C327" s="548"/>
      <c r="D327" s="548"/>
      <c r="E327" s="547"/>
      <c r="F327" s="549"/>
      <c r="G327" s="549"/>
      <c r="H327" s="549"/>
      <c r="I327" s="550"/>
      <c r="J327" s="549"/>
      <c r="K327" s="549"/>
      <c r="L327" s="549"/>
      <c r="M327" s="551"/>
      <c r="N327" s="552"/>
      <c r="O327" s="548"/>
      <c r="P327" s="548"/>
      <c r="Q327" s="548"/>
      <c r="R327" s="547"/>
      <c r="S327" s="547"/>
    </row>
    <row r="328" spans="1:19">
      <c r="A328" s="547"/>
      <c r="B328" s="547"/>
      <c r="C328" s="548"/>
      <c r="D328" s="548"/>
      <c r="E328" s="547"/>
      <c r="F328" s="549"/>
      <c r="G328" s="549"/>
      <c r="H328" s="549"/>
      <c r="I328" s="550"/>
      <c r="J328" s="549"/>
      <c r="K328" s="549"/>
      <c r="L328" s="549"/>
      <c r="M328" s="551"/>
      <c r="N328" s="552"/>
      <c r="O328" s="548"/>
      <c r="P328" s="548"/>
      <c r="Q328" s="548"/>
      <c r="R328" s="547"/>
      <c r="S328" s="547"/>
    </row>
    <row r="329" spans="1:19">
      <c r="A329" s="547"/>
      <c r="B329" s="547"/>
      <c r="C329" s="548"/>
      <c r="D329" s="548"/>
      <c r="E329" s="547"/>
      <c r="F329" s="549"/>
      <c r="G329" s="549"/>
      <c r="H329" s="549"/>
      <c r="I329" s="550"/>
      <c r="J329" s="549"/>
      <c r="K329" s="549"/>
      <c r="L329" s="549"/>
      <c r="M329" s="551"/>
      <c r="N329" s="552"/>
      <c r="O329" s="548"/>
      <c r="P329" s="548"/>
      <c r="Q329" s="548"/>
      <c r="R329" s="547"/>
      <c r="S329" s="547"/>
    </row>
    <row r="330" spans="1:19">
      <c r="A330" s="547"/>
      <c r="B330" s="547"/>
      <c r="C330" s="548"/>
      <c r="D330" s="548"/>
      <c r="E330" s="547"/>
      <c r="F330" s="549"/>
      <c r="G330" s="549"/>
      <c r="H330" s="549"/>
      <c r="I330" s="550"/>
      <c r="J330" s="549"/>
      <c r="K330" s="549"/>
      <c r="L330" s="549"/>
      <c r="M330" s="551"/>
      <c r="N330" s="552"/>
      <c r="O330" s="548"/>
      <c r="P330" s="548"/>
      <c r="Q330" s="548"/>
      <c r="R330" s="547"/>
      <c r="S330" s="547"/>
    </row>
    <row r="331" spans="1:19">
      <c r="A331" s="547"/>
      <c r="B331" s="547"/>
      <c r="C331" s="548"/>
      <c r="D331" s="548"/>
      <c r="E331" s="547"/>
      <c r="F331" s="549"/>
      <c r="G331" s="549"/>
      <c r="H331" s="549"/>
      <c r="I331" s="550"/>
      <c r="J331" s="549"/>
      <c r="K331" s="549"/>
      <c r="L331" s="549"/>
      <c r="M331" s="551"/>
      <c r="N331" s="552"/>
      <c r="O331" s="548"/>
      <c r="P331" s="548"/>
      <c r="Q331" s="548"/>
      <c r="R331" s="547"/>
      <c r="S331" s="547"/>
    </row>
    <row r="332" spans="1:19">
      <c r="A332" s="547"/>
      <c r="B332" s="547"/>
      <c r="C332" s="548"/>
      <c r="D332" s="548"/>
      <c r="E332" s="547"/>
      <c r="F332" s="549"/>
      <c r="G332" s="549"/>
      <c r="H332" s="549"/>
      <c r="I332" s="550"/>
      <c r="J332" s="549"/>
      <c r="K332" s="549"/>
      <c r="L332" s="549"/>
      <c r="M332" s="551"/>
      <c r="N332" s="552"/>
      <c r="O332" s="548"/>
      <c r="P332" s="548"/>
      <c r="Q332" s="548"/>
      <c r="R332" s="547"/>
      <c r="S332" s="547"/>
    </row>
    <row r="333" spans="1:19">
      <c r="A333" s="547"/>
      <c r="B333" s="547"/>
      <c r="C333" s="548"/>
      <c r="D333" s="548"/>
      <c r="E333" s="547"/>
      <c r="F333" s="549"/>
      <c r="G333" s="549"/>
      <c r="H333" s="549"/>
      <c r="I333" s="550"/>
      <c r="J333" s="549"/>
      <c r="K333" s="549"/>
      <c r="L333" s="549"/>
      <c r="M333" s="551"/>
      <c r="N333" s="552"/>
      <c r="O333" s="548"/>
      <c r="P333" s="548"/>
      <c r="Q333" s="548"/>
      <c r="R333" s="547"/>
      <c r="S333" s="547"/>
    </row>
    <row r="334" spans="1:19">
      <c r="A334" s="547"/>
      <c r="B334" s="547"/>
      <c r="C334" s="548"/>
      <c r="D334" s="548"/>
      <c r="E334" s="547"/>
      <c r="F334" s="549"/>
      <c r="G334" s="549"/>
      <c r="H334" s="549"/>
      <c r="I334" s="550"/>
      <c r="J334" s="549"/>
      <c r="K334" s="549"/>
      <c r="L334" s="549"/>
      <c r="M334" s="551"/>
      <c r="N334" s="552"/>
      <c r="O334" s="548"/>
      <c r="P334" s="548"/>
      <c r="Q334" s="548"/>
      <c r="R334" s="547"/>
      <c r="S334" s="547"/>
    </row>
    <row r="335" spans="1:19">
      <c r="A335" s="547"/>
      <c r="B335" s="547"/>
      <c r="C335" s="548"/>
      <c r="D335" s="548"/>
      <c r="E335" s="547"/>
      <c r="F335" s="549"/>
      <c r="G335" s="549"/>
      <c r="H335" s="549"/>
      <c r="I335" s="550"/>
      <c r="J335" s="549"/>
      <c r="K335" s="549"/>
      <c r="L335" s="549"/>
      <c r="M335" s="551"/>
      <c r="N335" s="552"/>
      <c r="O335" s="548"/>
      <c r="P335" s="548"/>
      <c r="Q335" s="548"/>
      <c r="R335" s="547"/>
      <c r="S335" s="547"/>
    </row>
    <row r="336" spans="1:19">
      <c r="A336" s="547"/>
      <c r="B336" s="547"/>
      <c r="C336" s="548"/>
      <c r="D336" s="548"/>
      <c r="E336" s="547"/>
      <c r="F336" s="549"/>
      <c r="G336" s="549"/>
      <c r="H336" s="549"/>
      <c r="I336" s="550"/>
      <c r="J336" s="549"/>
      <c r="K336" s="549"/>
      <c r="L336" s="549"/>
      <c r="M336" s="551"/>
      <c r="N336" s="552"/>
      <c r="O336" s="548"/>
      <c r="P336" s="548"/>
      <c r="Q336" s="548"/>
      <c r="R336" s="547"/>
      <c r="S336" s="547"/>
    </row>
    <row r="337" spans="1:19">
      <c r="A337" s="547"/>
      <c r="B337" s="547"/>
      <c r="C337" s="548"/>
      <c r="D337" s="548"/>
      <c r="E337" s="547"/>
      <c r="F337" s="549"/>
      <c r="G337" s="549"/>
      <c r="H337" s="549"/>
      <c r="I337" s="550"/>
      <c r="J337" s="549"/>
      <c r="K337" s="549"/>
      <c r="L337" s="549"/>
      <c r="M337" s="551"/>
      <c r="N337" s="552"/>
      <c r="O337" s="548"/>
      <c r="P337" s="548"/>
      <c r="Q337" s="548"/>
      <c r="R337" s="547"/>
      <c r="S337" s="547"/>
    </row>
    <row r="338" spans="1:19">
      <c r="A338" s="547"/>
      <c r="B338" s="547"/>
      <c r="C338" s="548"/>
      <c r="D338" s="548"/>
      <c r="E338" s="547"/>
      <c r="F338" s="549"/>
      <c r="G338" s="549"/>
      <c r="H338" s="549"/>
      <c r="I338" s="550"/>
      <c r="J338" s="549"/>
      <c r="K338" s="549"/>
      <c r="L338" s="549"/>
      <c r="M338" s="551"/>
      <c r="N338" s="552"/>
      <c r="O338" s="548"/>
      <c r="P338" s="548"/>
      <c r="Q338" s="548"/>
      <c r="R338" s="547"/>
      <c r="S338" s="547"/>
    </row>
    <row r="339" spans="1:19">
      <c r="A339" s="547"/>
      <c r="B339" s="547"/>
      <c r="C339" s="548"/>
      <c r="D339" s="548"/>
      <c r="E339" s="547"/>
      <c r="F339" s="549"/>
      <c r="G339" s="549"/>
      <c r="H339" s="549"/>
      <c r="I339" s="550"/>
      <c r="J339" s="549"/>
      <c r="K339" s="549"/>
      <c r="L339" s="549"/>
      <c r="M339" s="551"/>
      <c r="N339" s="552"/>
      <c r="O339" s="548"/>
      <c r="P339" s="548"/>
      <c r="Q339" s="548"/>
      <c r="R339" s="547"/>
      <c r="S339" s="547"/>
    </row>
    <row r="340" spans="1:19">
      <c r="A340" s="547"/>
      <c r="B340" s="547"/>
      <c r="C340" s="548"/>
      <c r="D340" s="548"/>
      <c r="E340" s="547"/>
      <c r="F340" s="549"/>
      <c r="G340" s="549"/>
      <c r="H340" s="549"/>
      <c r="I340" s="550"/>
      <c r="J340" s="549"/>
      <c r="K340" s="549"/>
      <c r="L340" s="549"/>
      <c r="M340" s="551"/>
      <c r="N340" s="552"/>
      <c r="O340" s="548"/>
      <c r="P340" s="548"/>
      <c r="Q340" s="548"/>
      <c r="R340" s="547"/>
      <c r="S340" s="547"/>
    </row>
    <row r="341" spans="1:19">
      <c r="A341" s="547"/>
      <c r="B341" s="547"/>
      <c r="C341" s="548"/>
      <c r="D341" s="548"/>
      <c r="E341" s="547"/>
      <c r="F341" s="549"/>
      <c r="G341" s="549"/>
      <c r="H341" s="549"/>
      <c r="I341" s="550"/>
      <c r="J341" s="549"/>
      <c r="K341" s="549"/>
      <c r="L341" s="549"/>
      <c r="M341" s="551"/>
      <c r="N341" s="552"/>
      <c r="O341" s="548"/>
      <c r="P341" s="548"/>
      <c r="Q341" s="548"/>
      <c r="R341" s="547"/>
      <c r="S341" s="547"/>
    </row>
    <row r="342" spans="1:19">
      <c r="A342" s="547"/>
      <c r="B342" s="547"/>
      <c r="C342" s="548"/>
      <c r="D342" s="548"/>
      <c r="E342" s="547"/>
      <c r="F342" s="549"/>
      <c r="G342" s="549"/>
      <c r="H342" s="549"/>
      <c r="I342" s="550"/>
      <c r="J342" s="549"/>
      <c r="K342" s="549"/>
      <c r="L342" s="549"/>
      <c r="M342" s="551"/>
      <c r="N342" s="552"/>
      <c r="O342" s="548"/>
      <c r="P342" s="548"/>
      <c r="Q342" s="548"/>
      <c r="R342" s="547"/>
      <c r="S342" s="547"/>
    </row>
    <row r="343" spans="1:19">
      <c r="A343" s="547"/>
      <c r="B343" s="547"/>
      <c r="C343" s="548"/>
      <c r="D343" s="548"/>
      <c r="E343" s="547"/>
      <c r="F343" s="549"/>
      <c r="G343" s="549"/>
      <c r="H343" s="549"/>
      <c r="I343" s="550"/>
      <c r="J343" s="549"/>
      <c r="K343" s="549"/>
      <c r="L343" s="549"/>
      <c r="M343" s="551"/>
      <c r="N343" s="552"/>
      <c r="O343" s="548"/>
      <c r="P343" s="548"/>
      <c r="Q343" s="548"/>
      <c r="R343" s="547"/>
      <c r="S343" s="547"/>
    </row>
    <row r="344" spans="1:19">
      <c r="A344" s="547"/>
      <c r="B344" s="547"/>
      <c r="C344" s="548"/>
      <c r="D344" s="548"/>
      <c r="E344" s="547"/>
      <c r="F344" s="549"/>
      <c r="G344" s="549"/>
      <c r="H344" s="549"/>
      <c r="I344" s="550"/>
      <c r="J344" s="549"/>
      <c r="K344" s="549"/>
      <c r="L344" s="549"/>
      <c r="M344" s="551"/>
      <c r="N344" s="552"/>
      <c r="O344" s="548"/>
      <c r="P344" s="548"/>
      <c r="Q344" s="548"/>
      <c r="R344" s="547"/>
      <c r="S344" s="547"/>
    </row>
    <row r="345" spans="1:19">
      <c r="A345" s="547"/>
      <c r="B345" s="547"/>
      <c r="C345" s="548"/>
      <c r="D345" s="548"/>
      <c r="E345" s="547"/>
      <c r="F345" s="549"/>
      <c r="G345" s="549"/>
      <c r="H345" s="549"/>
      <c r="I345" s="550"/>
      <c r="J345" s="549"/>
      <c r="K345" s="549"/>
      <c r="L345" s="549"/>
      <c r="M345" s="551"/>
      <c r="N345" s="552"/>
      <c r="O345" s="548"/>
      <c r="P345" s="548"/>
      <c r="Q345" s="548"/>
      <c r="R345" s="547"/>
      <c r="S345" s="547"/>
    </row>
    <row r="346" spans="1:19">
      <c r="A346" s="547"/>
      <c r="B346" s="547"/>
      <c r="C346" s="548"/>
      <c r="D346" s="548"/>
      <c r="E346" s="547"/>
      <c r="F346" s="549"/>
      <c r="G346" s="549"/>
      <c r="H346" s="549"/>
      <c r="I346" s="550"/>
      <c r="J346" s="549"/>
      <c r="K346" s="549"/>
      <c r="L346" s="549"/>
      <c r="M346" s="551"/>
      <c r="N346" s="552"/>
      <c r="O346" s="548"/>
      <c r="P346" s="548"/>
      <c r="Q346" s="548"/>
      <c r="R346" s="547"/>
      <c r="S346" s="547"/>
    </row>
    <row r="347" spans="1:19">
      <c r="A347" s="547"/>
      <c r="B347" s="547"/>
      <c r="C347" s="548"/>
      <c r="D347" s="548"/>
      <c r="E347" s="547"/>
      <c r="F347" s="549"/>
      <c r="G347" s="549"/>
      <c r="H347" s="549"/>
      <c r="I347" s="550"/>
      <c r="J347" s="549"/>
      <c r="K347" s="549"/>
      <c r="L347" s="549"/>
      <c r="M347" s="551"/>
      <c r="N347" s="552"/>
      <c r="O347" s="548"/>
      <c r="P347" s="548"/>
      <c r="Q347" s="548"/>
      <c r="R347" s="547"/>
      <c r="S347" s="547"/>
    </row>
    <row r="348" spans="1:19">
      <c r="A348" s="547"/>
      <c r="B348" s="547"/>
      <c r="C348" s="548"/>
      <c r="D348" s="548"/>
      <c r="E348" s="547"/>
      <c r="F348" s="549"/>
      <c r="G348" s="549"/>
      <c r="H348" s="549"/>
      <c r="I348" s="550"/>
      <c r="J348" s="549"/>
      <c r="K348" s="549"/>
      <c r="L348" s="549"/>
      <c r="M348" s="551"/>
      <c r="N348" s="552"/>
      <c r="O348" s="548"/>
      <c r="P348" s="548"/>
      <c r="Q348" s="548"/>
      <c r="R348" s="547"/>
      <c r="S348" s="547"/>
    </row>
    <row r="349" spans="1:19">
      <c r="A349" s="547"/>
      <c r="B349" s="547"/>
      <c r="C349" s="548"/>
      <c r="D349" s="548"/>
      <c r="E349" s="547"/>
      <c r="F349" s="549"/>
      <c r="G349" s="549"/>
      <c r="H349" s="549"/>
      <c r="I349" s="550"/>
      <c r="J349" s="549"/>
      <c r="K349" s="549"/>
      <c r="L349" s="549"/>
      <c r="M349" s="551"/>
      <c r="N349" s="552"/>
      <c r="O349" s="548"/>
      <c r="P349" s="548"/>
      <c r="Q349" s="548"/>
      <c r="R349" s="547"/>
      <c r="S349" s="547"/>
    </row>
    <row r="350" spans="1:19">
      <c r="A350" s="547"/>
      <c r="B350" s="547"/>
      <c r="C350" s="548"/>
      <c r="D350" s="548"/>
      <c r="E350" s="547"/>
      <c r="F350" s="549"/>
      <c r="G350" s="549"/>
      <c r="H350" s="549"/>
      <c r="I350" s="550"/>
      <c r="J350" s="549"/>
      <c r="K350" s="549"/>
      <c r="L350" s="549"/>
      <c r="M350" s="551"/>
      <c r="N350" s="552"/>
      <c r="O350" s="548"/>
      <c r="P350" s="548"/>
      <c r="Q350" s="548"/>
      <c r="R350" s="547"/>
      <c r="S350" s="547"/>
    </row>
    <row r="351" spans="1:19">
      <c r="A351" s="547"/>
      <c r="B351" s="547"/>
      <c r="C351" s="548"/>
      <c r="D351" s="548"/>
      <c r="E351" s="547"/>
      <c r="F351" s="549"/>
      <c r="G351" s="549"/>
      <c r="H351" s="549"/>
      <c r="I351" s="550"/>
      <c r="J351" s="549"/>
      <c r="K351" s="549"/>
      <c r="L351" s="549"/>
      <c r="M351" s="551"/>
      <c r="N351" s="552"/>
      <c r="O351" s="548"/>
      <c r="P351" s="548"/>
      <c r="Q351" s="548"/>
      <c r="R351" s="547"/>
      <c r="S351" s="547"/>
    </row>
    <row r="352" spans="1:19">
      <c r="A352" s="547"/>
      <c r="B352" s="547"/>
      <c r="C352" s="548"/>
      <c r="D352" s="548"/>
      <c r="E352" s="547"/>
      <c r="F352" s="549"/>
      <c r="G352" s="549"/>
      <c r="H352" s="549"/>
      <c r="I352" s="550"/>
      <c r="J352" s="549"/>
      <c r="K352" s="549"/>
      <c r="L352" s="549"/>
      <c r="M352" s="551"/>
      <c r="N352" s="552"/>
      <c r="O352" s="548"/>
      <c r="P352" s="548"/>
      <c r="Q352" s="548"/>
      <c r="R352" s="547"/>
      <c r="S352" s="547"/>
    </row>
    <row r="353" spans="1:19">
      <c r="A353" s="547"/>
      <c r="B353" s="547"/>
      <c r="C353" s="548"/>
      <c r="D353" s="548"/>
      <c r="E353" s="547"/>
      <c r="F353" s="549"/>
      <c r="G353" s="549"/>
      <c r="H353" s="549"/>
      <c r="I353" s="550"/>
      <c r="J353" s="549"/>
      <c r="K353" s="549"/>
      <c r="L353" s="549"/>
      <c r="M353" s="551"/>
      <c r="N353" s="552"/>
      <c r="O353" s="548"/>
      <c r="P353" s="548"/>
      <c r="Q353" s="548"/>
      <c r="R353" s="547"/>
      <c r="S353" s="547"/>
    </row>
    <row r="354" spans="1:19">
      <c r="A354" s="547"/>
      <c r="B354" s="547"/>
      <c r="C354" s="548"/>
      <c r="D354" s="548"/>
      <c r="E354" s="547"/>
      <c r="F354" s="549"/>
      <c r="G354" s="549"/>
      <c r="H354" s="549"/>
      <c r="I354" s="550"/>
      <c r="J354" s="549"/>
      <c r="K354" s="549"/>
      <c r="L354" s="549"/>
      <c r="M354" s="551"/>
      <c r="N354" s="552"/>
      <c r="O354" s="548"/>
      <c r="P354" s="548"/>
      <c r="Q354" s="548"/>
      <c r="R354" s="547"/>
      <c r="S354" s="547"/>
    </row>
    <row r="355" spans="1:19">
      <c r="A355" s="547"/>
      <c r="B355" s="547"/>
      <c r="C355" s="548"/>
      <c r="D355" s="548"/>
      <c r="E355" s="547"/>
      <c r="F355" s="549"/>
      <c r="G355" s="549"/>
      <c r="H355" s="549"/>
      <c r="I355" s="550"/>
      <c r="J355" s="549"/>
      <c r="K355" s="549"/>
      <c r="L355" s="549"/>
      <c r="M355" s="551"/>
      <c r="N355" s="552"/>
      <c r="O355" s="548"/>
      <c r="P355" s="548"/>
      <c r="Q355" s="548"/>
      <c r="R355" s="547"/>
      <c r="S355" s="547"/>
    </row>
    <row r="356" spans="1:19">
      <c r="A356" s="547"/>
      <c r="B356" s="547"/>
      <c r="C356" s="548"/>
      <c r="D356" s="548"/>
      <c r="E356" s="547"/>
      <c r="F356" s="549"/>
      <c r="G356" s="549"/>
      <c r="H356" s="549"/>
      <c r="I356" s="550"/>
      <c r="J356" s="549"/>
      <c r="K356" s="549"/>
      <c r="L356" s="549"/>
      <c r="M356" s="551"/>
      <c r="N356" s="552"/>
      <c r="O356" s="548"/>
      <c r="P356" s="548"/>
      <c r="Q356" s="548"/>
      <c r="R356" s="547"/>
      <c r="S356" s="547"/>
    </row>
    <row r="357" spans="1:19">
      <c r="A357" s="547"/>
      <c r="B357" s="547"/>
      <c r="C357" s="548"/>
      <c r="D357" s="548"/>
      <c r="E357" s="547"/>
      <c r="F357" s="549"/>
      <c r="G357" s="549"/>
      <c r="H357" s="549"/>
      <c r="I357" s="550"/>
      <c r="J357" s="549"/>
      <c r="K357" s="549"/>
      <c r="L357" s="549"/>
      <c r="M357" s="551"/>
      <c r="N357" s="552"/>
      <c r="O357" s="548"/>
      <c r="P357" s="548"/>
      <c r="Q357" s="548"/>
      <c r="R357" s="547"/>
      <c r="S357" s="547"/>
    </row>
    <row r="358" spans="1:19">
      <c r="A358" s="547"/>
      <c r="B358" s="547"/>
      <c r="C358" s="548"/>
      <c r="D358" s="548"/>
      <c r="E358" s="547"/>
      <c r="F358" s="549"/>
      <c r="G358" s="549"/>
      <c r="H358" s="549"/>
      <c r="I358" s="550"/>
      <c r="J358" s="549"/>
      <c r="K358" s="549"/>
      <c r="L358" s="549"/>
      <c r="M358" s="551"/>
      <c r="N358" s="552"/>
      <c r="O358" s="548"/>
      <c r="P358" s="548"/>
      <c r="Q358" s="548"/>
      <c r="R358" s="547"/>
      <c r="S358" s="547"/>
    </row>
    <row r="359" spans="1:19">
      <c r="A359" s="547"/>
      <c r="B359" s="547"/>
      <c r="C359" s="548"/>
      <c r="D359" s="548"/>
      <c r="E359" s="547"/>
      <c r="F359" s="549"/>
      <c r="G359" s="549"/>
      <c r="H359" s="549"/>
      <c r="I359" s="550"/>
      <c r="J359" s="549"/>
      <c r="K359" s="549"/>
      <c r="L359" s="549"/>
      <c r="M359" s="551"/>
      <c r="N359" s="552"/>
      <c r="O359" s="548"/>
      <c r="P359" s="548"/>
      <c r="Q359" s="548"/>
      <c r="R359" s="547"/>
      <c r="S359" s="547"/>
    </row>
    <row r="360" spans="1:19">
      <c r="A360" s="547"/>
      <c r="B360" s="547"/>
      <c r="C360" s="548"/>
      <c r="D360" s="548"/>
      <c r="E360" s="547"/>
      <c r="F360" s="549"/>
      <c r="G360" s="549"/>
      <c r="H360" s="549"/>
      <c r="I360" s="550"/>
      <c r="J360" s="549"/>
      <c r="K360" s="549"/>
      <c r="L360" s="549"/>
      <c r="M360" s="551"/>
      <c r="N360" s="552"/>
      <c r="O360" s="548"/>
      <c r="P360" s="548"/>
      <c r="Q360" s="548"/>
      <c r="R360" s="547"/>
      <c r="S360" s="547"/>
    </row>
    <row r="361" spans="1:19">
      <c r="A361" s="547"/>
      <c r="B361" s="547"/>
      <c r="C361" s="548"/>
      <c r="D361" s="548"/>
      <c r="E361" s="547"/>
      <c r="F361" s="549"/>
      <c r="G361" s="549"/>
      <c r="H361" s="549"/>
      <c r="I361" s="550"/>
      <c r="J361" s="549"/>
      <c r="K361" s="549"/>
      <c r="L361" s="549"/>
      <c r="M361" s="551"/>
      <c r="N361" s="552"/>
      <c r="O361" s="548"/>
      <c r="P361" s="548"/>
      <c r="Q361" s="548"/>
      <c r="R361" s="547"/>
      <c r="S361" s="547"/>
    </row>
    <row r="362" spans="1:19">
      <c r="A362" s="547"/>
      <c r="B362" s="547"/>
      <c r="C362" s="548"/>
      <c r="D362" s="548"/>
      <c r="E362" s="547"/>
      <c r="F362" s="549"/>
      <c r="G362" s="549"/>
      <c r="H362" s="549"/>
      <c r="I362" s="550"/>
      <c r="J362" s="549"/>
      <c r="K362" s="549"/>
      <c r="L362" s="549"/>
      <c r="M362" s="551"/>
      <c r="N362" s="552"/>
      <c r="O362" s="548"/>
      <c r="P362" s="548"/>
      <c r="Q362" s="548"/>
      <c r="R362" s="547"/>
      <c r="S362" s="547"/>
    </row>
    <row r="363" spans="1:19">
      <c r="A363" s="547"/>
      <c r="B363" s="547"/>
      <c r="C363" s="548"/>
      <c r="D363" s="548"/>
      <c r="E363" s="547"/>
      <c r="F363" s="549"/>
      <c r="G363" s="549"/>
      <c r="H363" s="549"/>
      <c r="I363" s="550"/>
      <c r="J363" s="549"/>
      <c r="K363" s="549"/>
      <c r="L363" s="549"/>
      <c r="M363" s="551"/>
      <c r="N363" s="552"/>
      <c r="O363" s="548"/>
      <c r="P363" s="548"/>
      <c r="Q363" s="548"/>
      <c r="R363" s="547"/>
      <c r="S363" s="547"/>
    </row>
    <row r="364" spans="1:19">
      <c r="A364" s="547"/>
      <c r="B364" s="547"/>
      <c r="C364" s="548"/>
      <c r="D364" s="548"/>
      <c r="E364" s="547"/>
      <c r="F364" s="549"/>
      <c r="G364" s="549"/>
      <c r="H364" s="549"/>
      <c r="I364" s="550"/>
      <c r="J364" s="549"/>
      <c r="K364" s="549"/>
      <c r="L364" s="549"/>
      <c r="M364" s="551"/>
      <c r="N364" s="552"/>
      <c r="O364" s="548"/>
      <c r="P364" s="548"/>
      <c r="Q364" s="548"/>
      <c r="R364" s="547"/>
      <c r="S364" s="547"/>
    </row>
    <row r="365" spans="1:19">
      <c r="A365" s="547"/>
      <c r="B365" s="547"/>
      <c r="C365" s="548"/>
      <c r="D365" s="548"/>
      <c r="E365" s="547"/>
      <c r="F365" s="549"/>
      <c r="G365" s="549"/>
      <c r="H365" s="549"/>
      <c r="I365" s="550"/>
      <c r="J365" s="549"/>
      <c r="K365" s="549"/>
      <c r="L365" s="549"/>
      <c r="M365" s="551"/>
      <c r="N365" s="552"/>
      <c r="O365" s="548"/>
      <c r="P365" s="548"/>
      <c r="Q365" s="548"/>
      <c r="R365" s="547"/>
      <c r="S365" s="547"/>
    </row>
    <row r="366" spans="1:19">
      <c r="A366" s="547"/>
      <c r="B366" s="547"/>
      <c r="C366" s="548"/>
      <c r="D366" s="548"/>
      <c r="E366" s="547"/>
      <c r="F366" s="549"/>
      <c r="G366" s="549"/>
      <c r="H366" s="549"/>
      <c r="I366" s="550"/>
      <c r="J366" s="549"/>
      <c r="K366" s="549"/>
      <c r="L366" s="549"/>
      <c r="M366" s="551"/>
      <c r="N366" s="552"/>
      <c r="O366" s="548"/>
      <c r="P366" s="548"/>
      <c r="Q366" s="548"/>
      <c r="R366" s="547"/>
      <c r="S366" s="547"/>
    </row>
    <row r="367" spans="1:19">
      <c r="A367" s="547"/>
      <c r="B367" s="547"/>
      <c r="C367" s="548"/>
      <c r="D367" s="548"/>
      <c r="E367" s="547"/>
      <c r="F367" s="549"/>
      <c r="G367" s="549"/>
      <c r="H367" s="549"/>
      <c r="I367" s="550"/>
      <c r="J367" s="549"/>
      <c r="K367" s="549"/>
      <c r="L367" s="549"/>
      <c r="M367" s="551"/>
      <c r="N367" s="552"/>
      <c r="O367" s="548"/>
      <c r="P367" s="548"/>
      <c r="Q367" s="548"/>
      <c r="R367" s="547"/>
      <c r="S367" s="547"/>
    </row>
    <row r="368" spans="1:19">
      <c r="A368" s="547"/>
      <c r="B368" s="547"/>
      <c r="C368" s="548"/>
      <c r="D368" s="548"/>
      <c r="E368" s="547"/>
      <c r="F368" s="549"/>
      <c r="G368" s="549"/>
      <c r="H368" s="549"/>
      <c r="I368" s="550"/>
      <c r="J368" s="549"/>
      <c r="K368" s="549"/>
      <c r="L368" s="549"/>
      <c r="M368" s="551"/>
      <c r="N368" s="552"/>
      <c r="O368" s="548"/>
      <c r="P368" s="548"/>
      <c r="Q368" s="548"/>
      <c r="R368" s="547"/>
      <c r="S368" s="547"/>
    </row>
    <row r="369" spans="1:19">
      <c r="A369" s="547"/>
      <c r="B369" s="547"/>
      <c r="C369" s="548"/>
      <c r="D369" s="548"/>
      <c r="E369" s="547"/>
      <c r="F369" s="549"/>
      <c r="G369" s="549"/>
      <c r="H369" s="549"/>
      <c r="I369" s="550"/>
      <c r="J369" s="549"/>
      <c r="K369" s="549"/>
      <c r="L369" s="549"/>
      <c r="M369" s="551"/>
      <c r="N369" s="552"/>
      <c r="O369" s="548"/>
      <c r="P369" s="548"/>
      <c r="Q369" s="548"/>
      <c r="R369" s="547"/>
      <c r="S369" s="547"/>
    </row>
    <row r="370" spans="1:19">
      <c r="A370" s="547"/>
      <c r="B370" s="547"/>
      <c r="C370" s="548"/>
      <c r="D370" s="548"/>
      <c r="E370" s="547"/>
      <c r="F370" s="549"/>
      <c r="G370" s="549"/>
      <c r="H370" s="549"/>
      <c r="I370" s="550"/>
      <c r="J370" s="549"/>
      <c r="K370" s="549"/>
      <c r="L370" s="549"/>
      <c r="M370" s="551"/>
      <c r="N370" s="552"/>
      <c r="O370" s="548"/>
      <c r="P370" s="548"/>
      <c r="Q370" s="548"/>
      <c r="R370" s="547"/>
      <c r="S370" s="547"/>
    </row>
    <row r="371" spans="1:19">
      <c r="A371" s="547"/>
      <c r="B371" s="547"/>
      <c r="C371" s="548"/>
      <c r="D371" s="548"/>
      <c r="E371" s="547"/>
      <c r="F371" s="549"/>
      <c r="G371" s="549"/>
      <c r="H371" s="549"/>
      <c r="I371" s="550"/>
      <c r="J371" s="549"/>
      <c r="K371" s="549"/>
      <c r="L371" s="549"/>
      <c r="M371" s="551"/>
      <c r="N371" s="552"/>
      <c r="O371" s="548"/>
      <c r="P371" s="548"/>
      <c r="Q371" s="548"/>
      <c r="R371" s="547"/>
      <c r="S371" s="547"/>
    </row>
    <row r="372" spans="1:19">
      <c r="A372" s="547"/>
      <c r="B372" s="547"/>
      <c r="C372" s="548"/>
      <c r="D372" s="548"/>
      <c r="E372" s="547"/>
      <c r="F372" s="549"/>
      <c r="G372" s="549"/>
      <c r="H372" s="549"/>
      <c r="I372" s="550"/>
      <c r="J372" s="549"/>
      <c r="K372" s="549"/>
      <c r="L372" s="549"/>
      <c r="M372" s="551"/>
      <c r="N372" s="552"/>
      <c r="O372" s="548"/>
      <c r="P372" s="548"/>
      <c r="Q372" s="548"/>
      <c r="R372" s="547"/>
      <c r="S372" s="547"/>
    </row>
    <row r="373" spans="1:19">
      <c r="A373" s="547"/>
      <c r="B373" s="547"/>
      <c r="C373" s="548"/>
      <c r="D373" s="548"/>
      <c r="E373" s="547"/>
      <c r="F373" s="549"/>
      <c r="G373" s="549"/>
      <c r="H373" s="549"/>
      <c r="I373" s="550"/>
      <c r="J373" s="549"/>
      <c r="K373" s="549"/>
      <c r="L373" s="549"/>
      <c r="M373" s="551"/>
      <c r="N373" s="552"/>
      <c r="O373" s="548"/>
      <c r="P373" s="548"/>
      <c r="Q373" s="548"/>
      <c r="R373" s="547"/>
      <c r="S373" s="547"/>
    </row>
    <row r="374" spans="1:19">
      <c r="A374" s="547"/>
      <c r="B374" s="547"/>
      <c r="C374" s="548"/>
      <c r="D374" s="548"/>
      <c r="E374" s="547"/>
      <c r="F374" s="549"/>
      <c r="G374" s="549"/>
      <c r="H374" s="549"/>
      <c r="I374" s="550"/>
      <c r="J374" s="549"/>
      <c r="K374" s="549"/>
      <c r="L374" s="549"/>
      <c r="M374" s="551"/>
      <c r="N374" s="552"/>
      <c r="O374" s="548"/>
      <c r="P374" s="548"/>
      <c r="Q374" s="548"/>
      <c r="R374" s="547"/>
      <c r="S374" s="547"/>
    </row>
    <row r="375" spans="1:19">
      <c r="A375" s="547"/>
      <c r="B375" s="547"/>
      <c r="C375" s="548"/>
      <c r="D375" s="548"/>
      <c r="E375" s="547"/>
      <c r="F375" s="549"/>
      <c r="G375" s="549"/>
      <c r="H375" s="549"/>
      <c r="I375" s="550"/>
      <c r="J375" s="549"/>
      <c r="K375" s="549"/>
      <c r="L375" s="549"/>
      <c r="M375" s="551"/>
      <c r="N375" s="552"/>
      <c r="O375" s="548"/>
      <c r="P375" s="548"/>
      <c r="Q375" s="548"/>
      <c r="R375" s="547"/>
      <c r="S375" s="547"/>
    </row>
    <row r="376" spans="1:19">
      <c r="A376" s="547"/>
      <c r="B376" s="547"/>
      <c r="C376" s="548"/>
      <c r="D376" s="548"/>
      <c r="E376" s="547"/>
      <c r="F376" s="549"/>
      <c r="G376" s="549"/>
      <c r="H376" s="549"/>
      <c r="I376" s="550"/>
      <c r="J376" s="549"/>
      <c r="K376" s="549"/>
      <c r="L376" s="549"/>
      <c r="M376" s="551"/>
      <c r="N376" s="552"/>
      <c r="O376" s="548"/>
      <c r="P376" s="548"/>
      <c r="Q376" s="548"/>
      <c r="R376" s="547"/>
      <c r="S376" s="547"/>
    </row>
    <row r="377" spans="1:19">
      <c r="A377" s="547"/>
      <c r="B377" s="547"/>
      <c r="C377" s="548"/>
      <c r="D377" s="548"/>
      <c r="E377" s="547"/>
      <c r="F377" s="549"/>
      <c r="G377" s="549"/>
      <c r="H377" s="549"/>
      <c r="I377" s="550"/>
      <c r="J377" s="549"/>
      <c r="K377" s="549"/>
      <c r="L377" s="549"/>
      <c r="M377" s="551"/>
      <c r="N377" s="552"/>
      <c r="O377" s="548"/>
      <c r="P377" s="548"/>
      <c r="Q377" s="548"/>
      <c r="R377" s="547"/>
      <c r="S377" s="547"/>
    </row>
  </sheetData>
  <sortState ref="A118:N196">
    <sortCondition descending="1" ref="N118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8" priority="35" stopIfTrue="1">
      <formula>AND(COUNTIF($A$115:$A$116, A115)&gt;1,NOT(ISBLANK(A115)))</formula>
    </cfRule>
  </conditionalFormatting>
  <conditionalFormatting sqref="A23:A33 A35:A94">
    <cfRule type="expression" dxfId="7" priority="33" stopIfTrue="1">
      <formula>AND(COUNTIF($A$23:$A$33, A23)+COUNTIF($A$35:$A$94, A23)&gt;1,NOT(ISBLANK(A23)))</formula>
    </cfRule>
  </conditionalFormatting>
  <conditionalFormatting sqref="A23:A99">
    <cfRule type="expression" dxfId="6" priority="34" stopIfTrue="1">
      <formula>AND(COUNTIF($A$23:$A$99, A23)&gt;1,NOT(ISBLANK(A23)))</formula>
    </cfRule>
  </conditionalFormatting>
  <conditionalFormatting sqref="A118">
    <cfRule type="expression" dxfId="5" priority="25" stopIfTrue="1">
      <formula>AND(COUNTIF($A$23:$A$33, A118)+COUNTIF($A$35:$A$94, A118)&gt;1,NOT(ISBLANK(A118)))</formula>
    </cfRule>
  </conditionalFormatting>
  <conditionalFormatting sqref="A118">
    <cfRule type="expression" dxfId="4" priority="26" stopIfTrue="1">
      <formula>AND(COUNTIF($A$23:$A$99, A118)&gt;1,NOT(ISBLANK(A118)))</formula>
    </cfRule>
  </conditionalFormatting>
  <conditionalFormatting sqref="A120:A130 A132:A191">
    <cfRule type="expression" dxfId="3" priority="7" stopIfTrue="1">
      <formula>AND(COUNTIF($A$23:$A$33, A120)+COUNTIF($A$35:$A$94, A120)&gt;1,NOT(ISBLANK(A120)))</formula>
    </cfRule>
  </conditionalFormatting>
  <conditionalFormatting sqref="A120:A196">
    <cfRule type="expression" dxfId="2" priority="8" stopIfTrue="1">
      <formula>AND(COUNTIF($A$23:$A$99, A120)&gt;1,NOT(ISBLANK(A120)))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 T39:Y39 AA39:AC39" formulaRange="1"/>
    <ignoredError sqref="O100 AF47:AG47 AF39:AG39 AF33:AG33 AF27" formula="1"/>
    <ignoredError sqref="AD39:AE39" formula="1" formulaRange="1"/>
    <ignoredError sqref="O23:O99" evalError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25"/>
  <dimension ref="A1"/>
  <sheetViews>
    <sheetView topLeftCell="A16" workbookViewId="0">
      <selection activeCell="L1" sqref="L1"/>
    </sheetView>
  </sheetViews>
  <sheetFormatPr defaultRowHeight="15"/>
  <cols>
    <col min="1" max="16384" width="9.140625" style="496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0</xdr:rowOff>
              </from>
              <to>
                <xdr:col>9</xdr:col>
                <xdr:colOff>304800</xdr:colOff>
                <xdr:row>35</xdr:row>
                <xdr:rowOff>9525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6"/>
  <dimension ref="A1:F40"/>
  <sheetViews>
    <sheetView topLeftCell="A13" zoomScaleNormal="100" workbookViewId="0"/>
  </sheetViews>
  <sheetFormatPr defaultRowHeight="15"/>
  <cols>
    <col min="1" max="1" width="9.140625" style="547" customWidth="1"/>
    <col min="2" max="2" width="12.28515625" style="547" customWidth="1"/>
    <col min="3" max="3" width="10.7109375" style="547" customWidth="1"/>
    <col min="4" max="4" width="11.7109375" style="547" customWidth="1"/>
    <col min="5" max="16384" width="9.140625" style="547"/>
  </cols>
  <sheetData>
    <row r="1" spans="1:5" ht="15.75" thickBot="1">
      <c r="A1" s="706" t="s">
        <v>2</v>
      </c>
      <c r="B1" s="706" t="s">
        <v>3</v>
      </c>
      <c r="C1" s="706" t="s">
        <v>4</v>
      </c>
    </row>
    <row r="2" spans="1:5" ht="15.75" thickBot="1">
      <c r="A2" s="707">
        <v>45292</v>
      </c>
      <c r="B2" s="708">
        <v>28</v>
      </c>
      <c r="C2" s="709">
        <f>((B2-27)/27)*100</f>
        <v>3.7037037037037033</v>
      </c>
    </row>
    <row r="3" spans="1:5" ht="15.75" thickBot="1">
      <c r="A3" s="707">
        <v>45323</v>
      </c>
      <c r="B3" s="708">
        <v>16</v>
      </c>
      <c r="C3" s="709">
        <f>((B3-B2)/B2)*100</f>
        <v>-42.857142857142854</v>
      </c>
    </row>
    <row r="4" spans="1:5" ht="15.75" thickBot="1">
      <c r="A4" s="707">
        <v>45352</v>
      </c>
      <c r="B4" s="909">
        <v>23</v>
      </c>
      <c r="C4" s="910">
        <f t="shared" ref="C4:C13" si="0">((B4-B3)/B3)*100</f>
        <v>43.75</v>
      </c>
    </row>
    <row r="5" spans="1:5" ht="15.75" thickBot="1">
      <c r="A5" s="707">
        <v>45383</v>
      </c>
      <c r="B5" s="708">
        <v>16</v>
      </c>
      <c r="C5" s="709">
        <f t="shared" si="0"/>
        <v>-30.434782608695656</v>
      </c>
    </row>
    <row r="6" spans="1:5" ht="15.75" thickBot="1">
      <c r="A6" s="958">
        <v>45413</v>
      </c>
      <c r="B6" s="959">
        <v>22</v>
      </c>
      <c r="C6" s="960">
        <f t="shared" si="0"/>
        <v>37.5</v>
      </c>
    </row>
    <row r="7" spans="1:5" ht="15.75" thickBot="1">
      <c r="A7" s="707">
        <v>45444</v>
      </c>
      <c r="B7" s="708">
        <v>15</v>
      </c>
      <c r="C7" s="709">
        <f t="shared" si="0"/>
        <v>-31.818181818181817</v>
      </c>
    </row>
    <row r="8" spans="1:5" ht="15.75" thickBot="1">
      <c r="A8" s="707">
        <v>45474</v>
      </c>
      <c r="B8" s="835">
        <v>0</v>
      </c>
      <c r="C8" s="836">
        <f t="shared" si="0"/>
        <v>-100</v>
      </c>
    </row>
    <row r="9" spans="1:5" ht="15.75" thickBot="1">
      <c r="A9" s="707">
        <v>45505</v>
      </c>
      <c r="B9" s="835">
        <v>0</v>
      </c>
      <c r="C9" s="836" t="e">
        <f t="shared" si="0"/>
        <v>#DIV/0!</v>
      </c>
    </row>
    <row r="10" spans="1:5" ht="15.75" thickBot="1">
      <c r="A10" s="707">
        <v>45536</v>
      </c>
      <c r="B10" s="835">
        <v>0</v>
      </c>
      <c r="C10" s="836" t="e">
        <f t="shared" si="0"/>
        <v>#DIV/0!</v>
      </c>
    </row>
    <row r="11" spans="1:5" ht="15.75" thickBot="1">
      <c r="A11" s="707">
        <v>45566</v>
      </c>
      <c r="B11" s="835">
        <v>0</v>
      </c>
      <c r="C11" s="836" t="e">
        <f t="shared" si="0"/>
        <v>#DIV/0!</v>
      </c>
    </row>
    <row r="12" spans="1:5" ht="15.75" thickBot="1">
      <c r="A12" s="707">
        <v>45597</v>
      </c>
      <c r="B12" s="835">
        <v>0</v>
      </c>
      <c r="C12" s="836" t="e">
        <f t="shared" si="0"/>
        <v>#DIV/0!</v>
      </c>
    </row>
    <row r="13" spans="1:5" ht="15.75" thickBot="1">
      <c r="A13" s="707">
        <v>45627</v>
      </c>
      <c r="B13" s="835">
        <v>0</v>
      </c>
      <c r="C13" s="836" t="e">
        <f t="shared" si="0"/>
        <v>#DIV/0!</v>
      </c>
    </row>
    <row r="14" spans="1:5" ht="15.75" thickBot="1">
      <c r="A14" s="837" t="s">
        <v>5</v>
      </c>
      <c r="B14" s="837">
        <f>SUM(B2:B13)</f>
        <v>120</v>
      </c>
      <c r="C14" s="837"/>
    </row>
    <row r="16" spans="1:5">
      <c r="A16" s="1095"/>
      <c r="B16" s="1095"/>
      <c r="C16" s="1095"/>
      <c r="D16" s="1095"/>
      <c r="E16" s="1095"/>
    </row>
    <row r="17" spans="1:5">
      <c r="A17" s="1025" t="s">
        <v>409</v>
      </c>
      <c r="B17" s="1026">
        <v>28</v>
      </c>
      <c r="C17" s="857"/>
      <c r="D17" s="857" t="s">
        <v>411</v>
      </c>
      <c r="E17" s="857">
        <v>0</v>
      </c>
    </row>
    <row r="18" spans="1:5">
      <c r="A18" s="1027" t="s">
        <v>487</v>
      </c>
      <c r="B18" s="1027">
        <v>16</v>
      </c>
      <c r="C18" s="857"/>
      <c r="D18" s="857" t="s">
        <v>421</v>
      </c>
      <c r="E18" s="857">
        <v>0</v>
      </c>
    </row>
    <row r="19" spans="1:5">
      <c r="A19" s="1027" t="s">
        <v>501</v>
      </c>
      <c r="B19" s="1027">
        <v>23</v>
      </c>
      <c r="C19" s="857"/>
      <c r="D19" s="857" t="s">
        <v>410</v>
      </c>
      <c r="E19" s="857">
        <v>15</v>
      </c>
    </row>
    <row r="20" spans="1:5">
      <c r="A20" s="1028" t="s">
        <v>509</v>
      </c>
      <c r="B20" s="1028">
        <v>16</v>
      </c>
      <c r="C20" s="857"/>
      <c r="D20" s="857" t="s">
        <v>412</v>
      </c>
      <c r="E20" s="857">
        <v>15</v>
      </c>
    </row>
    <row r="21" spans="1:5">
      <c r="A21" s="1028" t="s">
        <v>514</v>
      </c>
      <c r="B21" s="1028">
        <v>22</v>
      </c>
      <c r="C21" s="491"/>
      <c r="D21" s="491"/>
      <c r="E21" s="491"/>
    </row>
    <row r="22" spans="1:5">
      <c r="A22" s="1028" t="s">
        <v>522</v>
      </c>
      <c r="B22" s="1028">
        <v>15</v>
      </c>
      <c r="C22" s="491"/>
      <c r="D22" s="491"/>
      <c r="E22" s="491"/>
    </row>
    <row r="23" spans="1:5">
      <c r="A23" s="1029" t="s">
        <v>23</v>
      </c>
      <c r="B23" s="1029">
        <f>SUM(B17:B22)</f>
        <v>120</v>
      </c>
      <c r="C23" s="491"/>
      <c r="D23" s="491"/>
      <c r="E23" s="491"/>
    </row>
    <row r="24" spans="1:5">
      <c r="A24" s="1087"/>
      <c r="B24" s="1087"/>
      <c r="C24" s="1087"/>
      <c r="D24" s="1087"/>
      <c r="E24" s="1087"/>
    </row>
    <row r="25" spans="1:5">
      <c r="A25" s="1087"/>
      <c r="B25" s="1087"/>
      <c r="C25" s="1087"/>
      <c r="D25" s="1087"/>
      <c r="E25" s="1087"/>
    </row>
    <row r="26" spans="1:5">
      <c r="A26" s="1087"/>
      <c r="B26" s="1087"/>
      <c r="C26" s="1087"/>
      <c r="D26" s="1087"/>
      <c r="E26" s="1087"/>
    </row>
    <row r="27" spans="1:5">
      <c r="A27" s="1087"/>
      <c r="B27" s="1087"/>
      <c r="C27" s="1087"/>
      <c r="D27" s="1087"/>
      <c r="E27" s="1087"/>
    </row>
    <row r="28" spans="1:5">
      <c r="A28" s="1087"/>
      <c r="B28" s="1087"/>
      <c r="C28" s="1087"/>
      <c r="D28" s="1087"/>
      <c r="E28" s="1087"/>
    </row>
    <row r="29" spans="1:5">
      <c r="A29" s="1087"/>
      <c r="B29" s="1087"/>
      <c r="C29" s="1087"/>
      <c r="D29" s="1087"/>
      <c r="E29" s="1087"/>
    </row>
    <row r="30" spans="1:5">
      <c r="A30" s="1087"/>
      <c r="B30" s="1087"/>
      <c r="C30" s="1087"/>
      <c r="D30" s="1087"/>
      <c r="E30" s="1087"/>
    </row>
    <row r="31" spans="1:5">
      <c r="A31" s="1087"/>
      <c r="B31" s="1087"/>
      <c r="C31" s="1087"/>
      <c r="D31" s="1087"/>
      <c r="E31" s="1087"/>
    </row>
    <row r="32" spans="1:5">
      <c r="A32" s="1087"/>
      <c r="B32" s="1087"/>
      <c r="C32" s="1087"/>
      <c r="D32" s="1087"/>
      <c r="E32" s="1087"/>
    </row>
    <row r="33" spans="1:6">
      <c r="A33" s="1087"/>
      <c r="B33" s="1087"/>
      <c r="C33" s="1087"/>
      <c r="D33" s="1087"/>
      <c r="E33" s="1087"/>
    </row>
    <row r="34" spans="1:6">
      <c r="A34" s="1087"/>
      <c r="B34" s="1087"/>
      <c r="C34" s="1087"/>
      <c r="D34" s="1087"/>
      <c r="E34" s="1087"/>
    </row>
    <row r="38" spans="1:6">
      <c r="A38" s="491"/>
      <c r="B38" s="491"/>
      <c r="C38" s="491"/>
      <c r="D38" s="491"/>
      <c r="E38" s="491"/>
      <c r="F38" s="491"/>
    </row>
    <row r="39" spans="1:6">
      <c r="A39" s="491"/>
      <c r="B39" s="491"/>
    </row>
    <row r="40" spans="1:6">
      <c r="A40" s="491"/>
      <c r="B40" s="491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C13" evalError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7"/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88" t="s">
        <v>0</v>
      </c>
    </row>
    <row r="2" spans="1:2">
      <c r="A2" s="1" t="s">
        <v>1</v>
      </c>
    </row>
    <row r="3" spans="1:2">
      <c r="A3" s="86"/>
    </row>
    <row r="4" spans="1:2">
      <c r="A4" s="461" t="s">
        <v>399</v>
      </c>
      <c r="B4" s="462" t="s">
        <v>400</v>
      </c>
    </row>
    <row r="5" spans="1:2" ht="15.75" thickBot="1">
      <c r="A5" s="463" t="s">
        <v>401</v>
      </c>
      <c r="B5" s="464">
        <v>135</v>
      </c>
    </row>
    <row r="6" spans="1:2" ht="45">
      <c r="A6" s="463" t="s">
        <v>402</v>
      </c>
      <c r="B6" s="464">
        <v>58</v>
      </c>
    </row>
    <row r="7" spans="1:2" ht="45">
      <c r="A7" s="465" t="s">
        <v>403</v>
      </c>
      <c r="B7" s="464">
        <v>281</v>
      </c>
    </row>
    <row r="8" spans="1:2" ht="15.75" thickBot="1">
      <c r="A8" s="463" t="s">
        <v>404</v>
      </c>
      <c r="B8" s="464">
        <v>106</v>
      </c>
    </row>
    <row r="9" spans="1:2" ht="15.75" thickBot="1">
      <c r="A9" s="463" t="s">
        <v>405</v>
      </c>
      <c r="B9" s="464">
        <v>4</v>
      </c>
    </row>
    <row r="10" spans="1:2" ht="15.75" thickBot="1">
      <c r="A10" s="463" t="s">
        <v>406</v>
      </c>
      <c r="B10" s="464">
        <v>257</v>
      </c>
    </row>
    <row r="11" spans="1:2" ht="15.75" thickBot="1">
      <c r="A11" s="463" t="s">
        <v>407</v>
      </c>
      <c r="B11" s="464">
        <v>72</v>
      </c>
    </row>
    <row r="12" spans="1:2" ht="30">
      <c r="A12" s="466" t="s">
        <v>408</v>
      </c>
      <c r="B12" s="464">
        <v>42</v>
      </c>
    </row>
    <row r="13" spans="1:2">
      <c r="A13" s="467" t="s">
        <v>15</v>
      </c>
      <c r="B13" s="468">
        <f>SUM(B5:B12)</f>
        <v>955</v>
      </c>
    </row>
    <row r="16" spans="1:2">
      <c r="A16" s="86"/>
    </row>
    <row r="17" spans="1:1">
      <c r="A17" s="86"/>
    </row>
    <row r="18" spans="1:1">
      <c r="A18" s="86"/>
    </row>
    <row r="19" spans="1:1">
      <c r="A19" s="86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A31" workbookViewId="0">
      <selection activeCell="B1" sqref="B1"/>
    </sheetView>
  </sheetViews>
  <sheetFormatPr defaultRowHeight="15"/>
  <cols>
    <col min="1" max="1" width="6.42578125" style="626" customWidth="1"/>
    <col min="2" max="2" width="19.7109375" style="626" customWidth="1"/>
    <col min="3" max="11" width="9.140625" style="626"/>
  </cols>
  <sheetData>
    <row r="1" spans="1:23">
      <c r="A1" s="1005" t="s">
        <v>0</v>
      </c>
      <c r="W1" s="131"/>
    </row>
    <row r="2" spans="1:23">
      <c r="A2" s="1005" t="s">
        <v>1</v>
      </c>
      <c r="W2" s="131"/>
    </row>
    <row r="3" spans="1:23">
      <c r="W3" s="131"/>
    </row>
    <row r="4" spans="1:23">
      <c r="A4" s="559"/>
      <c r="B4" s="559"/>
      <c r="C4" s="559"/>
      <c r="D4" s="559"/>
      <c r="E4" s="559"/>
      <c r="F4" s="559"/>
      <c r="G4" s="559"/>
      <c r="W4" s="131"/>
    </row>
    <row r="5" spans="1:23" s="857" customFormat="1">
      <c r="A5" s="554"/>
      <c r="B5" s="554"/>
      <c r="C5" s="554"/>
      <c r="D5" s="554"/>
      <c r="E5" s="554"/>
      <c r="F5" s="554"/>
      <c r="G5" s="554"/>
      <c r="H5" s="998"/>
      <c r="I5" s="998"/>
      <c r="J5" s="815"/>
      <c r="K5" s="815"/>
      <c r="W5" s="1020"/>
    </row>
    <row r="6" spans="1:23" s="857" customFormat="1" ht="30">
      <c r="A6" s="554"/>
      <c r="B6" s="1006" t="s">
        <v>7</v>
      </c>
      <c r="C6" s="1007">
        <v>45292</v>
      </c>
      <c r="D6" s="1007">
        <v>45323</v>
      </c>
      <c r="E6" s="1007">
        <v>45352</v>
      </c>
      <c r="F6" s="1007">
        <v>45383</v>
      </c>
      <c r="G6" s="1007">
        <v>45413</v>
      </c>
      <c r="H6" s="1004">
        <v>45444</v>
      </c>
      <c r="I6" s="1003"/>
      <c r="J6" s="1003"/>
      <c r="K6" s="815"/>
      <c r="W6" s="1020"/>
    </row>
    <row r="7" spans="1:23" s="857" customFormat="1">
      <c r="A7" s="554"/>
      <c r="B7" s="1008" t="s">
        <v>11</v>
      </c>
      <c r="C7" s="1009">
        <v>70</v>
      </c>
      <c r="D7" s="1009">
        <v>82</v>
      </c>
      <c r="E7" s="1009">
        <v>93</v>
      </c>
      <c r="F7" s="1010">
        <v>90</v>
      </c>
      <c r="G7" s="1011">
        <v>77</v>
      </c>
      <c r="H7" s="1031">
        <v>76</v>
      </c>
      <c r="I7" s="1002"/>
      <c r="J7" s="999"/>
      <c r="K7" s="815"/>
      <c r="W7" s="1020"/>
    </row>
    <row r="8" spans="1:23" s="857" customFormat="1">
      <c r="A8" s="554"/>
      <c r="B8" s="1008" t="s">
        <v>14</v>
      </c>
      <c r="C8" s="1009">
        <v>84</v>
      </c>
      <c r="D8" s="1009">
        <v>64</v>
      </c>
      <c r="E8" s="1012">
        <v>44</v>
      </c>
      <c r="F8" s="1009">
        <v>56</v>
      </c>
      <c r="G8" s="1011">
        <v>42</v>
      </c>
      <c r="H8" s="1031">
        <v>52</v>
      </c>
      <c r="I8" s="1002"/>
      <c r="J8" s="999"/>
      <c r="K8" s="815"/>
      <c r="W8" s="1020"/>
    </row>
    <row r="9" spans="1:23" s="857" customFormat="1">
      <c r="A9" s="554"/>
      <c r="B9" s="1013"/>
      <c r="H9" s="1001"/>
      <c r="I9" s="1000"/>
      <c r="J9" s="999"/>
      <c r="K9" s="815"/>
      <c r="W9" s="1020"/>
    </row>
    <row r="10" spans="1:23" s="857" customFormat="1">
      <c r="A10" s="554"/>
      <c r="B10" s="554"/>
      <c r="H10" s="998"/>
      <c r="I10" s="998"/>
      <c r="J10" s="815"/>
      <c r="K10" s="815"/>
      <c r="W10" s="1020"/>
    </row>
    <row r="11" spans="1:23">
      <c r="A11" s="559"/>
      <c r="B11" s="1014"/>
      <c r="C11" s="1015"/>
      <c r="D11" s="1015"/>
      <c r="E11" s="1016"/>
      <c r="F11" s="1015"/>
      <c r="G11" s="1017"/>
      <c r="H11" s="997"/>
      <c r="I11" s="997"/>
      <c r="W11" s="1020"/>
    </row>
    <row r="12" spans="1:23">
      <c r="A12" s="559"/>
      <c r="B12" s="559"/>
      <c r="C12" s="557"/>
      <c r="D12" s="557"/>
      <c r="E12" s="557"/>
      <c r="F12" s="556"/>
      <c r="G12" s="1018"/>
      <c r="H12" s="997"/>
      <c r="I12" s="997"/>
      <c r="W12" s="1020"/>
    </row>
    <row r="13" spans="1:23">
      <c r="W13" s="1020"/>
    </row>
    <row r="14" spans="1:23">
      <c r="W14" s="1020"/>
    </row>
    <row r="15" spans="1:23">
      <c r="W15" s="1020"/>
    </row>
    <row r="16" spans="1:23">
      <c r="W16" s="1020"/>
    </row>
    <row r="17" spans="23:23">
      <c r="W17" s="1020"/>
    </row>
    <row r="18" spans="23:23">
      <c r="W18" s="1020"/>
    </row>
    <row r="19" spans="23:23">
      <c r="W19" s="1020"/>
    </row>
    <row r="20" spans="23:23">
      <c r="W20" s="1020"/>
    </row>
    <row r="21" spans="23:23">
      <c r="W21" s="1020"/>
    </row>
    <row r="22" spans="23:23">
      <c r="W22" s="1020"/>
    </row>
    <row r="23" spans="23:23">
      <c r="W23" s="1020"/>
    </row>
    <row r="24" spans="23:23">
      <c r="W24" s="13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AF38"/>
  <sheetViews>
    <sheetView zoomScale="80" zoomScaleNormal="80" workbookViewId="0">
      <selection activeCell="H5" sqref="H5:M11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491"/>
      <c r="S1" s="491"/>
      <c r="T1" s="491"/>
      <c r="U1" s="491"/>
      <c r="V1" s="491"/>
      <c r="W1" s="491"/>
    </row>
    <row r="2" spans="1:32">
      <c r="A2" s="1" t="s">
        <v>1</v>
      </c>
      <c r="B2" s="1"/>
      <c r="C2" s="1"/>
      <c r="R2" s="491"/>
      <c r="S2" s="491"/>
      <c r="T2" s="491"/>
      <c r="U2" s="491"/>
      <c r="V2" s="491"/>
      <c r="W2" s="491"/>
    </row>
    <row r="3" spans="1:32" ht="15.75" thickBot="1">
      <c r="R3" s="491"/>
      <c r="S3" s="491"/>
      <c r="T3" s="491"/>
      <c r="U3" s="491"/>
      <c r="V3" s="491"/>
      <c r="W3" s="491"/>
    </row>
    <row r="4" spans="1:32" ht="50.25" customHeight="1" thickBot="1">
      <c r="A4" s="720" t="s">
        <v>16</v>
      </c>
      <c r="B4" s="673">
        <v>45627</v>
      </c>
      <c r="C4" s="574">
        <v>45597</v>
      </c>
      <c r="D4" s="576">
        <v>45566</v>
      </c>
      <c r="E4" s="721">
        <v>45536</v>
      </c>
      <c r="F4" s="721">
        <v>45505</v>
      </c>
      <c r="G4" s="721">
        <v>45474</v>
      </c>
      <c r="H4" s="721">
        <v>45444</v>
      </c>
      <c r="I4" s="722">
        <v>45413</v>
      </c>
      <c r="J4" s="573">
        <v>45383</v>
      </c>
      <c r="K4" s="573">
        <v>45352</v>
      </c>
      <c r="L4" s="573">
        <v>45323</v>
      </c>
      <c r="M4" s="576">
        <v>45292</v>
      </c>
      <c r="N4" s="721" t="s">
        <v>5</v>
      </c>
      <c r="O4" s="723" t="s">
        <v>6</v>
      </c>
      <c r="P4" s="723" t="s">
        <v>8</v>
      </c>
      <c r="Q4" s="724" t="s">
        <v>520</v>
      </c>
      <c r="R4" s="491"/>
      <c r="S4" s="491"/>
      <c r="T4" s="491"/>
      <c r="U4" s="491"/>
      <c r="V4" s="491"/>
      <c r="W4" s="491"/>
    </row>
    <row r="5" spans="1:32" ht="15.75" thickBot="1">
      <c r="A5" s="895" t="s">
        <v>17</v>
      </c>
      <c r="B5" s="892"/>
      <c r="C5" s="26"/>
      <c r="D5" s="26"/>
      <c r="E5" s="26"/>
      <c r="F5" s="26"/>
      <c r="G5" s="56"/>
      <c r="H5" s="56">
        <v>23</v>
      </c>
      <c r="I5" s="504">
        <v>5</v>
      </c>
      <c r="J5" s="160">
        <v>12</v>
      </c>
      <c r="K5" s="61">
        <v>13</v>
      </c>
      <c r="L5" s="160">
        <v>19</v>
      </c>
      <c r="M5" s="57">
        <v>11</v>
      </c>
      <c r="N5" s="58">
        <f t="shared" ref="N5:N6" si="0">SUM(B5:M5)</f>
        <v>83</v>
      </c>
      <c r="O5" s="59">
        <f t="shared" ref="O5:O6" si="1">AVERAGE(B5:M5)</f>
        <v>13.833333333333334</v>
      </c>
      <c r="P5" s="60">
        <f t="shared" ref="P5:P12" si="2">N5/N$12*100</f>
        <v>0.22976414572029677</v>
      </c>
      <c r="Q5" s="725">
        <f>(H5*100)/$H$12</f>
        <v>0.38397328881469117</v>
      </c>
      <c r="R5" s="491"/>
      <c r="S5" s="491"/>
      <c r="T5" s="491"/>
      <c r="U5" s="491"/>
      <c r="V5" s="491"/>
      <c r="W5" s="491"/>
    </row>
    <row r="6" spans="1:32" ht="15.75" thickBot="1">
      <c r="A6" s="896" t="s">
        <v>18</v>
      </c>
      <c r="B6" s="893"/>
      <c r="C6" s="38"/>
      <c r="D6" s="38"/>
      <c r="E6" s="38"/>
      <c r="F6" s="38"/>
      <c r="G6" s="61"/>
      <c r="H6" s="61">
        <v>1483</v>
      </c>
      <c r="I6" s="505">
        <v>1555</v>
      </c>
      <c r="J6" s="162">
        <v>1898</v>
      </c>
      <c r="K6" s="61">
        <v>2041</v>
      </c>
      <c r="L6" s="162">
        <v>1889</v>
      </c>
      <c r="M6" s="62">
        <v>1913</v>
      </c>
      <c r="N6" s="58">
        <f t="shared" si="0"/>
        <v>10779</v>
      </c>
      <c r="O6" s="59">
        <f t="shared" si="1"/>
        <v>1796.5</v>
      </c>
      <c r="P6" s="60">
        <f t="shared" si="2"/>
        <v>29.838888273723839</v>
      </c>
      <c r="Q6" s="725">
        <f t="shared" ref="Q6:Q12" si="3">(H6*100)/$H$12</f>
        <v>24.757929883138566</v>
      </c>
      <c r="R6" s="491"/>
      <c r="S6" s="491"/>
      <c r="T6" s="491"/>
      <c r="U6" s="491"/>
      <c r="V6" s="491"/>
      <c r="W6" s="491"/>
    </row>
    <row r="7" spans="1:32" s="600" customFormat="1" ht="15.75" thickBot="1">
      <c r="A7" s="926" t="s">
        <v>502</v>
      </c>
      <c r="B7" s="917"/>
      <c r="C7" s="918"/>
      <c r="D7" s="918"/>
      <c r="E7" s="918"/>
      <c r="F7" s="918"/>
      <c r="G7" s="919"/>
      <c r="H7" s="919">
        <v>308</v>
      </c>
      <c r="I7" s="920">
        <v>347</v>
      </c>
      <c r="J7" s="921">
        <v>415</v>
      </c>
      <c r="K7" s="919">
        <v>117</v>
      </c>
      <c r="L7" s="921">
        <v>0</v>
      </c>
      <c r="M7" s="922">
        <v>0</v>
      </c>
      <c r="N7" s="923">
        <f>SUM(B7:M7)</f>
        <v>1187</v>
      </c>
      <c r="O7" s="924">
        <f t="shared" ref="O7:O12" si="4">AVERAGE(B7:M7)</f>
        <v>197.83333333333334</v>
      </c>
      <c r="P7" s="925">
        <f t="shared" si="2"/>
        <v>3.2859041080721956</v>
      </c>
      <c r="Q7" s="725">
        <f t="shared" si="3"/>
        <v>5.1419031719532553</v>
      </c>
      <c r="R7" s="857"/>
      <c r="S7" s="857"/>
      <c r="T7" s="857"/>
      <c r="U7" s="857"/>
      <c r="V7" s="857"/>
      <c r="W7" s="857"/>
    </row>
    <row r="8" spans="1:32" ht="15.75" thickBot="1">
      <c r="A8" s="896" t="s">
        <v>19</v>
      </c>
      <c r="B8" s="893"/>
      <c r="C8" s="38"/>
      <c r="D8" s="38"/>
      <c r="E8" s="38"/>
      <c r="F8" s="38"/>
      <c r="G8" s="61"/>
      <c r="H8" s="61">
        <v>1399</v>
      </c>
      <c r="I8" s="505">
        <v>1365</v>
      </c>
      <c r="J8" s="162">
        <v>1552</v>
      </c>
      <c r="K8" s="61">
        <v>1249</v>
      </c>
      <c r="L8" s="162">
        <v>1205</v>
      </c>
      <c r="M8" s="62">
        <v>1219</v>
      </c>
      <c r="N8" s="58">
        <f>SUM(B8:M8)</f>
        <v>7989</v>
      </c>
      <c r="O8" s="59">
        <f t="shared" si="4"/>
        <v>1331.5</v>
      </c>
      <c r="P8" s="60">
        <f t="shared" si="2"/>
        <v>22.115491086258444</v>
      </c>
      <c r="Q8" s="725">
        <f t="shared" si="3"/>
        <v>23.35559265442404</v>
      </c>
      <c r="R8" s="562"/>
      <c r="S8" s="491"/>
      <c r="T8" s="491"/>
      <c r="U8" s="491"/>
      <c r="V8" s="491"/>
      <c r="W8" s="491"/>
    </row>
    <row r="9" spans="1:32" ht="15.75" thickBot="1">
      <c r="A9" s="897" t="s">
        <v>20</v>
      </c>
      <c r="B9" s="894"/>
      <c r="C9" s="45"/>
      <c r="D9" s="45"/>
      <c r="E9" s="45"/>
      <c r="F9" s="45"/>
      <c r="G9" s="877"/>
      <c r="H9" s="877">
        <v>358</v>
      </c>
      <c r="I9" s="878">
        <v>395</v>
      </c>
      <c r="J9" s="163">
        <v>280</v>
      </c>
      <c r="K9" s="877">
        <v>175</v>
      </c>
      <c r="L9" s="163">
        <v>249</v>
      </c>
      <c r="M9" s="879">
        <v>158</v>
      </c>
      <c r="N9" s="876">
        <f>SUM(B9:M9)</f>
        <v>1615</v>
      </c>
      <c r="O9" s="59">
        <f t="shared" si="4"/>
        <v>269.16666666666669</v>
      </c>
      <c r="P9" s="60">
        <f t="shared" si="2"/>
        <v>4.4707119920274607</v>
      </c>
      <c r="Q9" s="725">
        <f t="shared" si="3"/>
        <v>5.976627712854758</v>
      </c>
      <c r="R9" s="562"/>
      <c r="S9" s="491"/>
      <c r="T9" s="491"/>
      <c r="U9" s="491"/>
      <c r="V9" s="491"/>
      <c r="W9" s="491"/>
    </row>
    <row r="10" spans="1:32" ht="15.75" thickBot="1">
      <c r="A10" s="898" t="s">
        <v>21</v>
      </c>
      <c r="B10" s="893"/>
      <c r="C10" s="469"/>
      <c r="D10" s="469"/>
      <c r="E10" s="469"/>
      <c r="F10" s="469"/>
      <c r="G10" s="880"/>
      <c r="H10" s="880">
        <v>2125</v>
      </c>
      <c r="I10" s="880">
        <v>2057</v>
      </c>
      <c r="J10" s="881">
        <v>2192</v>
      </c>
      <c r="K10" s="880">
        <v>2373</v>
      </c>
      <c r="L10" s="881">
        <v>2283</v>
      </c>
      <c r="M10" s="886">
        <v>2038</v>
      </c>
      <c r="N10" s="887">
        <f>SUM(B10:M10)</f>
        <v>13068</v>
      </c>
      <c r="O10" s="59">
        <f t="shared" si="4"/>
        <v>2178</v>
      </c>
      <c r="P10" s="60">
        <f t="shared" si="2"/>
        <v>36.175395858708889</v>
      </c>
      <c r="Q10" s="725">
        <f t="shared" si="3"/>
        <v>35.475792988313856</v>
      </c>
      <c r="R10" s="562"/>
      <c r="S10" s="563"/>
      <c r="T10" s="491"/>
      <c r="U10" s="491"/>
      <c r="V10" s="491"/>
      <c r="W10" s="491"/>
    </row>
    <row r="11" spans="1:32" ht="15.75" thickBot="1">
      <c r="A11" s="899" t="s">
        <v>22</v>
      </c>
      <c r="B11" s="894"/>
      <c r="C11" s="882"/>
      <c r="D11" s="882"/>
      <c r="E11" s="882"/>
      <c r="F11" s="882"/>
      <c r="G11" s="883"/>
      <c r="H11" s="883">
        <v>294</v>
      </c>
      <c r="I11" s="883">
        <v>217</v>
      </c>
      <c r="J11" s="884">
        <v>239</v>
      </c>
      <c r="K11" s="883">
        <v>203</v>
      </c>
      <c r="L11" s="884">
        <v>202</v>
      </c>
      <c r="M11" s="889">
        <v>248</v>
      </c>
      <c r="N11" s="888">
        <f>SUM(B11:M11)</f>
        <v>1403</v>
      </c>
      <c r="O11" s="59">
        <f t="shared" si="4"/>
        <v>233.83333333333334</v>
      </c>
      <c r="P11" s="60">
        <f t="shared" si="2"/>
        <v>3.8838445354888713</v>
      </c>
      <c r="Q11" s="1096">
        <f t="shared" si="3"/>
        <v>4.9081803005008346</v>
      </c>
      <c r="R11" s="562"/>
      <c r="S11" s="563"/>
      <c r="T11" s="491"/>
      <c r="U11" s="491"/>
      <c r="V11" s="491"/>
      <c r="W11" s="491"/>
    </row>
    <row r="12" spans="1:32" ht="16.5" thickBot="1">
      <c r="A12" s="890" t="s">
        <v>23</v>
      </c>
      <c r="B12" s="885">
        <f t="shared" ref="B12:I12" si="5">SUM(B5:B11)</f>
        <v>0</v>
      </c>
      <c r="C12" s="885">
        <f t="shared" si="5"/>
        <v>0</v>
      </c>
      <c r="D12" s="885">
        <f t="shared" si="5"/>
        <v>0</v>
      </c>
      <c r="E12" s="885">
        <f t="shared" si="5"/>
        <v>0</v>
      </c>
      <c r="F12" s="885">
        <f t="shared" si="5"/>
        <v>0</v>
      </c>
      <c r="G12" s="885">
        <f t="shared" si="5"/>
        <v>0</v>
      </c>
      <c r="H12" s="885">
        <f t="shared" si="5"/>
        <v>5990</v>
      </c>
      <c r="I12" s="885">
        <f t="shared" si="5"/>
        <v>5941</v>
      </c>
      <c r="J12" s="885">
        <f>SUM(J5:J11)</f>
        <v>6588</v>
      </c>
      <c r="K12" s="885">
        <f>SUM(K5:K11)</f>
        <v>6171</v>
      </c>
      <c r="L12" s="885">
        <f>SUM(L5:L11)</f>
        <v>5847</v>
      </c>
      <c r="M12" s="891">
        <f>SUM(M5:M11)</f>
        <v>5587</v>
      </c>
      <c r="N12" s="726">
        <f>SUM(N5:N11)</f>
        <v>36124</v>
      </c>
      <c r="O12" s="727">
        <f t="shared" si="4"/>
        <v>3010.3333333333335</v>
      </c>
      <c r="P12" s="728">
        <f t="shared" si="2"/>
        <v>100</v>
      </c>
      <c r="Q12" s="1097">
        <f t="shared" si="3"/>
        <v>100</v>
      </c>
      <c r="R12" s="562"/>
      <c r="S12" s="564"/>
      <c r="T12" s="491"/>
      <c r="U12" s="491"/>
      <c r="V12" s="491"/>
      <c r="W12" s="491"/>
      <c r="AD12" s="65"/>
      <c r="AE12" s="2"/>
      <c r="AF12" s="65"/>
    </row>
    <row r="13" spans="1:32">
      <c r="M13" s="66"/>
      <c r="N13" s="64"/>
      <c r="U13" s="65"/>
      <c r="V13" s="2"/>
      <c r="W13" s="65"/>
    </row>
    <row r="14" spans="1:32">
      <c r="A14" s="1100"/>
      <c r="B14" s="1100"/>
      <c r="C14" s="1100"/>
      <c r="D14" s="1100"/>
      <c r="E14" s="63"/>
      <c r="I14" s="64"/>
      <c r="J14" s="64"/>
      <c r="U14" s="65"/>
      <c r="V14" s="2"/>
      <c r="W14" s="65"/>
    </row>
    <row r="15" spans="1:32">
      <c r="A15" s="1100"/>
      <c r="B15" s="1100"/>
      <c r="C15" s="1100"/>
      <c r="D15" s="1100"/>
      <c r="I15" s="64"/>
      <c r="U15" s="65"/>
      <c r="V15" s="2"/>
      <c r="W15" s="65"/>
    </row>
    <row r="16" spans="1:32">
      <c r="A16" s="1100"/>
      <c r="B16" s="1100"/>
      <c r="C16" s="1100"/>
      <c r="D16" s="1100"/>
      <c r="U16" s="67"/>
      <c r="V16" s="2"/>
      <c r="W16" s="68"/>
    </row>
    <row r="21" spans="1:5">
      <c r="A21" s="1"/>
      <c r="B21" s="1"/>
      <c r="C21" s="1"/>
      <c r="D21" s="6"/>
    </row>
    <row r="22" spans="1:5">
      <c r="A22" s="65"/>
      <c r="B22" s="65"/>
      <c r="C22" s="65"/>
      <c r="D22" s="69"/>
    </row>
    <row r="23" spans="1:5">
      <c r="A23" s="65"/>
      <c r="B23" s="65"/>
      <c r="C23" s="65"/>
      <c r="D23" s="69"/>
    </row>
    <row r="24" spans="1:5">
      <c r="A24" s="65"/>
      <c r="B24" s="65"/>
      <c r="C24" s="65"/>
      <c r="D24" s="69"/>
    </row>
    <row r="25" spans="1:5">
      <c r="A25" s="65"/>
      <c r="B25" s="65"/>
      <c r="C25" s="65"/>
      <c r="D25" s="69"/>
    </row>
    <row r="26" spans="1:5">
      <c r="A26" s="67"/>
      <c r="B26" s="67"/>
      <c r="C26" s="67"/>
      <c r="D26" s="69"/>
    </row>
    <row r="27" spans="1:5">
      <c r="E27" s="64"/>
    </row>
    <row r="38" spans="1:1" ht="45">
      <c r="A38" s="927" t="s">
        <v>503</v>
      </c>
    </row>
  </sheetData>
  <mergeCells count="1">
    <mergeCell ref="A14:D16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2:M12 B12:J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P254"/>
  <sheetViews>
    <sheetView topLeftCell="A217" zoomScaleNormal="100" workbookViewId="0">
      <selection activeCell="H5" sqref="H5:M244"/>
    </sheetView>
  </sheetViews>
  <sheetFormatPr defaultRowHeight="15"/>
  <cols>
    <col min="1" max="1" width="68" customWidth="1"/>
    <col min="2" max="2" width="7.5703125" style="71" bestFit="1" customWidth="1"/>
    <col min="3" max="3" width="7.7109375" style="71" bestFit="1" customWidth="1"/>
    <col min="4" max="4" width="7.140625" style="71" bestFit="1" customWidth="1"/>
    <col min="5" max="5" width="7" style="71" bestFit="1" customWidth="1"/>
    <col min="6" max="6" width="7.7109375" style="71" bestFit="1" customWidth="1"/>
    <col min="7" max="7" width="6.42578125" style="71" bestFit="1" customWidth="1"/>
    <col min="8" max="8" width="7.140625" style="71" bestFit="1" customWidth="1"/>
    <col min="9" max="9" width="7.42578125" style="71" bestFit="1" customWidth="1"/>
    <col min="10" max="10" width="7.28515625" style="71" bestFit="1" customWidth="1"/>
    <col min="11" max="11" width="7.7109375" style="71" bestFit="1" customWidth="1"/>
    <col min="12" max="12" width="7.28515625" style="71" bestFit="1" customWidth="1"/>
    <col min="13" max="14" width="7" style="71" bestFit="1" customWidth="1"/>
    <col min="15" max="15" width="8.85546875" style="71" customWidth="1"/>
    <col min="16" max="16" width="8.7109375" style="72" bestFit="1" customWidth="1"/>
    <col min="17" max="17" width="9.140625" customWidth="1"/>
  </cols>
  <sheetData>
    <row r="1" spans="1:16">
      <c r="A1" s="1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6">
      <c r="A2" s="1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6" ht="15.75" thickBot="1"/>
    <row r="4" spans="1:16" ht="15.75" thickBot="1">
      <c r="A4" s="640" t="s">
        <v>24</v>
      </c>
      <c r="B4" s="73">
        <v>45627</v>
      </c>
      <c r="C4" s="74">
        <v>45597</v>
      </c>
      <c r="D4" s="75">
        <v>45566</v>
      </c>
      <c r="E4" s="74">
        <v>45536</v>
      </c>
      <c r="F4" s="74">
        <v>45505</v>
      </c>
      <c r="G4" s="74">
        <v>45474</v>
      </c>
      <c r="H4" s="74">
        <v>45444</v>
      </c>
      <c r="I4" s="76">
        <v>45413</v>
      </c>
      <c r="J4" s="74">
        <v>45383</v>
      </c>
      <c r="K4" s="73">
        <v>45352</v>
      </c>
      <c r="L4" s="17">
        <v>45323</v>
      </c>
      <c r="M4" s="159">
        <v>45292</v>
      </c>
      <c r="N4" s="1044" t="s">
        <v>5</v>
      </c>
      <c r="O4" s="1051" t="s">
        <v>6</v>
      </c>
      <c r="P4" s="1057" t="s">
        <v>25</v>
      </c>
    </row>
    <row r="5" spans="1:16" s="634" customFormat="1">
      <c r="A5" s="641" t="s">
        <v>26</v>
      </c>
      <c r="B5" s="655"/>
      <c r="C5" s="656"/>
      <c r="D5" s="657"/>
      <c r="E5" s="657"/>
      <c r="F5" s="657"/>
      <c r="G5" s="657"/>
      <c r="H5" s="657">
        <v>0</v>
      </c>
      <c r="I5" s="657">
        <v>0</v>
      </c>
      <c r="J5" s="657">
        <v>0</v>
      </c>
      <c r="K5" s="561">
        <v>0</v>
      </c>
      <c r="L5" s="656">
        <v>0</v>
      </c>
      <c r="M5" s="1038">
        <v>0</v>
      </c>
      <c r="N5" s="1045">
        <f t="shared" ref="N5:N69" si="0">SUM(B5:M5)</f>
        <v>0</v>
      </c>
      <c r="O5" s="1052">
        <f t="shared" ref="O5:O69" si="1">AVERAGE(B5:M5)</f>
        <v>0</v>
      </c>
      <c r="P5" s="658">
        <f t="shared" ref="P5:P69" si="2">(N5/$N$245)*100</f>
        <v>0</v>
      </c>
    </row>
    <row r="6" spans="1:16" s="634" customFormat="1">
      <c r="A6" s="642" t="s">
        <v>27</v>
      </c>
      <c r="B6" s="633"/>
      <c r="C6" s="561"/>
      <c r="D6" s="598"/>
      <c r="E6" s="598"/>
      <c r="F6" s="598"/>
      <c r="G6" s="598"/>
      <c r="H6" s="657">
        <v>0</v>
      </c>
      <c r="I6" s="657">
        <v>0</v>
      </c>
      <c r="J6" s="657">
        <v>0</v>
      </c>
      <c r="K6" s="561">
        <v>0</v>
      </c>
      <c r="L6" s="561">
        <v>0</v>
      </c>
      <c r="M6" s="1038">
        <v>0</v>
      </c>
      <c r="N6" s="1046">
        <f t="shared" si="0"/>
        <v>0</v>
      </c>
      <c r="O6" s="1053">
        <f t="shared" si="1"/>
        <v>0</v>
      </c>
      <c r="P6" s="599">
        <f t="shared" si="2"/>
        <v>0</v>
      </c>
    </row>
    <row r="7" spans="1:16" s="634" customFormat="1">
      <c r="A7" s="642" t="s">
        <v>28</v>
      </c>
      <c r="B7" s="633"/>
      <c r="C7" s="561"/>
      <c r="D7" s="598"/>
      <c r="E7" s="598"/>
      <c r="F7" s="598"/>
      <c r="G7" s="598"/>
      <c r="H7" s="598">
        <v>9</v>
      </c>
      <c r="I7" s="598">
        <v>9</v>
      </c>
      <c r="J7" s="598">
        <v>5</v>
      </c>
      <c r="K7" s="561">
        <v>4</v>
      </c>
      <c r="L7" s="561">
        <v>1</v>
      </c>
      <c r="M7" s="1038">
        <v>4</v>
      </c>
      <c r="N7" s="1046">
        <f t="shared" si="0"/>
        <v>32</v>
      </c>
      <c r="O7" s="1053">
        <f t="shared" si="1"/>
        <v>5.333333333333333</v>
      </c>
      <c r="P7" s="599">
        <f t="shared" si="2"/>
        <v>9.3504368407211519E-2</v>
      </c>
    </row>
    <row r="8" spans="1:16" s="634" customFormat="1">
      <c r="A8" s="642" t="s">
        <v>417</v>
      </c>
      <c r="B8" s="633"/>
      <c r="C8" s="561"/>
      <c r="D8" s="598"/>
      <c r="E8" s="598"/>
      <c r="F8" s="598"/>
      <c r="G8" s="598"/>
      <c r="H8" s="598">
        <v>22</v>
      </c>
      <c r="I8" s="598">
        <v>12</v>
      </c>
      <c r="J8" s="598">
        <v>5</v>
      </c>
      <c r="K8" s="561">
        <v>4</v>
      </c>
      <c r="L8" s="561">
        <v>2</v>
      </c>
      <c r="M8" s="1038">
        <v>6</v>
      </c>
      <c r="N8" s="1046">
        <f t="shared" si="0"/>
        <v>51</v>
      </c>
      <c r="O8" s="1053">
        <f t="shared" si="1"/>
        <v>8.5</v>
      </c>
      <c r="P8" s="599">
        <f t="shared" si="2"/>
        <v>0.14902258714899336</v>
      </c>
    </row>
    <row r="9" spans="1:16" s="634" customFormat="1">
      <c r="A9" s="642" t="s">
        <v>29</v>
      </c>
      <c r="B9" s="633"/>
      <c r="C9" s="561"/>
      <c r="D9" s="598"/>
      <c r="E9" s="598"/>
      <c r="F9" s="598"/>
      <c r="G9" s="598"/>
      <c r="H9" s="598">
        <v>0</v>
      </c>
      <c r="I9" s="598">
        <v>0</v>
      </c>
      <c r="J9" s="598">
        <v>1</v>
      </c>
      <c r="K9" s="561">
        <v>0</v>
      </c>
      <c r="L9" s="561">
        <v>0</v>
      </c>
      <c r="M9" s="1038">
        <v>0</v>
      </c>
      <c r="N9" s="1046">
        <f t="shared" si="0"/>
        <v>1</v>
      </c>
      <c r="O9" s="1053">
        <f t="shared" si="1"/>
        <v>0.16666666666666666</v>
      </c>
      <c r="P9" s="599">
        <f t="shared" si="2"/>
        <v>2.92201151272536E-3</v>
      </c>
    </row>
    <row r="10" spans="1:16" s="634" customFormat="1">
      <c r="A10" s="643" t="s">
        <v>30</v>
      </c>
      <c r="B10" s="633"/>
      <c r="C10" s="561"/>
      <c r="D10" s="598"/>
      <c r="E10" s="598"/>
      <c r="F10" s="598"/>
      <c r="G10" s="598"/>
      <c r="H10" s="598">
        <v>4</v>
      </c>
      <c r="I10" s="598">
        <v>10</v>
      </c>
      <c r="J10" s="598">
        <v>5</v>
      </c>
      <c r="K10" s="561">
        <v>20</v>
      </c>
      <c r="L10" s="561">
        <v>20</v>
      </c>
      <c r="M10" s="1038">
        <v>2</v>
      </c>
      <c r="N10" s="1046">
        <f t="shared" si="0"/>
        <v>61</v>
      </c>
      <c r="O10" s="1053">
        <f t="shared" si="1"/>
        <v>10.166666666666666</v>
      </c>
      <c r="P10" s="599">
        <f t="shared" si="2"/>
        <v>0.17824270227624697</v>
      </c>
    </row>
    <row r="11" spans="1:16" s="634" customFormat="1">
      <c r="A11" s="642" t="s">
        <v>31</v>
      </c>
      <c r="B11" s="633"/>
      <c r="C11" s="561"/>
      <c r="D11" s="598"/>
      <c r="E11" s="598"/>
      <c r="F11" s="598"/>
      <c r="G11" s="598"/>
      <c r="H11" s="598">
        <v>0</v>
      </c>
      <c r="I11" s="598">
        <v>0</v>
      </c>
      <c r="J11" s="598">
        <v>0</v>
      </c>
      <c r="K11" s="561">
        <v>1</v>
      </c>
      <c r="L11" s="561">
        <v>0</v>
      </c>
      <c r="M11" s="1038">
        <v>0</v>
      </c>
      <c r="N11" s="1046">
        <f t="shared" si="0"/>
        <v>1</v>
      </c>
      <c r="O11" s="1053">
        <f t="shared" si="1"/>
        <v>0.16666666666666666</v>
      </c>
      <c r="P11" s="599">
        <f t="shared" si="2"/>
        <v>2.92201151272536E-3</v>
      </c>
    </row>
    <row r="12" spans="1:16" s="634" customFormat="1">
      <c r="A12" s="642" t="s">
        <v>450</v>
      </c>
      <c r="B12" s="633"/>
      <c r="C12" s="561"/>
      <c r="D12" s="598"/>
      <c r="E12" s="598"/>
      <c r="F12" s="598"/>
      <c r="G12" s="598"/>
      <c r="H12" s="598">
        <v>3</v>
      </c>
      <c r="I12" s="598">
        <v>4</v>
      </c>
      <c r="J12" s="598">
        <v>7</v>
      </c>
      <c r="K12" s="561">
        <v>2</v>
      </c>
      <c r="L12" s="561">
        <v>0</v>
      </c>
      <c r="M12" s="1038">
        <v>2</v>
      </c>
      <c r="N12" s="1046">
        <f t="shared" si="0"/>
        <v>18</v>
      </c>
      <c r="O12" s="1053">
        <f t="shared" si="1"/>
        <v>3</v>
      </c>
      <c r="P12" s="599">
        <f t="shared" si="2"/>
        <v>5.2596207229056488E-2</v>
      </c>
    </row>
    <row r="13" spans="1:16" s="634" customFormat="1">
      <c r="A13" s="642" t="s">
        <v>401</v>
      </c>
      <c r="B13" s="633"/>
      <c r="C13" s="561"/>
      <c r="D13" s="598"/>
      <c r="E13" s="598"/>
      <c r="F13" s="598"/>
      <c r="G13" s="598"/>
      <c r="H13" s="598">
        <v>3</v>
      </c>
      <c r="I13" s="598">
        <v>2</v>
      </c>
      <c r="J13" s="598">
        <v>0</v>
      </c>
      <c r="K13" s="561">
        <v>2</v>
      </c>
      <c r="L13" s="561">
        <v>0</v>
      </c>
      <c r="M13" s="1038">
        <v>0</v>
      </c>
      <c r="N13" s="1046">
        <f t="shared" si="0"/>
        <v>7</v>
      </c>
      <c r="O13" s="1053">
        <f t="shared" si="1"/>
        <v>1.1666666666666667</v>
      </c>
      <c r="P13" s="599">
        <f t="shared" si="2"/>
        <v>2.0454080589077522E-2</v>
      </c>
    </row>
    <row r="14" spans="1:16" s="634" customFormat="1">
      <c r="A14" s="642" t="s">
        <v>32</v>
      </c>
      <c r="B14" s="633"/>
      <c r="C14" s="561"/>
      <c r="D14" s="598"/>
      <c r="E14" s="598"/>
      <c r="F14" s="598"/>
      <c r="G14" s="598"/>
      <c r="H14" s="598">
        <v>0</v>
      </c>
      <c r="I14" s="598">
        <v>0</v>
      </c>
      <c r="J14" s="598">
        <v>0</v>
      </c>
      <c r="K14" s="561">
        <v>0</v>
      </c>
      <c r="L14" s="561">
        <v>1</v>
      </c>
      <c r="M14" s="1038">
        <v>1</v>
      </c>
      <c r="N14" s="1046">
        <f t="shared" si="0"/>
        <v>2</v>
      </c>
      <c r="O14" s="1053">
        <f t="shared" si="1"/>
        <v>0.33333333333333331</v>
      </c>
      <c r="P14" s="599">
        <f t="shared" si="2"/>
        <v>5.8440230254507199E-3</v>
      </c>
    </row>
    <row r="15" spans="1:16" s="600" customFormat="1">
      <c r="A15" s="643" t="s">
        <v>33</v>
      </c>
      <c r="B15" s="596"/>
      <c r="C15" s="561"/>
      <c r="D15" s="597"/>
      <c r="E15" s="597"/>
      <c r="F15" s="597"/>
      <c r="G15" s="598"/>
      <c r="H15" s="598">
        <v>14</v>
      </c>
      <c r="I15" s="598">
        <v>27</v>
      </c>
      <c r="J15" s="597">
        <v>18</v>
      </c>
      <c r="K15" s="561">
        <v>13</v>
      </c>
      <c r="L15" s="561">
        <v>10</v>
      </c>
      <c r="M15" s="1038">
        <v>7</v>
      </c>
      <c r="N15" s="1046">
        <f t="shared" si="0"/>
        <v>89</v>
      </c>
      <c r="O15" s="1053">
        <f t="shared" si="1"/>
        <v>14.833333333333334</v>
      </c>
      <c r="P15" s="599">
        <f t="shared" si="2"/>
        <v>0.26005902463255703</v>
      </c>
    </row>
    <row r="16" spans="1:16" s="600" customFormat="1">
      <c r="A16" s="644" t="s">
        <v>34</v>
      </c>
      <c r="B16" s="596"/>
      <c r="C16" s="561"/>
      <c r="D16" s="597"/>
      <c r="E16" s="597"/>
      <c r="F16" s="597"/>
      <c r="G16" s="598"/>
      <c r="H16" s="598">
        <v>10</v>
      </c>
      <c r="I16" s="598">
        <v>23</v>
      </c>
      <c r="J16" s="597">
        <v>34</v>
      </c>
      <c r="K16" s="561">
        <v>31</v>
      </c>
      <c r="L16" s="561">
        <v>46</v>
      </c>
      <c r="M16" s="1038">
        <v>31</v>
      </c>
      <c r="N16" s="1046">
        <f t="shared" si="0"/>
        <v>175</v>
      </c>
      <c r="O16" s="1053">
        <f t="shared" si="1"/>
        <v>29.166666666666668</v>
      </c>
      <c r="P16" s="599">
        <f t="shared" si="2"/>
        <v>0.51135201472693803</v>
      </c>
    </row>
    <row r="17" spans="1:16" s="600" customFormat="1">
      <c r="A17" s="644" t="s">
        <v>35</v>
      </c>
      <c r="B17" s="596"/>
      <c r="C17" s="561"/>
      <c r="D17" s="597"/>
      <c r="E17" s="597"/>
      <c r="F17" s="597"/>
      <c r="G17" s="598"/>
      <c r="H17" s="598">
        <v>0</v>
      </c>
      <c r="I17" s="598">
        <v>0</v>
      </c>
      <c r="J17" s="597">
        <v>0</v>
      </c>
      <c r="K17" s="561">
        <v>0</v>
      </c>
      <c r="L17" s="561">
        <v>0</v>
      </c>
      <c r="M17" s="1038">
        <v>1</v>
      </c>
      <c r="N17" s="1046">
        <f t="shared" si="0"/>
        <v>1</v>
      </c>
      <c r="O17" s="1053">
        <f t="shared" si="1"/>
        <v>0.16666666666666666</v>
      </c>
      <c r="P17" s="599">
        <f t="shared" si="2"/>
        <v>2.92201151272536E-3</v>
      </c>
    </row>
    <row r="18" spans="1:16" s="600" customFormat="1">
      <c r="A18" s="644" t="s">
        <v>36</v>
      </c>
      <c r="B18" s="596"/>
      <c r="C18" s="561"/>
      <c r="D18" s="597"/>
      <c r="E18" s="597"/>
      <c r="F18" s="597"/>
      <c r="G18" s="598"/>
      <c r="H18" s="598">
        <v>7</v>
      </c>
      <c r="I18" s="598">
        <v>3</v>
      </c>
      <c r="J18" s="597">
        <v>4</v>
      </c>
      <c r="K18" s="561">
        <v>2</v>
      </c>
      <c r="L18" s="561">
        <v>1</v>
      </c>
      <c r="M18" s="1038">
        <v>5</v>
      </c>
      <c r="N18" s="1046">
        <f t="shared" si="0"/>
        <v>22</v>
      </c>
      <c r="O18" s="1053">
        <f t="shared" si="1"/>
        <v>3.6666666666666665</v>
      </c>
      <c r="P18" s="599">
        <f t="shared" si="2"/>
        <v>6.4284253279957917E-2</v>
      </c>
    </row>
    <row r="19" spans="1:16" s="600" customFormat="1">
      <c r="A19" s="644" t="s">
        <v>37</v>
      </c>
      <c r="B19" s="596"/>
      <c r="C19" s="561"/>
      <c r="D19" s="597"/>
      <c r="E19" s="597"/>
      <c r="F19" s="597"/>
      <c r="G19" s="598"/>
      <c r="H19" s="598">
        <v>5</v>
      </c>
      <c r="I19" s="598">
        <v>1</v>
      </c>
      <c r="J19" s="597">
        <v>9</v>
      </c>
      <c r="K19" s="561">
        <v>3</v>
      </c>
      <c r="L19" s="561">
        <v>6</v>
      </c>
      <c r="M19" s="1038">
        <v>2</v>
      </c>
      <c r="N19" s="1046">
        <f t="shared" si="0"/>
        <v>26</v>
      </c>
      <c r="O19" s="1053">
        <f t="shared" si="1"/>
        <v>4.333333333333333</v>
      </c>
      <c r="P19" s="599">
        <f t="shared" si="2"/>
        <v>7.5972299330859361E-2</v>
      </c>
    </row>
    <row r="20" spans="1:16" s="600" customFormat="1">
      <c r="A20" s="644" t="s">
        <v>38</v>
      </c>
      <c r="B20" s="596"/>
      <c r="C20" s="561"/>
      <c r="D20" s="597"/>
      <c r="E20" s="597"/>
      <c r="F20" s="597"/>
      <c r="G20" s="598"/>
      <c r="H20" s="598">
        <v>4</v>
      </c>
      <c r="I20" s="598">
        <v>11</v>
      </c>
      <c r="J20" s="597">
        <v>7</v>
      </c>
      <c r="K20" s="561">
        <v>12</v>
      </c>
      <c r="L20" s="561">
        <v>4</v>
      </c>
      <c r="M20" s="1038">
        <v>0</v>
      </c>
      <c r="N20" s="1046">
        <f t="shared" si="0"/>
        <v>38</v>
      </c>
      <c r="O20" s="1053">
        <f t="shared" si="1"/>
        <v>6.333333333333333</v>
      </c>
      <c r="P20" s="599">
        <f t="shared" si="2"/>
        <v>0.11103643748356369</v>
      </c>
    </row>
    <row r="21" spans="1:16" s="600" customFormat="1">
      <c r="A21" s="644" t="s">
        <v>39</v>
      </c>
      <c r="B21" s="596"/>
      <c r="C21" s="561"/>
      <c r="D21" s="597"/>
      <c r="E21" s="597"/>
      <c r="F21" s="597"/>
      <c r="G21" s="598"/>
      <c r="H21" s="598">
        <v>0</v>
      </c>
      <c r="I21" s="598">
        <v>0</v>
      </c>
      <c r="J21" s="597">
        <v>0</v>
      </c>
      <c r="K21" s="561">
        <v>0</v>
      </c>
      <c r="L21" s="561">
        <v>0</v>
      </c>
      <c r="M21" s="1038">
        <v>0</v>
      </c>
      <c r="N21" s="1046">
        <f t="shared" si="0"/>
        <v>0</v>
      </c>
      <c r="O21" s="1053">
        <f t="shared" si="1"/>
        <v>0</v>
      </c>
      <c r="P21" s="599">
        <f t="shared" si="2"/>
        <v>0</v>
      </c>
    </row>
    <row r="22" spans="1:16" s="600" customFormat="1">
      <c r="A22" s="644" t="s">
        <v>40</v>
      </c>
      <c r="B22" s="596"/>
      <c r="C22" s="561"/>
      <c r="D22" s="597"/>
      <c r="E22" s="597"/>
      <c r="F22" s="597"/>
      <c r="G22" s="598"/>
      <c r="H22" s="598">
        <v>0</v>
      </c>
      <c r="I22" s="598">
        <v>1</v>
      </c>
      <c r="J22" s="597">
        <v>0</v>
      </c>
      <c r="K22" s="561">
        <v>1</v>
      </c>
      <c r="L22" s="561">
        <v>0</v>
      </c>
      <c r="M22" s="1038">
        <v>0</v>
      </c>
      <c r="N22" s="1046">
        <f t="shared" si="0"/>
        <v>2</v>
      </c>
      <c r="O22" s="1053">
        <f t="shared" si="1"/>
        <v>0.33333333333333331</v>
      </c>
      <c r="P22" s="599">
        <f t="shared" si="2"/>
        <v>5.8440230254507199E-3</v>
      </c>
    </row>
    <row r="23" spans="1:16" s="600" customFormat="1">
      <c r="A23" s="644" t="s">
        <v>422</v>
      </c>
      <c r="B23" s="596"/>
      <c r="C23" s="561"/>
      <c r="D23" s="597"/>
      <c r="E23" s="597"/>
      <c r="F23" s="597"/>
      <c r="G23" s="598"/>
      <c r="H23" s="598">
        <v>0</v>
      </c>
      <c r="I23" s="598">
        <v>0</v>
      </c>
      <c r="J23" s="597">
        <v>0</v>
      </c>
      <c r="K23" s="561">
        <v>0</v>
      </c>
      <c r="L23" s="561">
        <v>0</v>
      </c>
      <c r="M23" s="1038">
        <v>0</v>
      </c>
      <c r="N23" s="1046">
        <f t="shared" si="0"/>
        <v>0</v>
      </c>
      <c r="O23" s="1053">
        <f t="shared" si="1"/>
        <v>0</v>
      </c>
      <c r="P23" s="599">
        <f t="shared" si="2"/>
        <v>0</v>
      </c>
    </row>
    <row r="24" spans="1:16" s="600" customFormat="1">
      <c r="A24" s="644" t="s">
        <v>41</v>
      </c>
      <c r="B24" s="596"/>
      <c r="C24" s="561"/>
      <c r="D24" s="597"/>
      <c r="E24" s="597"/>
      <c r="F24" s="597"/>
      <c r="G24" s="598"/>
      <c r="H24" s="598">
        <v>20</v>
      </c>
      <c r="I24" s="598">
        <v>24</v>
      </c>
      <c r="J24" s="597">
        <v>30</v>
      </c>
      <c r="K24" s="561">
        <v>14</v>
      </c>
      <c r="L24" s="561">
        <v>5</v>
      </c>
      <c r="M24" s="1038">
        <v>8</v>
      </c>
      <c r="N24" s="1046">
        <f t="shared" si="0"/>
        <v>101</v>
      </c>
      <c r="O24" s="1053">
        <f t="shared" si="1"/>
        <v>16.833333333333332</v>
      </c>
      <c r="P24" s="599">
        <f t="shared" si="2"/>
        <v>0.29512316278526135</v>
      </c>
    </row>
    <row r="25" spans="1:16" s="600" customFormat="1">
      <c r="A25" s="644" t="s">
        <v>42</v>
      </c>
      <c r="B25" s="596"/>
      <c r="C25" s="561"/>
      <c r="D25" s="597"/>
      <c r="E25" s="597"/>
      <c r="F25" s="597"/>
      <c r="G25" s="598"/>
      <c r="H25" s="598">
        <v>279</v>
      </c>
      <c r="I25" s="598">
        <v>271</v>
      </c>
      <c r="J25" s="597">
        <v>283</v>
      </c>
      <c r="K25" s="561">
        <v>316</v>
      </c>
      <c r="L25" s="561">
        <v>303</v>
      </c>
      <c r="M25" s="1038">
        <v>349</v>
      </c>
      <c r="N25" s="1046">
        <f t="shared" si="0"/>
        <v>1801</v>
      </c>
      <c r="O25" s="1053">
        <f t="shared" si="1"/>
        <v>300.16666666666669</v>
      </c>
      <c r="P25" s="599">
        <f t="shared" si="2"/>
        <v>5.2625427344183739</v>
      </c>
    </row>
    <row r="26" spans="1:16" s="600" customFormat="1">
      <c r="A26" s="644" t="s">
        <v>43</v>
      </c>
      <c r="B26" s="596"/>
      <c r="C26" s="561"/>
      <c r="D26" s="597"/>
      <c r="E26" s="597"/>
      <c r="F26" s="597"/>
      <c r="G26" s="598"/>
      <c r="H26" s="598">
        <v>0</v>
      </c>
      <c r="I26" s="598">
        <v>0</v>
      </c>
      <c r="J26" s="597">
        <v>0</v>
      </c>
      <c r="K26" s="561">
        <v>1</v>
      </c>
      <c r="L26" s="561">
        <v>0</v>
      </c>
      <c r="M26" s="1038">
        <v>1</v>
      </c>
      <c r="N26" s="1046">
        <f t="shared" si="0"/>
        <v>2</v>
      </c>
      <c r="O26" s="1053">
        <f t="shared" si="1"/>
        <v>0.33333333333333331</v>
      </c>
      <c r="P26" s="599">
        <f t="shared" si="2"/>
        <v>5.8440230254507199E-3</v>
      </c>
    </row>
    <row r="27" spans="1:16" s="600" customFormat="1">
      <c r="A27" s="644" t="s">
        <v>44</v>
      </c>
      <c r="B27" s="596"/>
      <c r="C27" s="561"/>
      <c r="D27" s="597"/>
      <c r="E27" s="597"/>
      <c r="F27" s="597"/>
      <c r="G27" s="598"/>
      <c r="H27" s="598">
        <v>0</v>
      </c>
      <c r="I27" s="598">
        <v>0</v>
      </c>
      <c r="J27" s="597">
        <v>0</v>
      </c>
      <c r="K27" s="561">
        <v>0</v>
      </c>
      <c r="L27" s="561">
        <v>0</v>
      </c>
      <c r="M27" s="1038">
        <v>0</v>
      </c>
      <c r="N27" s="1046">
        <f t="shared" si="0"/>
        <v>0</v>
      </c>
      <c r="O27" s="1053">
        <f t="shared" si="1"/>
        <v>0</v>
      </c>
      <c r="P27" s="599">
        <f t="shared" si="2"/>
        <v>0</v>
      </c>
    </row>
    <row r="28" spans="1:16" s="600" customFormat="1">
      <c r="A28" s="644" t="s">
        <v>45</v>
      </c>
      <c r="B28" s="596"/>
      <c r="C28" s="561"/>
      <c r="D28" s="597"/>
      <c r="E28" s="597"/>
      <c r="F28" s="597"/>
      <c r="G28" s="598"/>
      <c r="H28" s="598">
        <v>22</v>
      </c>
      <c r="I28" s="598">
        <v>17</v>
      </c>
      <c r="J28" s="597">
        <v>11</v>
      </c>
      <c r="K28" s="561">
        <v>6</v>
      </c>
      <c r="L28" s="561">
        <v>5</v>
      </c>
      <c r="M28" s="1038">
        <v>11</v>
      </c>
      <c r="N28" s="1046">
        <f t="shared" si="0"/>
        <v>72</v>
      </c>
      <c r="O28" s="1053">
        <f t="shared" si="1"/>
        <v>12</v>
      </c>
      <c r="P28" s="599">
        <f t="shared" si="2"/>
        <v>0.21038482891622595</v>
      </c>
    </row>
    <row r="29" spans="1:16" s="600" customFormat="1">
      <c r="A29" s="643" t="s">
        <v>46</v>
      </c>
      <c r="B29" s="596"/>
      <c r="C29" s="561"/>
      <c r="D29" s="597"/>
      <c r="E29" s="597"/>
      <c r="F29" s="597"/>
      <c r="G29" s="598"/>
      <c r="H29" s="598">
        <v>35</v>
      </c>
      <c r="I29" s="598">
        <v>25</v>
      </c>
      <c r="J29" s="597">
        <v>41</v>
      </c>
      <c r="K29" s="561">
        <v>43</v>
      </c>
      <c r="L29" s="561">
        <v>15</v>
      </c>
      <c r="M29" s="1038">
        <v>13</v>
      </c>
      <c r="N29" s="1046">
        <f t="shared" si="0"/>
        <v>172</v>
      </c>
      <c r="O29" s="1053">
        <f t="shared" si="1"/>
        <v>28.666666666666668</v>
      </c>
      <c r="P29" s="599">
        <f t="shared" si="2"/>
        <v>0.50258598018876199</v>
      </c>
    </row>
    <row r="30" spans="1:16" s="600" customFormat="1">
      <c r="A30" s="643" t="s">
        <v>423</v>
      </c>
      <c r="B30" s="596"/>
      <c r="C30" s="561"/>
      <c r="D30" s="597"/>
      <c r="E30" s="597"/>
      <c r="F30" s="597"/>
      <c r="G30" s="598"/>
      <c r="H30" s="598">
        <v>0</v>
      </c>
      <c r="I30" s="598">
        <v>0</v>
      </c>
      <c r="J30" s="597">
        <v>5</v>
      </c>
      <c r="K30" s="561">
        <v>3</v>
      </c>
      <c r="L30" s="561">
        <v>1</v>
      </c>
      <c r="M30" s="1038">
        <v>1</v>
      </c>
      <c r="N30" s="1046">
        <f t="shared" si="0"/>
        <v>10</v>
      </c>
      <c r="O30" s="1053">
        <f t="shared" si="1"/>
        <v>1.6666666666666667</v>
      </c>
      <c r="P30" s="599">
        <f t="shared" si="2"/>
        <v>2.9220115127253601E-2</v>
      </c>
    </row>
    <row r="31" spans="1:16" s="600" customFormat="1">
      <c r="A31" s="643" t="s">
        <v>453</v>
      </c>
      <c r="B31" s="596"/>
      <c r="C31" s="561"/>
      <c r="D31" s="597"/>
      <c r="E31" s="597"/>
      <c r="F31" s="597"/>
      <c r="G31" s="598"/>
      <c r="H31" s="598">
        <v>0</v>
      </c>
      <c r="I31" s="598">
        <v>0</v>
      </c>
      <c r="J31" s="597">
        <v>0</v>
      </c>
      <c r="K31" s="561">
        <v>0</v>
      </c>
      <c r="L31" s="561">
        <v>2</v>
      </c>
      <c r="M31" s="1038">
        <v>1</v>
      </c>
      <c r="N31" s="1046">
        <f t="shared" si="0"/>
        <v>3</v>
      </c>
      <c r="O31" s="1053">
        <f t="shared" si="1"/>
        <v>0.5</v>
      </c>
      <c r="P31" s="599">
        <f t="shared" si="2"/>
        <v>8.7660345381760808E-3</v>
      </c>
    </row>
    <row r="32" spans="1:16" s="600" customFormat="1">
      <c r="A32" s="643" t="s">
        <v>47</v>
      </c>
      <c r="B32" s="596"/>
      <c r="C32" s="561"/>
      <c r="D32" s="597"/>
      <c r="E32" s="597"/>
      <c r="F32" s="597"/>
      <c r="G32" s="598"/>
      <c r="H32" s="598">
        <v>1</v>
      </c>
      <c r="I32" s="598">
        <v>1</v>
      </c>
      <c r="J32" s="597">
        <v>1</v>
      </c>
      <c r="K32" s="561">
        <v>3</v>
      </c>
      <c r="L32" s="561">
        <v>3</v>
      </c>
      <c r="M32" s="1038">
        <v>6</v>
      </c>
      <c r="N32" s="1046">
        <f t="shared" si="0"/>
        <v>15</v>
      </c>
      <c r="O32" s="1053">
        <f t="shared" si="1"/>
        <v>2.5</v>
      </c>
      <c r="P32" s="599">
        <f t="shared" si="2"/>
        <v>4.3830172690880402E-2</v>
      </c>
    </row>
    <row r="33" spans="1:16" s="600" customFormat="1">
      <c r="A33" s="644" t="s">
        <v>48</v>
      </c>
      <c r="B33" s="596"/>
      <c r="C33" s="561"/>
      <c r="D33" s="597"/>
      <c r="E33" s="597"/>
      <c r="F33" s="597"/>
      <c r="G33" s="598"/>
      <c r="H33" s="598">
        <v>5</v>
      </c>
      <c r="I33" s="598">
        <v>3</v>
      </c>
      <c r="J33" s="597">
        <v>1</v>
      </c>
      <c r="K33" s="561">
        <v>3</v>
      </c>
      <c r="L33" s="561">
        <v>5</v>
      </c>
      <c r="M33" s="1038">
        <v>2</v>
      </c>
      <c r="N33" s="1046">
        <f t="shared" si="0"/>
        <v>19</v>
      </c>
      <c r="O33" s="1053">
        <f t="shared" si="1"/>
        <v>3.1666666666666665</v>
      </c>
      <c r="P33" s="599">
        <f t="shared" si="2"/>
        <v>5.5518218741781845E-2</v>
      </c>
    </row>
    <row r="34" spans="1:16" s="600" customFormat="1">
      <c r="A34" s="644" t="s">
        <v>49</v>
      </c>
      <c r="B34" s="596"/>
      <c r="C34" s="561"/>
      <c r="D34" s="597"/>
      <c r="E34" s="597"/>
      <c r="F34" s="597"/>
      <c r="G34" s="598"/>
      <c r="H34" s="598">
        <v>0</v>
      </c>
      <c r="I34" s="598">
        <v>0</v>
      </c>
      <c r="J34" s="597">
        <v>0</v>
      </c>
      <c r="K34" s="561">
        <v>0</v>
      </c>
      <c r="L34" s="561">
        <v>0</v>
      </c>
      <c r="M34" s="1038">
        <v>0</v>
      </c>
      <c r="N34" s="1046">
        <f t="shared" si="0"/>
        <v>0</v>
      </c>
      <c r="O34" s="1053">
        <f t="shared" si="1"/>
        <v>0</v>
      </c>
      <c r="P34" s="599">
        <f t="shared" si="2"/>
        <v>0</v>
      </c>
    </row>
    <row r="35" spans="1:16" s="600" customFormat="1">
      <c r="A35" s="644" t="s">
        <v>471</v>
      </c>
      <c r="B35" s="596"/>
      <c r="C35" s="561"/>
      <c r="D35" s="597"/>
      <c r="E35" s="597"/>
      <c r="F35" s="597"/>
      <c r="G35" s="598"/>
      <c r="H35" s="598">
        <v>0</v>
      </c>
      <c r="I35" s="598">
        <v>1</v>
      </c>
      <c r="J35" s="597">
        <v>4</v>
      </c>
      <c r="K35" s="561">
        <v>4</v>
      </c>
      <c r="L35" s="561">
        <v>0</v>
      </c>
      <c r="M35" s="1038">
        <v>6</v>
      </c>
      <c r="N35" s="1046">
        <f t="shared" si="0"/>
        <v>15</v>
      </c>
      <c r="O35" s="1053">
        <f t="shared" si="1"/>
        <v>2.5</v>
      </c>
      <c r="P35" s="599">
        <f t="shared" si="2"/>
        <v>4.3830172690880402E-2</v>
      </c>
    </row>
    <row r="36" spans="1:16" s="600" customFormat="1">
      <c r="A36" s="644" t="s">
        <v>504</v>
      </c>
      <c r="B36" s="596"/>
      <c r="C36" s="561"/>
      <c r="D36" s="597"/>
      <c r="E36" s="597"/>
      <c r="F36" s="597"/>
      <c r="G36" s="598"/>
      <c r="H36" s="598">
        <v>2</v>
      </c>
      <c r="I36" s="598">
        <v>1</v>
      </c>
      <c r="J36" s="597">
        <v>2</v>
      </c>
      <c r="K36" s="561">
        <v>0</v>
      </c>
      <c r="L36" s="561">
        <v>0</v>
      </c>
      <c r="M36" s="1038">
        <v>0</v>
      </c>
      <c r="N36" s="1046">
        <f t="shared" si="0"/>
        <v>5</v>
      </c>
      <c r="O36" s="1053">
        <f t="shared" si="1"/>
        <v>0.83333333333333337</v>
      </c>
      <c r="P36" s="599">
        <f t="shared" si="2"/>
        <v>1.4610057563626801E-2</v>
      </c>
    </row>
    <row r="37" spans="1:16" s="600" customFormat="1">
      <c r="A37" s="643" t="s">
        <v>50</v>
      </c>
      <c r="B37" s="596"/>
      <c r="C37" s="561"/>
      <c r="D37" s="597"/>
      <c r="E37" s="597"/>
      <c r="F37" s="597"/>
      <c r="G37" s="598"/>
      <c r="H37" s="598">
        <v>0</v>
      </c>
      <c r="I37" s="598">
        <v>1</v>
      </c>
      <c r="J37" s="597">
        <v>0</v>
      </c>
      <c r="K37" s="561">
        <v>6</v>
      </c>
      <c r="L37" s="561">
        <v>0</v>
      </c>
      <c r="M37" s="1038">
        <v>0</v>
      </c>
      <c r="N37" s="1046">
        <f t="shared" si="0"/>
        <v>7</v>
      </c>
      <c r="O37" s="1053">
        <f t="shared" si="1"/>
        <v>1.1666666666666667</v>
      </c>
      <c r="P37" s="599">
        <f t="shared" si="2"/>
        <v>2.0454080589077522E-2</v>
      </c>
    </row>
    <row r="38" spans="1:16" s="600" customFormat="1">
      <c r="A38" s="644" t="s">
        <v>51</v>
      </c>
      <c r="B38" s="596"/>
      <c r="C38" s="561"/>
      <c r="D38" s="597"/>
      <c r="E38" s="597"/>
      <c r="F38" s="597"/>
      <c r="G38" s="598"/>
      <c r="H38" s="598">
        <v>7</v>
      </c>
      <c r="I38" s="598">
        <v>3</v>
      </c>
      <c r="J38" s="597">
        <v>10</v>
      </c>
      <c r="K38" s="561">
        <v>6</v>
      </c>
      <c r="L38" s="561">
        <v>6</v>
      </c>
      <c r="M38" s="1038">
        <v>3</v>
      </c>
      <c r="N38" s="1046">
        <f t="shared" si="0"/>
        <v>35</v>
      </c>
      <c r="O38" s="1053">
        <f t="shared" si="1"/>
        <v>5.833333333333333</v>
      </c>
      <c r="P38" s="599">
        <f t="shared" si="2"/>
        <v>0.10227040294538761</v>
      </c>
    </row>
    <row r="39" spans="1:16" s="600" customFormat="1">
      <c r="A39" s="644" t="s">
        <v>52</v>
      </c>
      <c r="B39" s="596"/>
      <c r="C39" s="561"/>
      <c r="D39" s="597"/>
      <c r="E39" s="597"/>
      <c r="F39" s="597"/>
      <c r="G39" s="598"/>
      <c r="H39" s="598">
        <v>47</v>
      </c>
      <c r="I39" s="598">
        <v>45</v>
      </c>
      <c r="J39" s="597">
        <v>66</v>
      </c>
      <c r="K39" s="561">
        <v>91</v>
      </c>
      <c r="L39" s="561">
        <v>67</v>
      </c>
      <c r="M39" s="1038">
        <v>49</v>
      </c>
      <c r="N39" s="1046">
        <f t="shared" si="0"/>
        <v>365</v>
      </c>
      <c r="O39" s="1053">
        <f t="shared" si="1"/>
        <v>60.833333333333336</v>
      </c>
      <c r="P39" s="599">
        <f t="shared" si="2"/>
        <v>1.0665342021447564</v>
      </c>
    </row>
    <row r="40" spans="1:16" s="600" customFormat="1">
      <c r="A40" s="644" t="s">
        <v>454</v>
      </c>
      <c r="B40" s="596"/>
      <c r="C40" s="561"/>
      <c r="D40" s="597"/>
      <c r="E40" s="597"/>
      <c r="F40" s="597"/>
      <c r="G40" s="598"/>
      <c r="H40" s="598">
        <v>10</v>
      </c>
      <c r="I40" s="598">
        <v>8</v>
      </c>
      <c r="J40" s="597">
        <v>20</v>
      </c>
      <c r="K40" s="561">
        <v>10</v>
      </c>
      <c r="L40" s="561">
        <v>2</v>
      </c>
      <c r="M40" s="1038">
        <v>0</v>
      </c>
      <c r="N40" s="1046">
        <f t="shared" si="0"/>
        <v>50</v>
      </c>
      <c r="O40" s="1053">
        <f t="shared" si="1"/>
        <v>8.3333333333333339</v>
      </c>
      <c r="P40" s="599">
        <f t="shared" si="2"/>
        <v>0.14610057563626799</v>
      </c>
    </row>
    <row r="41" spans="1:16" s="600" customFormat="1">
      <c r="A41" s="644" t="s">
        <v>53</v>
      </c>
      <c r="B41" s="596"/>
      <c r="C41" s="561"/>
      <c r="D41" s="597"/>
      <c r="E41" s="597"/>
      <c r="F41" s="597"/>
      <c r="G41" s="598"/>
      <c r="H41" s="598">
        <v>0</v>
      </c>
      <c r="I41" s="598">
        <v>0</v>
      </c>
      <c r="J41" s="597">
        <v>0</v>
      </c>
      <c r="K41" s="561">
        <v>0</v>
      </c>
      <c r="L41" s="561">
        <v>0</v>
      </c>
      <c r="M41" s="1038">
        <v>0</v>
      </c>
      <c r="N41" s="1046">
        <f t="shared" si="0"/>
        <v>0</v>
      </c>
      <c r="O41" s="1053">
        <f t="shared" si="1"/>
        <v>0</v>
      </c>
      <c r="P41" s="599">
        <f t="shared" si="2"/>
        <v>0</v>
      </c>
    </row>
    <row r="42" spans="1:16" s="600" customFormat="1" ht="17.25" customHeight="1">
      <c r="A42" s="644" t="s">
        <v>54</v>
      </c>
      <c r="B42" s="596"/>
      <c r="C42" s="561"/>
      <c r="D42" s="597"/>
      <c r="E42" s="597"/>
      <c r="F42" s="597"/>
      <c r="G42" s="598"/>
      <c r="H42" s="598">
        <v>0</v>
      </c>
      <c r="I42" s="598">
        <v>0</v>
      </c>
      <c r="J42" s="597">
        <v>0</v>
      </c>
      <c r="K42" s="561">
        <v>0</v>
      </c>
      <c r="L42" s="561">
        <v>0</v>
      </c>
      <c r="M42" s="1038">
        <v>0</v>
      </c>
      <c r="N42" s="1046">
        <f t="shared" si="0"/>
        <v>0</v>
      </c>
      <c r="O42" s="1053">
        <f t="shared" si="1"/>
        <v>0</v>
      </c>
      <c r="P42" s="599">
        <f t="shared" si="2"/>
        <v>0</v>
      </c>
    </row>
    <row r="43" spans="1:16" s="600" customFormat="1">
      <c r="A43" s="644" t="s">
        <v>442</v>
      </c>
      <c r="B43" s="596"/>
      <c r="C43" s="561"/>
      <c r="D43" s="597"/>
      <c r="E43" s="597"/>
      <c r="F43" s="597"/>
      <c r="G43" s="598"/>
      <c r="H43" s="598">
        <v>363</v>
      </c>
      <c r="I43" s="598">
        <v>341</v>
      </c>
      <c r="J43" s="597">
        <v>369</v>
      </c>
      <c r="K43" s="561">
        <v>418</v>
      </c>
      <c r="L43" s="561">
        <v>336</v>
      </c>
      <c r="M43" s="1038">
        <v>329</v>
      </c>
      <c r="N43" s="1046">
        <f t="shared" si="0"/>
        <v>2156</v>
      </c>
      <c r="O43" s="1053">
        <f t="shared" si="1"/>
        <v>359.33333333333331</v>
      </c>
      <c r="P43" s="599">
        <f t="shared" si="2"/>
        <v>6.2998568214358759</v>
      </c>
    </row>
    <row r="44" spans="1:16" s="600" customFormat="1">
      <c r="A44" s="644" t="s">
        <v>472</v>
      </c>
      <c r="B44" s="596"/>
      <c r="C44" s="561"/>
      <c r="D44" s="597"/>
      <c r="E44" s="597"/>
      <c r="F44" s="597"/>
      <c r="G44" s="598"/>
      <c r="H44" s="598">
        <v>2</v>
      </c>
      <c r="I44" s="598">
        <v>1</v>
      </c>
      <c r="J44" s="597">
        <v>0</v>
      </c>
      <c r="K44" s="561">
        <v>0</v>
      </c>
      <c r="L44" s="561">
        <v>1</v>
      </c>
      <c r="M44" s="1038">
        <v>1</v>
      </c>
      <c r="N44" s="1046">
        <f t="shared" si="0"/>
        <v>5</v>
      </c>
      <c r="O44" s="1053">
        <f t="shared" si="1"/>
        <v>0.83333333333333337</v>
      </c>
      <c r="P44" s="599">
        <f t="shared" si="2"/>
        <v>1.4610057563626801E-2</v>
      </c>
    </row>
    <row r="45" spans="1:16" s="600" customFormat="1">
      <c r="A45" s="644" t="s">
        <v>55</v>
      </c>
      <c r="B45" s="596"/>
      <c r="C45" s="561"/>
      <c r="D45" s="597"/>
      <c r="E45" s="597"/>
      <c r="F45" s="597"/>
      <c r="G45" s="598"/>
      <c r="H45" s="598">
        <v>0</v>
      </c>
      <c r="I45" s="598">
        <v>0</v>
      </c>
      <c r="J45" s="597">
        <v>0</v>
      </c>
      <c r="K45" s="561">
        <v>0</v>
      </c>
      <c r="L45" s="561">
        <v>0</v>
      </c>
      <c r="M45" s="1038">
        <v>0</v>
      </c>
      <c r="N45" s="1046">
        <f t="shared" si="0"/>
        <v>0</v>
      </c>
      <c r="O45" s="1053">
        <f t="shared" si="1"/>
        <v>0</v>
      </c>
      <c r="P45" s="599">
        <f t="shared" si="2"/>
        <v>0</v>
      </c>
    </row>
    <row r="46" spans="1:16" s="600" customFormat="1">
      <c r="A46" s="644" t="s">
        <v>56</v>
      </c>
      <c r="B46" s="596"/>
      <c r="C46" s="561"/>
      <c r="D46" s="597"/>
      <c r="E46" s="597"/>
      <c r="F46" s="597"/>
      <c r="G46" s="598"/>
      <c r="H46" s="598">
        <v>583</v>
      </c>
      <c r="I46" s="598">
        <v>752</v>
      </c>
      <c r="J46" s="597">
        <v>819</v>
      </c>
      <c r="K46" s="561">
        <v>822</v>
      </c>
      <c r="L46" s="561">
        <v>798</v>
      </c>
      <c r="M46" s="1038">
        <v>552</v>
      </c>
      <c r="N46" s="1046">
        <f t="shared" si="0"/>
        <v>4326</v>
      </c>
      <c r="O46" s="1053">
        <f t="shared" si="1"/>
        <v>721</v>
      </c>
      <c r="P46" s="599">
        <f t="shared" si="2"/>
        <v>12.640621804049909</v>
      </c>
    </row>
    <row r="47" spans="1:16" s="600" customFormat="1">
      <c r="A47" s="644" t="s">
        <v>57</v>
      </c>
      <c r="B47" s="596"/>
      <c r="C47" s="561"/>
      <c r="D47" s="597"/>
      <c r="E47" s="597"/>
      <c r="F47" s="597"/>
      <c r="G47" s="598"/>
      <c r="H47" s="598">
        <v>4</v>
      </c>
      <c r="I47" s="598">
        <v>3</v>
      </c>
      <c r="J47" s="597">
        <v>4</v>
      </c>
      <c r="K47" s="561">
        <v>2</v>
      </c>
      <c r="L47" s="561">
        <v>3</v>
      </c>
      <c r="M47" s="1038">
        <v>2</v>
      </c>
      <c r="N47" s="1046">
        <f t="shared" si="0"/>
        <v>18</v>
      </c>
      <c r="O47" s="1053">
        <f t="shared" si="1"/>
        <v>3</v>
      </c>
      <c r="P47" s="599">
        <f t="shared" si="2"/>
        <v>5.2596207229056488E-2</v>
      </c>
    </row>
    <row r="48" spans="1:16" s="600" customFormat="1">
      <c r="A48" s="644" t="s">
        <v>58</v>
      </c>
      <c r="B48" s="596"/>
      <c r="C48" s="561"/>
      <c r="D48" s="597"/>
      <c r="E48" s="597"/>
      <c r="F48" s="597"/>
      <c r="G48" s="598"/>
      <c r="H48" s="598">
        <v>137</v>
      </c>
      <c r="I48" s="598">
        <v>101</v>
      </c>
      <c r="J48" s="597">
        <v>153</v>
      </c>
      <c r="K48" s="561">
        <v>123</v>
      </c>
      <c r="L48" s="561">
        <v>163</v>
      </c>
      <c r="M48" s="1038">
        <v>140</v>
      </c>
      <c r="N48" s="1046">
        <f t="shared" si="0"/>
        <v>817</v>
      </c>
      <c r="O48" s="1053">
        <f t="shared" si="1"/>
        <v>136.16666666666666</v>
      </c>
      <c r="P48" s="599">
        <f t="shared" si="2"/>
        <v>2.387283405896619</v>
      </c>
    </row>
    <row r="49" spans="1:16" s="600" customFormat="1">
      <c r="A49" s="644" t="s">
        <v>59</v>
      </c>
      <c r="B49" s="596"/>
      <c r="C49" s="561"/>
      <c r="D49" s="597"/>
      <c r="E49" s="597"/>
      <c r="F49" s="597"/>
      <c r="G49" s="598"/>
      <c r="H49" s="598">
        <v>61</v>
      </c>
      <c r="I49" s="598">
        <v>111</v>
      </c>
      <c r="J49" s="597">
        <v>141</v>
      </c>
      <c r="K49" s="561">
        <v>167</v>
      </c>
      <c r="L49" s="561">
        <v>145</v>
      </c>
      <c r="M49" s="1038">
        <v>153</v>
      </c>
      <c r="N49" s="1046">
        <f t="shared" si="0"/>
        <v>778</v>
      </c>
      <c r="O49" s="1053">
        <f t="shared" si="1"/>
        <v>129.66666666666666</v>
      </c>
      <c r="P49" s="599">
        <f t="shared" si="2"/>
        <v>2.2733249569003302</v>
      </c>
    </row>
    <row r="50" spans="1:16" s="600" customFormat="1">
      <c r="A50" s="644" t="s">
        <v>60</v>
      </c>
      <c r="B50" s="596"/>
      <c r="C50" s="561"/>
      <c r="D50" s="597"/>
      <c r="E50" s="597"/>
      <c r="F50" s="597"/>
      <c r="G50" s="598"/>
      <c r="H50" s="598">
        <v>1</v>
      </c>
      <c r="I50" s="598">
        <v>1</v>
      </c>
      <c r="J50" s="597">
        <v>1</v>
      </c>
      <c r="K50" s="561">
        <v>2</v>
      </c>
      <c r="L50" s="561">
        <v>1</v>
      </c>
      <c r="M50" s="1038">
        <v>2</v>
      </c>
      <c r="N50" s="1046">
        <f t="shared" si="0"/>
        <v>8</v>
      </c>
      <c r="O50" s="1053">
        <f t="shared" si="1"/>
        <v>1.3333333333333333</v>
      </c>
      <c r="P50" s="599">
        <f t="shared" si="2"/>
        <v>2.337609210180288E-2</v>
      </c>
    </row>
    <row r="51" spans="1:16" s="600" customFormat="1">
      <c r="A51" s="644" t="s">
        <v>61</v>
      </c>
      <c r="B51" s="596"/>
      <c r="C51" s="561"/>
      <c r="D51" s="597"/>
      <c r="E51" s="597"/>
      <c r="F51" s="597"/>
      <c r="G51" s="598"/>
      <c r="H51" s="598">
        <v>27</v>
      </c>
      <c r="I51" s="598">
        <v>30</v>
      </c>
      <c r="J51" s="597">
        <v>16</v>
      </c>
      <c r="K51" s="561">
        <v>19</v>
      </c>
      <c r="L51" s="561">
        <v>13</v>
      </c>
      <c r="M51" s="1038">
        <v>7</v>
      </c>
      <c r="N51" s="1046">
        <f t="shared" si="0"/>
        <v>112</v>
      </c>
      <c r="O51" s="1053">
        <f t="shared" si="1"/>
        <v>18.666666666666668</v>
      </c>
      <c r="P51" s="599">
        <f t="shared" si="2"/>
        <v>0.32726528942524036</v>
      </c>
    </row>
    <row r="52" spans="1:16" s="600" customFormat="1">
      <c r="A52" s="643" t="s">
        <v>62</v>
      </c>
      <c r="B52" s="596"/>
      <c r="C52" s="561"/>
      <c r="D52" s="597"/>
      <c r="E52" s="597"/>
      <c r="F52" s="597"/>
      <c r="G52" s="598"/>
      <c r="H52" s="598">
        <v>1</v>
      </c>
      <c r="I52" s="598">
        <v>1</v>
      </c>
      <c r="J52" s="597">
        <v>0</v>
      </c>
      <c r="K52" s="561">
        <v>1</v>
      </c>
      <c r="L52" s="561">
        <v>0</v>
      </c>
      <c r="M52" s="1038">
        <v>1</v>
      </c>
      <c r="N52" s="1046">
        <f t="shared" si="0"/>
        <v>4</v>
      </c>
      <c r="O52" s="1053">
        <f t="shared" si="1"/>
        <v>0.66666666666666663</v>
      </c>
      <c r="P52" s="599">
        <f t="shared" si="2"/>
        <v>1.168804605090144E-2</v>
      </c>
    </row>
    <row r="53" spans="1:16" s="600" customFormat="1">
      <c r="A53" s="644" t="s">
        <v>63</v>
      </c>
      <c r="B53" s="596"/>
      <c r="C53" s="561"/>
      <c r="D53" s="597"/>
      <c r="E53" s="597"/>
      <c r="F53" s="597"/>
      <c r="G53" s="598"/>
      <c r="H53" s="598">
        <v>14</v>
      </c>
      <c r="I53" s="598">
        <v>22</v>
      </c>
      <c r="J53" s="597">
        <v>33</v>
      </c>
      <c r="K53" s="561">
        <v>37</v>
      </c>
      <c r="L53" s="561">
        <v>17</v>
      </c>
      <c r="M53" s="1038">
        <v>27</v>
      </c>
      <c r="N53" s="1046">
        <f t="shared" si="0"/>
        <v>150</v>
      </c>
      <c r="O53" s="1053">
        <f t="shared" si="1"/>
        <v>25</v>
      </c>
      <c r="P53" s="599">
        <f t="shared" si="2"/>
        <v>0.43830172690880403</v>
      </c>
    </row>
    <row r="54" spans="1:16" s="600" customFormat="1">
      <c r="A54" s="644" t="s">
        <v>64</v>
      </c>
      <c r="B54" s="596"/>
      <c r="C54" s="561"/>
      <c r="D54" s="597"/>
      <c r="E54" s="597"/>
      <c r="F54" s="597"/>
      <c r="G54" s="598"/>
      <c r="H54" s="598">
        <v>20</v>
      </c>
      <c r="I54" s="598">
        <v>25</v>
      </c>
      <c r="J54" s="597">
        <v>37</v>
      </c>
      <c r="K54" s="561">
        <v>28</v>
      </c>
      <c r="L54" s="561">
        <v>31</v>
      </c>
      <c r="M54" s="1038">
        <v>19</v>
      </c>
      <c r="N54" s="1046">
        <f t="shared" si="0"/>
        <v>160</v>
      </c>
      <c r="O54" s="1053">
        <f t="shared" si="1"/>
        <v>26.666666666666668</v>
      </c>
      <c r="P54" s="599">
        <f t="shared" si="2"/>
        <v>0.46752184203605762</v>
      </c>
    </row>
    <row r="55" spans="1:16" s="600" customFormat="1">
      <c r="A55" s="644" t="s">
        <v>65</v>
      </c>
      <c r="B55" s="596"/>
      <c r="C55" s="561"/>
      <c r="D55" s="597"/>
      <c r="E55" s="597"/>
      <c r="F55" s="597"/>
      <c r="G55" s="598"/>
      <c r="H55" s="598">
        <v>9</v>
      </c>
      <c r="I55" s="598">
        <v>10</v>
      </c>
      <c r="J55" s="597">
        <v>12</v>
      </c>
      <c r="K55" s="561">
        <v>10</v>
      </c>
      <c r="L55" s="561">
        <v>13</v>
      </c>
      <c r="M55" s="1038">
        <v>8</v>
      </c>
      <c r="N55" s="1046">
        <f t="shared" si="0"/>
        <v>62</v>
      </c>
      <c r="O55" s="1053">
        <f t="shared" si="1"/>
        <v>10.333333333333334</v>
      </c>
      <c r="P55" s="599">
        <f t="shared" si="2"/>
        <v>0.18116471378897234</v>
      </c>
    </row>
    <row r="56" spans="1:16" s="600" customFormat="1">
      <c r="A56" s="644" t="s">
        <v>66</v>
      </c>
      <c r="B56" s="596"/>
      <c r="C56" s="561"/>
      <c r="D56" s="597"/>
      <c r="E56" s="597"/>
      <c r="F56" s="597"/>
      <c r="G56" s="598"/>
      <c r="H56" s="598">
        <v>3</v>
      </c>
      <c r="I56" s="598">
        <v>3</v>
      </c>
      <c r="J56" s="597">
        <v>3</v>
      </c>
      <c r="K56" s="561">
        <v>0</v>
      </c>
      <c r="L56" s="561">
        <v>8</v>
      </c>
      <c r="M56" s="1038">
        <v>3</v>
      </c>
      <c r="N56" s="1046">
        <f t="shared" si="0"/>
        <v>20</v>
      </c>
      <c r="O56" s="1053">
        <f t="shared" si="1"/>
        <v>3.3333333333333335</v>
      </c>
      <c r="P56" s="599">
        <f t="shared" si="2"/>
        <v>5.8440230254507203E-2</v>
      </c>
    </row>
    <row r="57" spans="1:16" s="600" customFormat="1">
      <c r="A57" s="644" t="s">
        <v>67</v>
      </c>
      <c r="B57" s="596"/>
      <c r="C57" s="561"/>
      <c r="D57" s="597"/>
      <c r="E57" s="597"/>
      <c r="F57" s="597"/>
      <c r="G57" s="598"/>
      <c r="H57" s="598">
        <v>89</v>
      </c>
      <c r="I57" s="598">
        <v>107</v>
      </c>
      <c r="J57" s="597">
        <v>71</v>
      </c>
      <c r="K57" s="561">
        <v>63</v>
      </c>
      <c r="L57" s="561">
        <v>71</v>
      </c>
      <c r="M57" s="1038">
        <v>103</v>
      </c>
      <c r="N57" s="1046">
        <f t="shared" si="0"/>
        <v>504</v>
      </c>
      <c r="O57" s="1053">
        <f t="shared" si="1"/>
        <v>84</v>
      </c>
      <c r="P57" s="599">
        <f t="shared" si="2"/>
        <v>1.4726938024135816</v>
      </c>
    </row>
    <row r="58" spans="1:16" s="600" customFormat="1">
      <c r="A58" s="644" t="s">
        <v>68</v>
      </c>
      <c r="B58" s="596"/>
      <c r="C58" s="561"/>
      <c r="D58" s="597"/>
      <c r="E58" s="597"/>
      <c r="F58" s="597"/>
      <c r="G58" s="598"/>
      <c r="H58" s="598">
        <v>18</v>
      </c>
      <c r="I58" s="598">
        <v>14</v>
      </c>
      <c r="J58" s="597">
        <v>22</v>
      </c>
      <c r="K58" s="561">
        <v>17</v>
      </c>
      <c r="L58" s="561">
        <v>14</v>
      </c>
      <c r="M58" s="1038">
        <v>48</v>
      </c>
      <c r="N58" s="1046">
        <f t="shared" si="0"/>
        <v>133</v>
      </c>
      <c r="O58" s="1053">
        <f t="shared" si="1"/>
        <v>22.166666666666668</v>
      </c>
      <c r="P58" s="599">
        <f t="shared" si="2"/>
        <v>0.3886275311924729</v>
      </c>
    </row>
    <row r="59" spans="1:16" s="600" customFormat="1">
      <c r="A59" s="644" t="s">
        <v>69</v>
      </c>
      <c r="B59" s="596"/>
      <c r="C59" s="561"/>
      <c r="D59" s="597"/>
      <c r="E59" s="597"/>
      <c r="F59" s="597"/>
      <c r="G59" s="598"/>
      <c r="H59" s="598">
        <v>5</v>
      </c>
      <c r="I59" s="598">
        <v>0</v>
      </c>
      <c r="J59" s="597">
        <v>1</v>
      </c>
      <c r="K59" s="561">
        <v>4</v>
      </c>
      <c r="L59" s="561">
        <v>0</v>
      </c>
      <c r="M59" s="1038">
        <v>0</v>
      </c>
      <c r="N59" s="1046">
        <f t="shared" si="0"/>
        <v>10</v>
      </c>
      <c r="O59" s="1053">
        <f t="shared" si="1"/>
        <v>1.6666666666666667</v>
      </c>
      <c r="P59" s="599">
        <f t="shared" si="2"/>
        <v>2.9220115127253601E-2</v>
      </c>
    </row>
    <row r="60" spans="1:16" s="600" customFormat="1">
      <c r="A60" s="644" t="s">
        <v>70</v>
      </c>
      <c r="B60" s="596"/>
      <c r="C60" s="561"/>
      <c r="D60" s="597"/>
      <c r="E60" s="597"/>
      <c r="F60" s="597"/>
      <c r="G60" s="598"/>
      <c r="H60" s="598">
        <v>15</v>
      </c>
      <c r="I60" s="598">
        <v>10</v>
      </c>
      <c r="J60" s="597">
        <v>9</v>
      </c>
      <c r="K60" s="561">
        <v>7</v>
      </c>
      <c r="L60" s="561">
        <v>14</v>
      </c>
      <c r="M60" s="1038">
        <v>19</v>
      </c>
      <c r="N60" s="1046">
        <f t="shared" si="0"/>
        <v>74</v>
      </c>
      <c r="O60" s="1053">
        <f t="shared" si="1"/>
        <v>12.333333333333334</v>
      </c>
      <c r="P60" s="599">
        <f t="shared" si="2"/>
        <v>0.21622885194167665</v>
      </c>
    </row>
    <row r="61" spans="1:16" s="600" customFormat="1">
      <c r="A61" s="644" t="s">
        <v>424</v>
      </c>
      <c r="B61" s="596"/>
      <c r="C61" s="561"/>
      <c r="D61" s="597"/>
      <c r="E61" s="597"/>
      <c r="F61" s="597"/>
      <c r="G61" s="598"/>
      <c r="H61" s="598">
        <v>3</v>
      </c>
      <c r="I61" s="598">
        <v>2</v>
      </c>
      <c r="J61" s="597">
        <v>1</v>
      </c>
      <c r="K61" s="561">
        <v>2</v>
      </c>
      <c r="L61" s="561">
        <v>2</v>
      </c>
      <c r="M61" s="1038">
        <v>0</v>
      </c>
      <c r="N61" s="1046">
        <f t="shared" si="0"/>
        <v>10</v>
      </c>
      <c r="O61" s="1053">
        <f t="shared" si="1"/>
        <v>1.6666666666666667</v>
      </c>
      <c r="P61" s="599">
        <f t="shared" si="2"/>
        <v>2.9220115127253601E-2</v>
      </c>
    </row>
    <row r="62" spans="1:16" s="600" customFormat="1">
      <c r="A62" s="644" t="s">
        <v>455</v>
      </c>
      <c r="B62" s="596"/>
      <c r="C62" s="561"/>
      <c r="D62" s="597"/>
      <c r="E62" s="597"/>
      <c r="F62" s="597"/>
      <c r="G62" s="598"/>
      <c r="H62" s="598">
        <v>4</v>
      </c>
      <c r="I62" s="598">
        <v>3</v>
      </c>
      <c r="J62" s="597">
        <v>0</v>
      </c>
      <c r="K62" s="561">
        <v>4</v>
      </c>
      <c r="L62" s="561">
        <v>0</v>
      </c>
      <c r="M62" s="1038">
        <v>1</v>
      </c>
      <c r="N62" s="1046">
        <f t="shared" si="0"/>
        <v>12</v>
      </c>
      <c r="O62" s="1053">
        <f t="shared" si="1"/>
        <v>2</v>
      </c>
      <c r="P62" s="599">
        <f t="shared" si="2"/>
        <v>3.5064138152704323E-2</v>
      </c>
    </row>
    <row r="63" spans="1:16" s="600" customFormat="1">
      <c r="A63" s="644" t="s">
        <v>500</v>
      </c>
      <c r="B63" s="596"/>
      <c r="C63" s="561"/>
      <c r="D63" s="597"/>
      <c r="E63" s="597"/>
      <c r="F63" s="597"/>
      <c r="G63" s="598"/>
      <c r="H63" s="598">
        <v>0</v>
      </c>
      <c r="I63" s="598">
        <v>0</v>
      </c>
      <c r="J63" s="597">
        <v>0</v>
      </c>
      <c r="K63" s="561">
        <v>1</v>
      </c>
      <c r="L63" s="561">
        <v>0</v>
      </c>
      <c r="M63" s="1038">
        <v>0</v>
      </c>
      <c r="N63" s="1046">
        <f t="shared" si="0"/>
        <v>1</v>
      </c>
      <c r="O63" s="1053">
        <f t="shared" si="1"/>
        <v>0.16666666666666666</v>
      </c>
      <c r="P63" s="599">
        <f t="shared" si="2"/>
        <v>2.92201151272536E-3</v>
      </c>
    </row>
    <row r="64" spans="1:16" s="600" customFormat="1">
      <c r="A64" s="644" t="s">
        <v>71</v>
      </c>
      <c r="B64" s="596"/>
      <c r="C64" s="561"/>
      <c r="D64" s="597"/>
      <c r="E64" s="597"/>
      <c r="F64" s="597"/>
      <c r="G64" s="598"/>
      <c r="H64" s="598">
        <v>0</v>
      </c>
      <c r="I64" s="598">
        <v>0</v>
      </c>
      <c r="J64" s="597">
        <v>0</v>
      </c>
      <c r="K64" s="561">
        <v>0</v>
      </c>
      <c r="L64" s="561">
        <v>23</v>
      </c>
      <c r="M64" s="1038">
        <v>21</v>
      </c>
      <c r="N64" s="1046">
        <f t="shared" si="0"/>
        <v>44</v>
      </c>
      <c r="O64" s="1053">
        <f t="shared" si="1"/>
        <v>7.333333333333333</v>
      </c>
      <c r="P64" s="599">
        <f t="shared" si="2"/>
        <v>0.12856850655991583</v>
      </c>
    </row>
    <row r="65" spans="1:16" s="600" customFormat="1">
      <c r="A65" s="644" t="s">
        <v>72</v>
      </c>
      <c r="B65" s="596"/>
      <c r="C65" s="561"/>
      <c r="D65" s="597"/>
      <c r="E65" s="597"/>
      <c r="F65" s="597"/>
      <c r="G65" s="598"/>
      <c r="H65" s="598">
        <v>27</v>
      </c>
      <c r="I65" s="598">
        <v>10</v>
      </c>
      <c r="J65" s="597">
        <v>10</v>
      </c>
      <c r="K65" s="561">
        <v>19</v>
      </c>
      <c r="L65" s="561">
        <v>13</v>
      </c>
      <c r="M65" s="1038">
        <v>13</v>
      </c>
      <c r="N65" s="1046">
        <f t="shared" si="0"/>
        <v>92</v>
      </c>
      <c r="O65" s="1053">
        <f t="shared" si="1"/>
        <v>15.333333333333334</v>
      </c>
      <c r="P65" s="599">
        <f t="shared" si="2"/>
        <v>0.26882505917073313</v>
      </c>
    </row>
    <row r="66" spans="1:16" s="600" customFormat="1">
      <c r="A66" s="644" t="s">
        <v>73</v>
      </c>
      <c r="B66" s="596"/>
      <c r="C66" s="561"/>
      <c r="D66" s="597"/>
      <c r="E66" s="597"/>
      <c r="F66" s="597"/>
      <c r="G66" s="598"/>
      <c r="H66" s="598">
        <v>20</v>
      </c>
      <c r="I66" s="598">
        <v>37</v>
      </c>
      <c r="J66" s="597">
        <v>35</v>
      </c>
      <c r="K66" s="561">
        <v>19</v>
      </c>
      <c r="L66" s="561">
        <v>17</v>
      </c>
      <c r="M66" s="1038">
        <v>23</v>
      </c>
      <c r="N66" s="1046">
        <f t="shared" si="0"/>
        <v>151</v>
      </c>
      <c r="O66" s="1053">
        <f t="shared" si="1"/>
        <v>25.166666666666668</v>
      </c>
      <c r="P66" s="599">
        <f t="shared" si="2"/>
        <v>0.44122373842152934</v>
      </c>
    </row>
    <row r="67" spans="1:16" s="600" customFormat="1">
      <c r="A67" s="644" t="s">
        <v>74</v>
      </c>
      <c r="B67" s="596"/>
      <c r="C67" s="561"/>
      <c r="D67" s="597"/>
      <c r="E67" s="597"/>
      <c r="F67" s="597"/>
      <c r="G67" s="598"/>
      <c r="H67" s="598">
        <v>3</v>
      </c>
      <c r="I67" s="598">
        <v>5</v>
      </c>
      <c r="J67" s="597">
        <v>0</v>
      </c>
      <c r="K67" s="561">
        <v>0</v>
      </c>
      <c r="L67" s="561">
        <v>2</v>
      </c>
      <c r="M67" s="1038">
        <v>1</v>
      </c>
      <c r="N67" s="1046">
        <f t="shared" si="0"/>
        <v>11</v>
      </c>
      <c r="O67" s="1053">
        <f t="shared" si="1"/>
        <v>1.8333333333333333</v>
      </c>
      <c r="P67" s="599">
        <f t="shared" si="2"/>
        <v>3.2142126639978959E-2</v>
      </c>
    </row>
    <row r="68" spans="1:16" s="600" customFormat="1">
      <c r="A68" s="644" t="s">
        <v>75</v>
      </c>
      <c r="B68" s="596"/>
      <c r="C68" s="561"/>
      <c r="D68" s="597"/>
      <c r="E68" s="597"/>
      <c r="F68" s="597"/>
      <c r="G68" s="598"/>
      <c r="H68" s="598">
        <v>8</v>
      </c>
      <c r="I68" s="598">
        <v>5</v>
      </c>
      <c r="J68" s="597">
        <v>4</v>
      </c>
      <c r="K68" s="561">
        <v>2</v>
      </c>
      <c r="L68" s="561">
        <v>2</v>
      </c>
      <c r="M68" s="1038">
        <v>6</v>
      </c>
      <c r="N68" s="1046">
        <f t="shared" si="0"/>
        <v>27</v>
      </c>
      <c r="O68" s="1053">
        <f t="shared" si="1"/>
        <v>4.5</v>
      </c>
      <c r="P68" s="599">
        <f t="shared" si="2"/>
        <v>7.8894310843584725E-2</v>
      </c>
    </row>
    <row r="69" spans="1:16" s="600" customFormat="1">
      <c r="A69" s="644" t="s">
        <v>76</v>
      </c>
      <c r="B69" s="596"/>
      <c r="C69" s="561"/>
      <c r="D69" s="597"/>
      <c r="E69" s="597"/>
      <c r="F69" s="597"/>
      <c r="G69" s="598"/>
      <c r="H69" s="598">
        <v>0</v>
      </c>
      <c r="I69" s="598">
        <v>0</v>
      </c>
      <c r="J69" s="597">
        <v>0</v>
      </c>
      <c r="K69" s="561">
        <v>0</v>
      </c>
      <c r="L69" s="561">
        <v>0</v>
      </c>
      <c r="M69" s="1038">
        <v>0</v>
      </c>
      <c r="N69" s="1046">
        <f t="shared" si="0"/>
        <v>0</v>
      </c>
      <c r="O69" s="1053">
        <f t="shared" si="1"/>
        <v>0</v>
      </c>
      <c r="P69" s="599">
        <f t="shared" si="2"/>
        <v>0</v>
      </c>
    </row>
    <row r="70" spans="1:16" s="600" customFormat="1">
      <c r="A70" s="644" t="s">
        <v>77</v>
      </c>
      <c r="B70" s="596"/>
      <c r="C70" s="561"/>
      <c r="D70" s="597"/>
      <c r="E70" s="597"/>
      <c r="F70" s="597"/>
      <c r="G70" s="598"/>
      <c r="H70" s="598">
        <v>10</v>
      </c>
      <c r="I70" s="598">
        <v>8</v>
      </c>
      <c r="J70" s="597">
        <v>2</v>
      </c>
      <c r="K70" s="561">
        <v>8</v>
      </c>
      <c r="L70" s="561">
        <v>5</v>
      </c>
      <c r="M70" s="1038">
        <v>4</v>
      </c>
      <c r="N70" s="1046">
        <f t="shared" ref="N70:N140" si="3">SUM(B70:M70)</f>
        <v>37</v>
      </c>
      <c r="O70" s="1053">
        <f t="shared" ref="O70:O140" si="4">AVERAGE(B70:M70)</f>
        <v>6.166666666666667</v>
      </c>
      <c r="P70" s="599">
        <f t="shared" ref="P70:P140" si="5">(N70/$N$245)*100</f>
        <v>0.10811442597083833</v>
      </c>
    </row>
    <row r="71" spans="1:16" s="600" customFormat="1">
      <c r="A71" s="644" t="s">
        <v>78</v>
      </c>
      <c r="B71" s="596"/>
      <c r="C71" s="561"/>
      <c r="D71" s="597"/>
      <c r="E71" s="597"/>
      <c r="F71" s="597"/>
      <c r="G71" s="598"/>
      <c r="H71" s="598">
        <v>0</v>
      </c>
      <c r="I71" s="598">
        <v>0</v>
      </c>
      <c r="J71" s="597">
        <v>0</v>
      </c>
      <c r="K71" s="561">
        <v>0</v>
      </c>
      <c r="L71" s="561">
        <v>0</v>
      </c>
      <c r="M71" s="1038">
        <v>0</v>
      </c>
      <c r="N71" s="1046">
        <f t="shared" si="3"/>
        <v>0</v>
      </c>
      <c r="O71" s="1053">
        <f t="shared" si="4"/>
        <v>0</v>
      </c>
      <c r="P71" s="599">
        <f t="shared" si="5"/>
        <v>0</v>
      </c>
    </row>
    <row r="72" spans="1:16" s="600" customFormat="1">
      <c r="A72" s="644" t="s">
        <v>79</v>
      </c>
      <c r="B72" s="596"/>
      <c r="C72" s="561"/>
      <c r="D72" s="597"/>
      <c r="E72" s="597"/>
      <c r="F72" s="597"/>
      <c r="G72" s="598"/>
      <c r="H72" s="598">
        <v>9</v>
      </c>
      <c r="I72" s="598">
        <v>5</v>
      </c>
      <c r="J72" s="597">
        <v>9</v>
      </c>
      <c r="K72" s="561">
        <v>7</v>
      </c>
      <c r="L72" s="561">
        <v>20</v>
      </c>
      <c r="M72" s="1038">
        <v>26</v>
      </c>
      <c r="N72" s="1046">
        <f t="shared" si="3"/>
        <v>76</v>
      </c>
      <c r="O72" s="1053">
        <f t="shared" si="4"/>
        <v>12.666666666666666</v>
      </c>
      <c r="P72" s="599">
        <f t="shared" si="5"/>
        <v>0.22207287496712738</v>
      </c>
    </row>
    <row r="73" spans="1:16" s="600" customFormat="1">
      <c r="A73" s="644" t="s">
        <v>80</v>
      </c>
      <c r="B73" s="596"/>
      <c r="C73" s="561"/>
      <c r="D73" s="597"/>
      <c r="E73" s="597"/>
      <c r="F73" s="597"/>
      <c r="G73" s="598"/>
      <c r="H73" s="598">
        <v>11</v>
      </c>
      <c r="I73" s="598">
        <v>5</v>
      </c>
      <c r="J73" s="597">
        <v>4</v>
      </c>
      <c r="K73" s="561">
        <v>10</v>
      </c>
      <c r="L73" s="561">
        <v>4</v>
      </c>
      <c r="M73" s="1038">
        <v>8</v>
      </c>
      <c r="N73" s="1046">
        <f t="shared" si="3"/>
        <v>42</v>
      </c>
      <c r="O73" s="1053">
        <f t="shared" si="4"/>
        <v>7</v>
      </c>
      <c r="P73" s="599">
        <f t="shared" si="5"/>
        <v>0.12272448353446512</v>
      </c>
    </row>
    <row r="74" spans="1:16" s="600" customFormat="1">
      <c r="A74" s="644" t="s">
        <v>451</v>
      </c>
      <c r="B74" s="596"/>
      <c r="C74" s="561"/>
      <c r="D74" s="597"/>
      <c r="E74" s="597"/>
      <c r="F74" s="597"/>
      <c r="G74" s="598"/>
      <c r="H74" s="598">
        <v>12</v>
      </c>
      <c r="I74" s="598">
        <v>13</v>
      </c>
      <c r="J74" s="597">
        <v>4</v>
      </c>
      <c r="K74" s="561">
        <v>4</v>
      </c>
      <c r="L74" s="561">
        <v>1</v>
      </c>
      <c r="M74" s="1038">
        <v>0</v>
      </c>
      <c r="N74" s="1046">
        <f t="shared" si="3"/>
        <v>34</v>
      </c>
      <c r="O74" s="1053">
        <f t="shared" si="4"/>
        <v>5.666666666666667</v>
      </c>
      <c r="P74" s="599">
        <f t="shared" si="5"/>
        <v>9.9348391432662247E-2</v>
      </c>
    </row>
    <row r="75" spans="1:16" s="600" customFormat="1">
      <c r="A75" s="644" t="s">
        <v>81</v>
      </c>
      <c r="B75" s="596"/>
      <c r="C75" s="561"/>
      <c r="D75" s="597"/>
      <c r="E75" s="597"/>
      <c r="F75" s="597"/>
      <c r="G75" s="598"/>
      <c r="H75" s="598">
        <v>43</v>
      </c>
      <c r="I75" s="598">
        <v>35</v>
      </c>
      <c r="J75" s="597">
        <v>78</v>
      </c>
      <c r="K75" s="561">
        <v>32</v>
      </c>
      <c r="L75" s="561">
        <v>29</v>
      </c>
      <c r="M75" s="1038">
        <v>59</v>
      </c>
      <c r="N75" s="1046">
        <f t="shared" si="3"/>
        <v>276</v>
      </c>
      <c r="O75" s="1053">
        <f t="shared" si="4"/>
        <v>46</v>
      </c>
      <c r="P75" s="599">
        <f t="shared" si="5"/>
        <v>0.80647517751219944</v>
      </c>
    </row>
    <row r="76" spans="1:16" s="600" customFormat="1">
      <c r="A76" s="644" t="s">
        <v>82</v>
      </c>
      <c r="B76" s="596"/>
      <c r="C76" s="561"/>
      <c r="D76" s="597"/>
      <c r="E76" s="597"/>
      <c r="F76" s="597"/>
      <c r="G76" s="598"/>
      <c r="H76" s="598">
        <v>0</v>
      </c>
      <c r="I76" s="598">
        <v>0</v>
      </c>
      <c r="J76" s="597">
        <v>0</v>
      </c>
      <c r="K76" s="561">
        <v>0</v>
      </c>
      <c r="L76" s="561">
        <v>0</v>
      </c>
      <c r="M76" s="1038">
        <v>0</v>
      </c>
      <c r="N76" s="1046">
        <f t="shared" si="3"/>
        <v>0</v>
      </c>
      <c r="O76" s="1053">
        <f t="shared" si="4"/>
        <v>0</v>
      </c>
      <c r="P76" s="599">
        <f t="shared" si="5"/>
        <v>0</v>
      </c>
    </row>
    <row r="77" spans="1:16" s="600" customFormat="1">
      <c r="A77" s="644" t="s">
        <v>83</v>
      </c>
      <c r="B77" s="596"/>
      <c r="C77" s="561"/>
      <c r="D77" s="597"/>
      <c r="E77" s="597"/>
      <c r="F77" s="597"/>
      <c r="G77" s="598"/>
      <c r="H77" s="598">
        <v>0</v>
      </c>
      <c r="I77" s="598">
        <v>0</v>
      </c>
      <c r="J77" s="597">
        <v>0</v>
      </c>
      <c r="K77" s="561">
        <v>0</v>
      </c>
      <c r="L77" s="561">
        <v>0</v>
      </c>
      <c r="M77" s="1038">
        <v>0</v>
      </c>
      <c r="N77" s="1046">
        <f t="shared" si="3"/>
        <v>0</v>
      </c>
      <c r="O77" s="1053">
        <f t="shared" si="4"/>
        <v>0</v>
      </c>
      <c r="P77" s="599">
        <f t="shared" si="5"/>
        <v>0</v>
      </c>
    </row>
    <row r="78" spans="1:16" s="600" customFormat="1">
      <c r="A78" s="644" t="s">
        <v>84</v>
      </c>
      <c r="B78" s="596"/>
      <c r="C78" s="561"/>
      <c r="D78" s="597"/>
      <c r="E78" s="597"/>
      <c r="F78" s="597"/>
      <c r="G78" s="598"/>
      <c r="H78" s="598">
        <v>12</v>
      </c>
      <c r="I78" s="598">
        <v>6</v>
      </c>
      <c r="J78" s="597">
        <v>6</v>
      </c>
      <c r="K78" s="561">
        <v>9</v>
      </c>
      <c r="L78" s="561">
        <v>6</v>
      </c>
      <c r="M78" s="1038">
        <v>2</v>
      </c>
      <c r="N78" s="1046">
        <f t="shared" si="3"/>
        <v>41</v>
      </c>
      <c r="O78" s="1053">
        <f t="shared" si="4"/>
        <v>6.833333333333333</v>
      </c>
      <c r="P78" s="599">
        <f t="shared" si="5"/>
        <v>0.11980247202173977</v>
      </c>
    </row>
    <row r="79" spans="1:16" s="600" customFormat="1">
      <c r="A79" s="644" t="s">
        <v>85</v>
      </c>
      <c r="B79" s="596"/>
      <c r="C79" s="561"/>
      <c r="D79" s="597"/>
      <c r="E79" s="597"/>
      <c r="F79" s="597"/>
      <c r="G79" s="598"/>
      <c r="H79" s="598">
        <v>17</v>
      </c>
      <c r="I79" s="598">
        <v>20</v>
      </c>
      <c r="J79" s="597">
        <v>18</v>
      </c>
      <c r="K79" s="561">
        <v>15</v>
      </c>
      <c r="L79" s="561">
        <v>5</v>
      </c>
      <c r="M79" s="1038">
        <v>12</v>
      </c>
      <c r="N79" s="1046">
        <f t="shared" si="3"/>
        <v>87</v>
      </c>
      <c r="O79" s="1053">
        <f t="shared" si="4"/>
        <v>14.5</v>
      </c>
      <c r="P79" s="599">
        <f t="shared" si="5"/>
        <v>0.25421500160710631</v>
      </c>
    </row>
    <row r="80" spans="1:16" s="600" customFormat="1">
      <c r="A80" s="644" t="s">
        <v>86</v>
      </c>
      <c r="B80" s="596"/>
      <c r="C80" s="561"/>
      <c r="D80" s="597"/>
      <c r="E80" s="597"/>
      <c r="F80" s="597"/>
      <c r="G80" s="598"/>
      <c r="H80" s="598">
        <v>8</v>
      </c>
      <c r="I80" s="598">
        <v>15</v>
      </c>
      <c r="J80" s="597">
        <v>9</v>
      </c>
      <c r="K80" s="561">
        <v>25</v>
      </c>
      <c r="L80" s="561">
        <v>23</v>
      </c>
      <c r="M80" s="1038">
        <v>27</v>
      </c>
      <c r="N80" s="1046">
        <f t="shared" si="3"/>
        <v>107</v>
      </c>
      <c r="O80" s="1053">
        <f t="shared" si="4"/>
        <v>17.833333333333332</v>
      </c>
      <c r="P80" s="599">
        <f t="shared" si="5"/>
        <v>0.31265523186161354</v>
      </c>
    </row>
    <row r="81" spans="1:16" s="600" customFormat="1">
      <c r="A81" s="644" t="s">
        <v>87</v>
      </c>
      <c r="B81" s="596"/>
      <c r="C81" s="561"/>
      <c r="D81" s="597"/>
      <c r="E81" s="597"/>
      <c r="F81" s="597"/>
      <c r="G81" s="598"/>
      <c r="H81" s="598">
        <v>14</v>
      </c>
      <c r="I81" s="598">
        <v>32</v>
      </c>
      <c r="J81" s="597">
        <v>76</v>
      </c>
      <c r="K81" s="561">
        <v>61</v>
      </c>
      <c r="L81" s="561">
        <v>50</v>
      </c>
      <c r="M81" s="1038">
        <v>9</v>
      </c>
      <c r="N81" s="1046">
        <f t="shared" si="3"/>
        <v>242</v>
      </c>
      <c r="O81" s="1053">
        <f t="shared" si="4"/>
        <v>40.333333333333336</v>
      </c>
      <c r="P81" s="599">
        <f t="shared" si="5"/>
        <v>0.70712678607953716</v>
      </c>
    </row>
    <row r="82" spans="1:16" s="600" customFormat="1">
      <c r="A82" s="644" t="s">
        <v>463</v>
      </c>
      <c r="B82" s="596"/>
      <c r="C82" s="561"/>
      <c r="D82" s="597"/>
      <c r="E82" s="597"/>
      <c r="F82" s="597"/>
      <c r="G82" s="598"/>
      <c r="H82" s="598">
        <v>6</v>
      </c>
      <c r="I82" s="598">
        <v>11</v>
      </c>
      <c r="J82" s="597">
        <v>24</v>
      </c>
      <c r="K82" s="561">
        <v>5</v>
      </c>
      <c r="L82" s="561">
        <v>50</v>
      </c>
      <c r="M82" s="1038">
        <v>3</v>
      </c>
      <c r="N82" s="1046">
        <f t="shared" si="3"/>
        <v>99</v>
      </c>
      <c r="O82" s="1053">
        <f t="shared" si="4"/>
        <v>16.5</v>
      </c>
      <c r="P82" s="599">
        <f t="shared" si="5"/>
        <v>0.28927913975981062</v>
      </c>
    </row>
    <row r="83" spans="1:16" s="600" customFormat="1">
      <c r="A83" s="644" t="s">
        <v>464</v>
      </c>
      <c r="B83" s="596"/>
      <c r="C83" s="561"/>
      <c r="D83" s="597"/>
      <c r="E83" s="597"/>
      <c r="F83" s="597"/>
      <c r="G83" s="598"/>
      <c r="H83" s="598">
        <v>0</v>
      </c>
      <c r="I83" s="598">
        <v>1</v>
      </c>
      <c r="J83" s="597">
        <v>0</v>
      </c>
      <c r="K83" s="561">
        <v>1</v>
      </c>
      <c r="L83" s="561">
        <v>0</v>
      </c>
      <c r="M83" s="1038">
        <v>1</v>
      </c>
      <c r="N83" s="1046">
        <f t="shared" si="3"/>
        <v>3</v>
      </c>
      <c r="O83" s="1053">
        <f t="shared" si="4"/>
        <v>0.5</v>
      </c>
      <c r="P83" s="599">
        <f t="shared" si="5"/>
        <v>8.7660345381760808E-3</v>
      </c>
    </row>
    <row r="84" spans="1:16" s="600" customFormat="1">
      <c r="A84" s="644" t="s">
        <v>465</v>
      </c>
      <c r="B84" s="596"/>
      <c r="C84" s="561"/>
      <c r="D84" s="597"/>
      <c r="E84" s="597"/>
      <c r="F84" s="597"/>
      <c r="G84" s="598"/>
      <c r="H84" s="598">
        <v>0</v>
      </c>
      <c r="I84" s="598">
        <v>1</v>
      </c>
      <c r="J84" s="597">
        <v>1</v>
      </c>
      <c r="K84" s="561">
        <v>1</v>
      </c>
      <c r="L84" s="561">
        <v>0</v>
      </c>
      <c r="M84" s="1038">
        <v>0</v>
      </c>
      <c r="N84" s="1046">
        <f t="shared" si="3"/>
        <v>3</v>
      </c>
      <c r="O84" s="1053">
        <f t="shared" si="4"/>
        <v>0.5</v>
      </c>
      <c r="P84" s="599">
        <f t="shared" si="5"/>
        <v>8.7660345381760808E-3</v>
      </c>
    </row>
    <row r="85" spans="1:16" s="600" customFormat="1">
      <c r="A85" s="646" t="s">
        <v>418</v>
      </c>
      <c r="B85" s="670"/>
      <c r="C85" s="671"/>
      <c r="D85" s="668"/>
      <c r="E85" s="668"/>
      <c r="F85" s="668"/>
      <c r="G85" s="667"/>
      <c r="H85" s="667">
        <v>1</v>
      </c>
      <c r="I85" s="667">
        <v>2</v>
      </c>
      <c r="J85" s="668">
        <v>2</v>
      </c>
      <c r="K85" s="671">
        <v>1</v>
      </c>
      <c r="L85" s="671">
        <v>0</v>
      </c>
      <c r="M85" s="1039">
        <v>1</v>
      </c>
      <c r="N85" s="1046">
        <f t="shared" si="3"/>
        <v>7</v>
      </c>
      <c r="O85" s="1053">
        <f t="shared" si="4"/>
        <v>1.1666666666666667</v>
      </c>
      <c r="P85" s="599">
        <f t="shared" si="5"/>
        <v>2.0454080589077522E-2</v>
      </c>
    </row>
    <row r="86" spans="1:16" s="600" customFormat="1">
      <c r="A86" s="1090" t="s">
        <v>516</v>
      </c>
      <c r="B86" s="938"/>
      <c r="C86" s="939"/>
      <c r="D86" s="940"/>
      <c r="E86" s="940"/>
      <c r="F86" s="940"/>
      <c r="G86" s="941"/>
      <c r="H86" s="941">
        <v>1</v>
      </c>
      <c r="I86" s="941">
        <v>0</v>
      </c>
      <c r="J86" s="940">
        <v>0</v>
      </c>
      <c r="K86" s="939">
        <v>0</v>
      </c>
      <c r="L86" s="939">
        <v>0</v>
      </c>
      <c r="M86" s="1091">
        <v>0</v>
      </c>
      <c r="N86" s="1046">
        <f t="shared" si="3"/>
        <v>1</v>
      </c>
      <c r="O86" s="1053">
        <f t="shared" si="4"/>
        <v>0.16666666666666666</v>
      </c>
      <c r="P86" s="599">
        <f t="shared" si="5"/>
        <v>2.92201151272536E-3</v>
      </c>
    </row>
    <row r="87" spans="1:16" s="600" customFormat="1">
      <c r="A87" s="1032" t="s">
        <v>505</v>
      </c>
      <c r="B87" s="1033"/>
      <c r="C87" s="1034"/>
      <c r="D87" s="1035"/>
      <c r="E87" s="1035"/>
      <c r="F87" s="1035"/>
      <c r="G87" s="1036"/>
      <c r="H87" s="1036">
        <v>0</v>
      </c>
      <c r="I87" s="1036">
        <v>0</v>
      </c>
      <c r="J87" s="1035">
        <v>1</v>
      </c>
      <c r="K87" s="1037">
        <v>0</v>
      </c>
      <c r="L87" s="656">
        <v>0</v>
      </c>
      <c r="M87" s="1040">
        <v>0</v>
      </c>
      <c r="N87" s="1046">
        <f t="shared" si="3"/>
        <v>1</v>
      </c>
      <c r="O87" s="1053">
        <f t="shared" si="4"/>
        <v>0.16666666666666666</v>
      </c>
      <c r="P87" s="599">
        <f t="shared" si="5"/>
        <v>2.92201151272536E-3</v>
      </c>
    </row>
    <row r="88" spans="1:16" s="600" customFormat="1">
      <c r="A88" s="937" t="s">
        <v>506</v>
      </c>
      <c r="B88" s="938"/>
      <c r="C88" s="939"/>
      <c r="D88" s="940"/>
      <c r="E88" s="940"/>
      <c r="F88" s="940"/>
      <c r="G88" s="941"/>
      <c r="H88" s="941">
        <v>0</v>
      </c>
      <c r="I88" s="941">
        <v>0</v>
      </c>
      <c r="J88" s="940">
        <v>1</v>
      </c>
      <c r="K88" s="942">
        <v>0</v>
      </c>
      <c r="L88" s="561">
        <v>0</v>
      </c>
      <c r="M88" s="1038">
        <v>0</v>
      </c>
      <c r="N88" s="1046">
        <f t="shared" si="3"/>
        <v>1</v>
      </c>
      <c r="O88" s="1053">
        <f t="shared" si="4"/>
        <v>0.16666666666666666</v>
      </c>
      <c r="P88" s="599">
        <f t="shared" si="5"/>
        <v>2.92201151272536E-3</v>
      </c>
    </row>
    <row r="89" spans="1:16" s="600" customFormat="1">
      <c r="A89" s="928" t="s">
        <v>473</v>
      </c>
      <c r="B89" s="929"/>
      <c r="C89" s="656"/>
      <c r="D89" s="930"/>
      <c r="E89" s="930"/>
      <c r="F89" s="930"/>
      <c r="G89" s="657"/>
      <c r="H89" s="657">
        <v>0</v>
      </c>
      <c r="I89" s="657">
        <v>0</v>
      </c>
      <c r="J89" s="930">
        <v>0</v>
      </c>
      <c r="K89" s="561">
        <v>1</v>
      </c>
      <c r="L89" s="561">
        <v>0</v>
      </c>
      <c r="M89" s="1038">
        <v>1</v>
      </c>
      <c r="N89" s="1046">
        <f t="shared" si="3"/>
        <v>2</v>
      </c>
      <c r="O89" s="1053">
        <f t="shared" si="4"/>
        <v>0.33333333333333331</v>
      </c>
      <c r="P89" s="599">
        <f t="shared" si="5"/>
        <v>5.8440230254507199E-3</v>
      </c>
    </row>
    <row r="90" spans="1:16" s="600" customFormat="1">
      <c r="A90" s="644" t="s">
        <v>474</v>
      </c>
      <c r="B90" s="596"/>
      <c r="C90" s="561"/>
      <c r="D90" s="597"/>
      <c r="E90" s="597"/>
      <c r="F90" s="597"/>
      <c r="G90" s="598"/>
      <c r="H90" s="598">
        <v>1</v>
      </c>
      <c r="I90" s="598">
        <v>0</v>
      </c>
      <c r="J90" s="597">
        <v>0</v>
      </c>
      <c r="K90" s="561">
        <v>0</v>
      </c>
      <c r="L90" s="561">
        <v>0</v>
      </c>
      <c r="M90" s="1038">
        <v>2</v>
      </c>
      <c r="N90" s="1046">
        <f t="shared" si="3"/>
        <v>3</v>
      </c>
      <c r="O90" s="1053">
        <f t="shared" si="4"/>
        <v>0.5</v>
      </c>
      <c r="P90" s="599">
        <f t="shared" si="5"/>
        <v>8.7660345381760808E-3</v>
      </c>
    </row>
    <row r="91" spans="1:16" s="600" customFormat="1">
      <c r="A91" s="644" t="s">
        <v>425</v>
      </c>
      <c r="B91" s="596"/>
      <c r="C91" s="561"/>
      <c r="D91" s="597"/>
      <c r="E91" s="597"/>
      <c r="F91" s="597"/>
      <c r="G91" s="598"/>
      <c r="H91" s="598">
        <v>0</v>
      </c>
      <c r="I91" s="598">
        <v>0</v>
      </c>
      <c r="J91" s="597">
        <v>0</v>
      </c>
      <c r="K91" s="561">
        <v>1</v>
      </c>
      <c r="L91" s="561">
        <v>0</v>
      </c>
      <c r="M91" s="1038">
        <v>0</v>
      </c>
      <c r="N91" s="1046">
        <f t="shared" si="3"/>
        <v>1</v>
      </c>
      <c r="O91" s="1053">
        <f t="shared" si="4"/>
        <v>0.16666666666666666</v>
      </c>
      <c r="P91" s="599">
        <f t="shared" si="5"/>
        <v>2.92201151272536E-3</v>
      </c>
    </row>
    <row r="92" spans="1:16" s="600" customFormat="1">
      <c r="A92" s="644" t="s">
        <v>511</v>
      </c>
      <c r="B92" s="596"/>
      <c r="C92" s="561"/>
      <c r="D92" s="597"/>
      <c r="E92" s="597"/>
      <c r="F92" s="597"/>
      <c r="G92" s="598"/>
      <c r="H92" s="598">
        <v>0</v>
      </c>
      <c r="I92" s="598">
        <v>2</v>
      </c>
      <c r="J92" s="597">
        <v>0</v>
      </c>
      <c r="K92" s="561">
        <v>0</v>
      </c>
      <c r="L92" s="561">
        <v>0</v>
      </c>
      <c r="M92" s="1038">
        <v>0</v>
      </c>
      <c r="N92" s="1046">
        <f t="shared" si="3"/>
        <v>2</v>
      </c>
      <c r="O92" s="1053">
        <f t="shared" si="4"/>
        <v>0.33333333333333331</v>
      </c>
      <c r="P92" s="599">
        <f t="shared" si="5"/>
        <v>5.8440230254507199E-3</v>
      </c>
    </row>
    <row r="93" spans="1:16" s="600" customFormat="1">
      <c r="A93" s="644" t="s">
        <v>517</v>
      </c>
      <c r="B93" s="596"/>
      <c r="C93" s="561"/>
      <c r="D93" s="597"/>
      <c r="E93" s="597"/>
      <c r="F93" s="597"/>
      <c r="G93" s="598"/>
      <c r="H93" s="598">
        <v>1</v>
      </c>
      <c r="I93" s="598">
        <v>0</v>
      </c>
      <c r="J93" s="597">
        <v>0</v>
      </c>
      <c r="K93" s="561">
        <v>0</v>
      </c>
      <c r="L93" s="561">
        <v>0</v>
      </c>
      <c r="M93" s="1038">
        <v>0</v>
      </c>
      <c r="N93" s="1046">
        <f t="shared" si="3"/>
        <v>1</v>
      </c>
      <c r="O93" s="1053">
        <f t="shared" si="4"/>
        <v>0.16666666666666666</v>
      </c>
      <c r="P93" s="599">
        <f t="shared" si="5"/>
        <v>2.92201151272536E-3</v>
      </c>
    </row>
    <row r="94" spans="1:16" s="600" customFormat="1">
      <c r="A94" s="643" t="s">
        <v>88</v>
      </c>
      <c r="B94" s="596"/>
      <c r="C94" s="561"/>
      <c r="D94" s="597"/>
      <c r="E94" s="597"/>
      <c r="F94" s="597"/>
      <c r="G94" s="598"/>
      <c r="H94" s="598">
        <v>24</v>
      </c>
      <c r="I94" s="598">
        <v>25</v>
      </c>
      <c r="J94" s="597">
        <v>24</v>
      </c>
      <c r="K94" s="561">
        <v>18</v>
      </c>
      <c r="L94" s="561">
        <v>21</v>
      </c>
      <c r="M94" s="1038">
        <v>20</v>
      </c>
      <c r="N94" s="1046">
        <f t="shared" si="3"/>
        <v>132</v>
      </c>
      <c r="O94" s="1053">
        <f t="shared" si="4"/>
        <v>22</v>
      </c>
      <c r="P94" s="599">
        <f t="shared" si="5"/>
        <v>0.38570551967974753</v>
      </c>
    </row>
    <row r="95" spans="1:16" s="600" customFormat="1">
      <c r="A95" s="644" t="s">
        <v>89</v>
      </c>
      <c r="B95" s="596"/>
      <c r="C95" s="561"/>
      <c r="D95" s="597"/>
      <c r="E95" s="597"/>
      <c r="F95" s="597"/>
      <c r="G95" s="598"/>
      <c r="H95" s="598">
        <v>56</v>
      </c>
      <c r="I95" s="598">
        <v>27</v>
      </c>
      <c r="J95" s="597">
        <v>34</v>
      </c>
      <c r="K95" s="561">
        <v>13</v>
      </c>
      <c r="L95" s="561">
        <v>8</v>
      </c>
      <c r="M95" s="1038">
        <v>27</v>
      </c>
      <c r="N95" s="1046">
        <f t="shared" si="3"/>
        <v>165</v>
      </c>
      <c r="O95" s="1053">
        <f t="shared" si="4"/>
        <v>27.5</v>
      </c>
      <c r="P95" s="599">
        <f t="shared" si="5"/>
        <v>0.48213189959968439</v>
      </c>
    </row>
    <row r="96" spans="1:16" s="600" customFormat="1">
      <c r="A96" s="644" t="s">
        <v>90</v>
      </c>
      <c r="B96" s="596"/>
      <c r="C96" s="561"/>
      <c r="D96" s="597"/>
      <c r="E96" s="597"/>
      <c r="F96" s="597"/>
      <c r="G96" s="598"/>
      <c r="H96" s="598">
        <v>4</v>
      </c>
      <c r="I96" s="598">
        <v>3</v>
      </c>
      <c r="J96" s="597">
        <v>0</v>
      </c>
      <c r="K96" s="561">
        <v>4</v>
      </c>
      <c r="L96" s="561">
        <v>3</v>
      </c>
      <c r="M96" s="1038">
        <v>14</v>
      </c>
      <c r="N96" s="1046">
        <f t="shared" si="3"/>
        <v>28</v>
      </c>
      <c r="O96" s="1053">
        <f t="shared" si="4"/>
        <v>4.666666666666667</v>
      </c>
      <c r="P96" s="599">
        <f t="shared" si="5"/>
        <v>8.1816322356310089E-2</v>
      </c>
    </row>
    <row r="97" spans="1:16" s="600" customFormat="1">
      <c r="A97" s="643" t="s">
        <v>92</v>
      </c>
      <c r="B97" s="596"/>
      <c r="C97" s="561"/>
      <c r="D97" s="597"/>
      <c r="E97" s="597"/>
      <c r="F97" s="597"/>
      <c r="G97" s="598"/>
      <c r="H97" s="598">
        <v>8</v>
      </c>
      <c r="I97" s="598">
        <v>11</v>
      </c>
      <c r="J97" s="597">
        <v>2</v>
      </c>
      <c r="K97" s="561">
        <v>2</v>
      </c>
      <c r="L97" s="561">
        <v>3</v>
      </c>
      <c r="M97" s="1038">
        <v>6</v>
      </c>
      <c r="N97" s="1046">
        <f t="shared" si="3"/>
        <v>32</v>
      </c>
      <c r="O97" s="1053">
        <f t="shared" si="4"/>
        <v>5.333333333333333</v>
      </c>
      <c r="P97" s="599">
        <f t="shared" si="5"/>
        <v>9.3504368407211519E-2</v>
      </c>
    </row>
    <row r="98" spans="1:16" s="600" customFormat="1">
      <c r="A98" s="643" t="s">
        <v>91</v>
      </c>
      <c r="B98" s="596"/>
      <c r="C98" s="561"/>
      <c r="D98" s="597"/>
      <c r="E98" s="597"/>
      <c r="F98" s="597"/>
      <c r="G98" s="598"/>
      <c r="H98" s="598">
        <v>4</v>
      </c>
      <c r="I98" s="598">
        <v>0</v>
      </c>
      <c r="J98" s="597">
        <v>7</v>
      </c>
      <c r="K98" s="561">
        <v>3</v>
      </c>
      <c r="L98" s="561">
        <v>1</v>
      </c>
      <c r="M98" s="1038">
        <v>5</v>
      </c>
      <c r="N98" s="1046">
        <f t="shared" si="3"/>
        <v>20</v>
      </c>
      <c r="O98" s="1053">
        <f t="shared" si="4"/>
        <v>3.3333333333333335</v>
      </c>
      <c r="P98" s="599">
        <f t="shared" si="5"/>
        <v>5.8440230254507203E-2</v>
      </c>
    </row>
    <row r="99" spans="1:16" s="600" customFormat="1">
      <c r="A99" s="644" t="s">
        <v>93</v>
      </c>
      <c r="B99" s="596"/>
      <c r="C99" s="561"/>
      <c r="D99" s="597"/>
      <c r="E99" s="597"/>
      <c r="F99" s="597"/>
      <c r="G99" s="598"/>
      <c r="H99" s="598">
        <v>65</v>
      </c>
      <c r="I99" s="598">
        <v>60</v>
      </c>
      <c r="J99" s="597">
        <v>100</v>
      </c>
      <c r="K99" s="561">
        <v>114</v>
      </c>
      <c r="L99" s="561">
        <v>126</v>
      </c>
      <c r="M99" s="1038">
        <v>105</v>
      </c>
      <c r="N99" s="1046">
        <f t="shared" si="3"/>
        <v>570</v>
      </c>
      <c r="O99" s="1053">
        <f t="shared" si="4"/>
        <v>95</v>
      </c>
      <c r="P99" s="599">
        <f t="shared" si="5"/>
        <v>1.6655465622534553</v>
      </c>
    </row>
    <row r="100" spans="1:16" s="600" customFormat="1">
      <c r="A100" s="644" t="s">
        <v>431</v>
      </c>
      <c r="B100" s="596"/>
      <c r="C100" s="561"/>
      <c r="D100" s="597"/>
      <c r="E100" s="597"/>
      <c r="F100" s="597"/>
      <c r="G100" s="598"/>
      <c r="H100" s="598">
        <v>0</v>
      </c>
      <c r="I100" s="598">
        <v>2</v>
      </c>
      <c r="J100" s="597">
        <v>7</v>
      </c>
      <c r="K100" s="561">
        <v>4</v>
      </c>
      <c r="L100" s="561">
        <v>2</v>
      </c>
      <c r="M100" s="1038">
        <v>8</v>
      </c>
      <c r="N100" s="1046">
        <f t="shared" si="3"/>
        <v>23</v>
      </c>
      <c r="O100" s="1053">
        <f t="shared" si="4"/>
        <v>3.8333333333333335</v>
      </c>
      <c r="P100" s="599">
        <f t="shared" si="5"/>
        <v>6.7206264792683282E-2</v>
      </c>
    </row>
    <row r="101" spans="1:16" s="600" customFormat="1">
      <c r="A101" s="644" t="s">
        <v>466</v>
      </c>
      <c r="B101" s="596"/>
      <c r="C101" s="561"/>
      <c r="D101" s="597"/>
      <c r="E101" s="597"/>
      <c r="F101" s="597"/>
      <c r="G101" s="598"/>
      <c r="H101" s="598">
        <v>0</v>
      </c>
      <c r="I101" s="598">
        <v>0</v>
      </c>
      <c r="J101" s="597">
        <v>0</v>
      </c>
      <c r="K101" s="561">
        <v>0</v>
      </c>
      <c r="L101" s="561">
        <v>0</v>
      </c>
      <c r="M101" s="1038">
        <v>0</v>
      </c>
      <c r="N101" s="1046">
        <f t="shared" si="3"/>
        <v>0</v>
      </c>
      <c r="O101" s="1053">
        <f t="shared" si="4"/>
        <v>0</v>
      </c>
      <c r="P101" s="599">
        <f t="shared" si="5"/>
        <v>0</v>
      </c>
    </row>
    <row r="102" spans="1:16" s="600" customFormat="1">
      <c r="A102" s="644" t="s">
        <v>94</v>
      </c>
      <c r="B102" s="596"/>
      <c r="C102" s="561"/>
      <c r="D102" s="597"/>
      <c r="E102" s="597"/>
      <c r="F102" s="597"/>
      <c r="G102" s="598"/>
      <c r="H102" s="598">
        <v>0</v>
      </c>
      <c r="I102" s="598">
        <v>0</v>
      </c>
      <c r="J102" s="597">
        <v>0</v>
      </c>
      <c r="K102" s="561">
        <v>0</v>
      </c>
      <c r="L102" s="561">
        <v>0</v>
      </c>
      <c r="M102" s="1038">
        <v>0</v>
      </c>
      <c r="N102" s="1046">
        <f t="shared" si="3"/>
        <v>0</v>
      </c>
      <c r="O102" s="1053">
        <f t="shared" si="4"/>
        <v>0</v>
      </c>
      <c r="P102" s="599">
        <f t="shared" si="5"/>
        <v>0</v>
      </c>
    </row>
    <row r="103" spans="1:16" s="600" customFormat="1">
      <c r="A103" s="644" t="s">
        <v>11</v>
      </c>
      <c r="B103" s="596"/>
      <c r="C103" s="659"/>
      <c r="D103" s="597"/>
      <c r="E103" s="597"/>
      <c r="F103" s="597"/>
      <c r="G103" s="598"/>
      <c r="H103" s="598">
        <v>76</v>
      </c>
      <c r="I103" s="598">
        <v>77</v>
      </c>
      <c r="J103" s="597">
        <v>90</v>
      </c>
      <c r="K103" s="561">
        <v>93</v>
      </c>
      <c r="L103" s="561">
        <v>82</v>
      </c>
      <c r="M103" s="1038">
        <v>70</v>
      </c>
      <c r="N103" s="1046">
        <f t="shared" si="3"/>
        <v>488</v>
      </c>
      <c r="O103" s="1053">
        <f t="shared" si="4"/>
        <v>81.333333333333329</v>
      </c>
      <c r="P103" s="599">
        <f t="shared" si="5"/>
        <v>1.4259416182099758</v>
      </c>
    </row>
    <row r="104" spans="1:16" s="600" customFormat="1">
      <c r="A104" s="644" t="s">
        <v>95</v>
      </c>
      <c r="B104" s="596"/>
      <c r="C104" s="659"/>
      <c r="D104" s="597"/>
      <c r="E104" s="597"/>
      <c r="F104" s="597"/>
      <c r="G104" s="598"/>
      <c r="H104" s="598">
        <v>0</v>
      </c>
      <c r="I104" s="598">
        <v>0</v>
      </c>
      <c r="J104" s="597">
        <v>1</v>
      </c>
      <c r="K104" s="561">
        <v>0</v>
      </c>
      <c r="L104" s="561">
        <v>0</v>
      </c>
      <c r="M104" s="1038">
        <v>1</v>
      </c>
      <c r="N104" s="1046">
        <f t="shared" si="3"/>
        <v>2</v>
      </c>
      <c r="O104" s="1053">
        <f t="shared" si="4"/>
        <v>0.33333333333333331</v>
      </c>
      <c r="P104" s="599">
        <f t="shared" si="5"/>
        <v>5.8440230254507199E-3</v>
      </c>
    </row>
    <row r="105" spans="1:16" s="600" customFormat="1">
      <c r="A105" s="644" t="s">
        <v>96</v>
      </c>
      <c r="B105" s="596"/>
      <c r="C105" s="561"/>
      <c r="D105" s="597"/>
      <c r="E105" s="597"/>
      <c r="F105" s="597"/>
      <c r="G105" s="598"/>
      <c r="H105" s="598">
        <v>1</v>
      </c>
      <c r="I105" s="598">
        <v>2</v>
      </c>
      <c r="J105" s="597">
        <v>1</v>
      </c>
      <c r="K105" s="561">
        <v>1</v>
      </c>
      <c r="L105" s="561">
        <v>3</v>
      </c>
      <c r="M105" s="1038">
        <v>1</v>
      </c>
      <c r="N105" s="1046">
        <f t="shared" si="3"/>
        <v>9</v>
      </c>
      <c r="O105" s="1053">
        <f t="shared" si="4"/>
        <v>1.5</v>
      </c>
      <c r="P105" s="599">
        <f t="shared" si="5"/>
        <v>2.6298103614528244E-2</v>
      </c>
    </row>
    <row r="106" spans="1:16" s="600" customFormat="1">
      <c r="A106" s="644" t="s">
        <v>97</v>
      </c>
      <c r="B106" s="596"/>
      <c r="C106" s="561"/>
      <c r="D106" s="597"/>
      <c r="E106" s="597"/>
      <c r="F106" s="597"/>
      <c r="G106" s="598"/>
      <c r="H106" s="598">
        <v>198</v>
      </c>
      <c r="I106" s="598">
        <v>158</v>
      </c>
      <c r="J106" s="597">
        <v>155</v>
      </c>
      <c r="K106" s="561">
        <v>130</v>
      </c>
      <c r="L106" s="561">
        <v>162</v>
      </c>
      <c r="M106" s="1038">
        <v>166</v>
      </c>
      <c r="N106" s="1046">
        <f t="shared" si="3"/>
        <v>969</v>
      </c>
      <c r="O106" s="1053">
        <f t="shared" si="4"/>
        <v>161.5</v>
      </c>
      <c r="P106" s="599">
        <f t="shared" si="5"/>
        <v>2.831429155830874</v>
      </c>
    </row>
    <row r="107" spans="1:16" s="600" customFormat="1">
      <c r="A107" s="644" t="s">
        <v>98</v>
      </c>
      <c r="B107" s="596"/>
      <c r="C107" s="561"/>
      <c r="D107" s="597"/>
      <c r="E107" s="597"/>
      <c r="F107" s="597"/>
      <c r="G107" s="598"/>
      <c r="H107" s="598">
        <v>58</v>
      </c>
      <c r="I107" s="598">
        <v>51</v>
      </c>
      <c r="J107" s="597">
        <v>69</v>
      </c>
      <c r="K107" s="561">
        <v>45</v>
      </c>
      <c r="L107" s="561">
        <v>52</v>
      </c>
      <c r="M107" s="1038">
        <v>57</v>
      </c>
      <c r="N107" s="1046">
        <f t="shared" si="3"/>
        <v>332</v>
      </c>
      <c r="O107" s="1053">
        <f t="shared" si="4"/>
        <v>55.333333333333336</v>
      </c>
      <c r="P107" s="599">
        <f t="shared" si="5"/>
        <v>0.97010782222481962</v>
      </c>
    </row>
    <row r="108" spans="1:16" s="600" customFormat="1">
      <c r="A108" s="644" t="s">
        <v>99</v>
      </c>
      <c r="B108" s="596"/>
      <c r="C108" s="561"/>
      <c r="D108" s="597"/>
      <c r="E108" s="597"/>
      <c r="F108" s="597"/>
      <c r="G108" s="598"/>
      <c r="H108" s="598">
        <v>0</v>
      </c>
      <c r="I108" s="598">
        <v>0</v>
      </c>
      <c r="J108" s="597">
        <v>0</v>
      </c>
      <c r="K108" s="561">
        <v>0</v>
      </c>
      <c r="L108" s="561">
        <v>0</v>
      </c>
      <c r="M108" s="1038">
        <v>0</v>
      </c>
      <c r="N108" s="1046">
        <f t="shared" si="3"/>
        <v>0</v>
      </c>
      <c r="O108" s="1053">
        <f t="shared" si="4"/>
        <v>0</v>
      </c>
      <c r="P108" s="599">
        <f t="shared" si="5"/>
        <v>0</v>
      </c>
    </row>
    <row r="109" spans="1:16" s="600" customFormat="1">
      <c r="A109" s="644" t="s">
        <v>100</v>
      </c>
      <c r="B109" s="596"/>
      <c r="C109" s="561"/>
      <c r="D109" s="597"/>
      <c r="E109" s="597"/>
      <c r="F109" s="597"/>
      <c r="G109" s="598"/>
      <c r="H109" s="598">
        <v>6</v>
      </c>
      <c r="I109" s="598">
        <v>7</v>
      </c>
      <c r="J109" s="597">
        <v>2</v>
      </c>
      <c r="K109" s="561">
        <v>10</v>
      </c>
      <c r="L109" s="561">
        <v>12</v>
      </c>
      <c r="M109" s="1038">
        <v>9</v>
      </c>
      <c r="N109" s="1046">
        <f t="shared" si="3"/>
        <v>46</v>
      </c>
      <c r="O109" s="1053">
        <f t="shared" si="4"/>
        <v>7.666666666666667</v>
      </c>
      <c r="P109" s="599">
        <f t="shared" si="5"/>
        <v>0.13441252958536656</v>
      </c>
    </row>
    <row r="110" spans="1:16" s="600" customFormat="1">
      <c r="A110" s="644" t="s">
        <v>435</v>
      </c>
      <c r="B110" s="596"/>
      <c r="C110" s="561"/>
      <c r="D110" s="597"/>
      <c r="E110" s="597"/>
      <c r="F110" s="597"/>
      <c r="G110" s="598"/>
      <c r="H110" s="598">
        <v>15</v>
      </c>
      <c r="I110" s="598">
        <v>4</v>
      </c>
      <c r="J110" s="597">
        <v>37</v>
      </c>
      <c r="K110" s="561">
        <v>8</v>
      </c>
      <c r="L110" s="561">
        <v>16</v>
      </c>
      <c r="M110" s="1038">
        <v>22</v>
      </c>
      <c r="N110" s="1046">
        <f t="shared" si="3"/>
        <v>102</v>
      </c>
      <c r="O110" s="1053">
        <f t="shared" si="4"/>
        <v>17</v>
      </c>
      <c r="P110" s="599">
        <f t="shared" si="5"/>
        <v>0.29804517429798671</v>
      </c>
    </row>
    <row r="111" spans="1:16" s="600" customFormat="1">
      <c r="A111" s="644" t="s">
        <v>101</v>
      </c>
      <c r="B111" s="596"/>
      <c r="C111" s="561"/>
      <c r="D111" s="597"/>
      <c r="E111" s="597"/>
      <c r="F111" s="597"/>
      <c r="G111" s="598"/>
      <c r="H111" s="598">
        <v>10</v>
      </c>
      <c r="I111" s="598">
        <v>13</v>
      </c>
      <c r="J111" s="597">
        <v>6</v>
      </c>
      <c r="K111" s="561">
        <v>9</v>
      </c>
      <c r="L111" s="561">
        <v>11</v>
      </c>
      <c r="M111" s="1038">
        <v>16</v>
      </c>
      <c r="N111" s="1046">
        <f t="shared" si="3"/>
        <v>65</v>
      </c>
      <c r="O111" s="1053">
        <f t="shared" si="4"/>
        <v>10.833333333333334</v>
      </c>
      <c r="P111" s="599">
        <f t="shared" si="5"/>
        <v>0.1899307483271484</v>
      </c>
    </row>
    <row r="112" spans="1:16" s="600" customFormat="1">
      <c r="A112" s="644" t="s">
        <v>102</v>
      </c>
      <c r="B112" s="596"/>
      <c r="C112" s="561"/>
      <c r="D112" s="597"/>
      <c r="E112" s="597"/>
      <c r="F112" s="597"/>
      <c r="G112" s="598"/>
      <c r="H112" s="598">
        <v>3</v>
      </c>
      <c r="I112" s="598">
        <v>2</v>
      </c>
      <c r="J112" s="597">
        <v>5</v>
      </c>
      <c r="K112" s="561">
        <v>0</v>
      </c>
      <c r="L112" s="561">
        <v>0</v>
      </c>
      <c r="M112" s="1038">
        <v>0</v>
      </c>
      <c r="N112" s="1046">
        <f t="shared" si="3"/>
        <v>10</v>
      </c>
      <c r="O112" s="1053">
        <f t="shared" si="4"/>
        <v>1.6666666666666667</v>
      </c>
      <c r="P112" s="599">
        <f t="shared" si="5"/>
        <v>2.9220115127253601E-2</v>
      </c>
    </row>
    <row r="113" spans="1:16" s="600" customFormat="1">
      <c r="A113" s="644" t="s">
        <v>456</v>
      </c>
      <c r="B113" s="596"/>
      <c r="C113" s="561"/>
      <c r="D113" s="597"/>
      <c r="E113" s="597"/>
      <c r="F113" s="597"/>
      <c r="G113" s="598"/>
      <c r="H113" s="598">
        <v>0</v>
      </c>
      <c r="I113" s="598">
        <v>0</v>
      </c>
      <c r="J113" s="597">
        <v>0</v>
      </c>
      <c r="K113" s="561">
        <v>0</v>
      </c>
      <c r="L113" s="561">
        <v>0</v>
      </c>
      <c r="M113" s="1038">
        <v>0</v>
      </c>
      <c r="N113" s="1046">
        <f t="shared" si="3"/>
        <v>0</v>
      </c>
      <c r="O113" s="1053">
        <f t="shared" si="4"/>
        <v>0</v>
      </c>
      <c r="P113" s="599">
        <f t="shared" si="5"/>
        <v>0</v>
      </c>
    </row>
    <row r="114" spans="1:16" s="600" customFormat="1">
      <c r="A114" s="644" t="s">
        <v>419</v>
      </c>
      <c r="B114" s="596"/>
      <c r="C114" s="561"/>
      <c r="D114" s="597"/>
      <c r="E114" s="597"/>
      <c r="F114" s="597"/>
      <c r="G114" s="598"/>
      <c r="H114" s="598">
        <v>0</v>
      </c>
      <c r="I114" s="598">
        <v>1</v>
      </c>
      <c r="J114" s="597">
        <v>1</v>
      </c>
      <c r="K114" s="561">
        <v>2</v>
      </c>
      <c r="L114" s="561">
        <v>0</v>
      </c>
      <c r="M114" s="1038">
        <v>0</v>
      </c>
      <c r="N114" s="1046">
        <f t="shared" si="3"/>
        <v>4</v>
      </c>
      <c r="O114" s="1053">
        <f t="shared" si="4"/>
        <v>0.66666666666666663</v>
      </c>
      <c r="P114" s="599">
        <f t="shared" si="5"/>
        <v>1.168804605090144E-2</v>
      </c>
    </row>
    <row r="115" spans="1:16" s="600" customFormat="1">
      <c r="A115" s="644" t="s">
        <v>103</v>
      </c>
      <c r="B115" s="596"/>
      <c r="C115" s="561"/>
      <c r="D115" s="597"/>
      <c r="E115" s="597"/>
      <c r="F115" s="597"/>
      <c r="G115" s="598"/>
      <c r="H115" s="598">
        <v>22</v>
      </c>
      <c r="I115" s="598">
        <v>18</v>
      </c>
      <c r="J115" s="597">
        <v>12</v>
      </c>
      <c r="K115" s="561">
        <v>15</v>
      </c>
      <c r="L115" s="561">
        <v>7</v>
      </c>
      <c r="M115" s="1038">
        <v>13</v>
      </c>
      <c r="N115" s="1046">
        <f t="shared" si="3"/>
        <v>87</v>
      </c>
      <c r="O115" s="1053">
        <f t="shared" si="4"/>
        <v>14.5</v>
      </c>
      <c r="P115" s="599">
        <f t="shared" si="5"/>
        <v>0.25421500160710631</v>
      </c>
    </row>
    <row r="116" spans="1:16" s="600" customFormat="1">
      <c r="A116" s="644" t="s">
        <v>104</v>
      </c>
      <c r="B116" s="596"/>
      <c r="C116" s="561"/>
      <c r="D116" s="597"/>
      <c r="E116" s="597"/>
      <c r="F116" s="597"/>
      <c r="G116" s="598"/>
      <c r="H116" s="598">
        <v>0</v>
      </c>
      <c r="I116" s="598">
        <v>0</v>
      </c>
      <c r="J116" s="597">
        <v>0</v>
      </c>
      <c r="K116" s="561">
        <v>0</v>
      </c>
      <c r="L116" s="561">
        <v>0</v>
      </c>
      <c r="M116" s="1038">
        <v>0</v>
      </c>
      <c r="N116" s="1046">
        <f t="shared" si="3"/>
        <v>0</v>
      </c>
      <c r="O116" s="1053">
        <f t="shared" si="4"/>
        <v>0</v>
      </c>
      <c r="P116" s="599">
        <f t="shared" si="5"/>
        <v>0</v>
      </c>
    </row>
    <row r="117" spans="1:16" s="600" customFormat="1">
      <c r="A117" s="644" t="s">
        <v>105</v>
      </c>
      <c r="B117" s="596"/>
      <c r="C117" s="561"/>
      <c r="D117" s="597"/>
      <c r="E117" s="597"/>
      <c r="F117" s="597"/>
      <c r="G117" s="598"/>
      <c r="H117" s="598">
        <v>90</v>
      </c>
      <c r="I117" s="598">
        <v>90</v>
      </c>
      <c r="J117" s="597">
        <v>100</v>
      </c>
      <c r="K117" s="561">
        <v>70</v>
      </c>
      <c r="L117" s="561">
        <v>87</v>
      </c>
      <c r="M117" s="1038">
        <v>88</v>
      </c>
      <c r="N117" s="1046">
        <f t="shared" si="3"/>
        <v>525</v>
      </c>
      <c r="O117" s="1053">
        <f t="shared" si="4"/>
        <v>87.5</v>
      </c>
      <c r="P117" s="599">
        <f t="shared" si="5"/>
        <v>1.534056044180814</v>
      </c>
    </row>
    <row r="118" spans="1:16" s="600" customFormat="1">
      <c r="A118" s="644" t="s">
        <v>475</v>
      </c>
      <c r="B118" s="596"/>
      <c r="C118" s="561"/>
      <c r="D118" s="597"/>
      <c r="E118" s="597"/>
      <c r="F118" s="597"/>
      <c r="G118" s="598"/>
      <c r="H118" s="598">
        <v>0</v>
      </c>
      <c r="I118" s="598">
        <v>0</v>
      </c>
      <c r="J118" s="597">
        <v>0</v>
      </c>
      <c r="K118" s="561">
        <v>1</v>
      </c>
      <c r="L118" s="561">
        <v>0</v>
      </c>
      <c r="M118" s="1038">
        <v>1</v>
      </c>
      <c r="N118" s="1046">
        <f t="shared" si="3"/>
        <v>2</v>
      </c>
      <c r="O118" s="1053">
        <f t="shared" si="4"/>
        <v>0.33333333333333331</v>
      </c>
      <c r="P118" s="599">
        <f t="shared" si="5"/>
        <v>5.8440230254507199E-3</v>
      </c>
    </row>
    <row r="119" spans="1:16" s="600" customFormat="1">
      <c r="A119" s="644" t="s">
        <v>486</v>
      </c>
      <c r="B119" s="596"/>
      <c r="C119" s="561"/>
      <c r="D119" s="597"/>
      <c r="E119" s="597"/>
      <c r="F119" s="597"/>
      <c r="G119" s="598"/>
      <c r="H119" s="598">
        <v>1</v>
      </c>
      <c r="I119" s="598">
        <v>0</v>
      </c>
      <c r="J119" s="597">
        <v>0</v>
      </c>
      <c r="K119" s="561">
        <v>1</v>
      </c>
      <c r="L119" s="561">
        <v>2</v>
      </c>
      <c r="M119" s="1038">
        <v>0</v>
      </c>
      <c r="N119" s="1046">
        <f t="shared" si="3"/>
        <v>4</v>
      </c>
      <c r="O119" s="1053">
        <f t="shared" si="4"/>
        <v>0.66666666666666663</v>
      </c>
      <c r="P119" s="599">
        <f t="shared" si="5"/>
        <v>1.168804605090144E-2</v>
      </c>
    </row>
    <row r="120" spans="1:16" s="600" customFormat="1">
      <c r="A120" s="644" t="s">
        <v>507</v>
      </c>
      <c r="B120" s="596"/>
      <c r="C120" s="561"/>
      <c r="D120" s="597"/>
      <c r="E120" s="597"/>
      <c r="F120" s="597"/>
      <c r="G120" s="598"/>
      <c r="H120" s="598">
        <v>0</v>
      </c>
      <c r="I120" s="598">
        <v>1</v>
      </c>
      <c r="J120" s="597">
        <v>2</v>
      </c>
      <c r="K120" s="561">
        <v>0</v>
      </c>
      <c r="L120" s="561">
        <v>0</v>
      </c>
      <c r="M120" s="1038">
        <v>0</v>
      </c>
      <c r="N120" s="1046">
        <f t="shared" si="3"/>
        <v>3</v>
      </c>
      <c r="O120" s="1053">
        <f t="shared" si="4"/>
        <v>0.5</v>
      </c>
      <c r="P120" s="599">
        <f t="shared" si="5"/>
        <v>8.7660345381760808E-3</v>
      </c>
    </row>
    <row r="121" spans="1:16" s="600" customFormat="1">
      <c r="A121" s="644" t="s">
        <v>106</v>
      </c>
      <c r="B121" s="596"/>
      <c r="C121" s="561"/>
      <c r="D121" s="597"/>
      <c r="E121" s="597"/>
      <c r="F121" s="597"/>
      <c r="G121" s="598"/>
      <c r="H121" s="598">
        <v>3</v>
      </c>
      <c r="I121" s="598">
        <v>4</v>
      </c>
      <c r="J121" s="597">
        <v>4</v>
      </c>
      <c r="K121" s="561">
        <v>3</v>
      </c>
      <c r="L121" s="561">
        <v>8</v>
      </c>
      <c r="M121" s="1038">
        <v>1</v>
      </c>
      <c r="N121" s="1046">
        <f t="shared" si="3"/>
        <v>23</v>
      </c>
      <c r="O121" s="1053">
        <f t="shared" si="4"/>
        <v>3.8333333333333335</v>
      </c>
      <c r="P121" s="599">
        <f t="shared" si="5"/>
        <v>6.7206264792683282E-2</v>
      </c>
    </row>
    <row r="122" spans="1:16" s="600" customFormat="1">
      <c r="A122" s="660" t="s">
        <v>457</v>
      </c>
      <c r="B122" s="596"/>
      <c r="C122" s="561"/>
      <c r="D122" s="597"/>
      <c r="E122" s="597"/>
      <c r="F122" s="597"/>
      <c r="G122" s="598"/>
      <c r="H122" s="598">
        <v>5</v>
      </c>
      <c r="I122" s="598">
        <v>2</v>
      </c>
      <c r="J122" s="597">
        <v>1</v>
      </c>
      <c r="K122" s="561">
        <v>2</v>
      </c>
      <c r="L122" s="561">
        <v>3</v>
      </c>
      <c r="M122" s="1038">
        <v>4</v>
      </c>
      <c r="N122" s="1046">
        <f t="shared" si="3"/>
        <v>17</v>
      </c>
      <c r="O122" s="1053">
        <f t="shared" si="4"/>
        <v>2.8333333333333335</v>
      </c>
      <c r="P122" s="599">
        <f t="shared" si="5"/>
        <v>4.9674195716331124E-2</v>
      </c>
    </row>
    <row r="123" spans="1:16" s="600" customFormat="1">
      <c r="A123" s="643" t="s">
        <v>107</v>
      </c>
      <c r="B123" s="596"/>
      <c r="C123" s="561"/>
      <c r="D123" s="597"/>
      <c r="E123" s="597"/>
      <c r="F123" s="597"/>
      <c r="G123" s="598"/>
      <c r="H123" s="598">
        <v>7</v>
      </c>
      <c r="I123" s="598">
        <v>7</v>
      </c>
      <c r="J123" s="597">
        <v>21</v>
      </c>
      <c r="K123" s="561">
        <v>8</v>
      </c>
      <c r="L123" s="561">
        <v>10</v>
      </c>
      <c r="M123" s="1038">
        <v>19</v>
      </c>
      <c r="N123" s="1046">
        <f t="shared" si="3"/>
        <v>72</v>
      </c>
      <c r="O123" s="1053">
        <f t="shared" si="4"/>
        <v>12</v>
      </c>
      <c r="P123" s="599">
        <f t="shared" si="5"/>
        <v>0.21038482891622595</v>
      </c>
    </row>
    <row r="124" spans="1:16" s="600" customFormat="1">
      <c r="A124" s="644" t="s">
        <v>108</v>
      </c>
      <c r="B124" s="596"/>
      <c r="C124" s="561"/>
      <c r="D124" s="597"/>
      <c r="E124" s="597"/>
      <c r="F124" s="597"/>
      <c r="G124" s="598"/>
      <c r="H124" s="598">
        <v>36</v>
      </c>
      <c r="I124" s="598">
        <v>5</v>
      </c>
      <c r="J124" s="597">
        <v>7</v>
      </c>
      <c r="K124" s="561">
        <v>5</v>
      </c>
      <c r="L124" s="561">
        <v>5</v>
      </c>
      <c r="M124" s="1038">
        <v>9</v>
      </c>
      <c r="N124" s="1046">
        <f t="shared" si="3"/>
        <v>67</v>
      </c>
      <c r="O124" s="1053">
        <f t="shared" si="4"/>
        <v>11.166666666666666</v>
      </c>
      <c r="P124" s="599">
        <f t="shared" si="5"/>
        <v>0.19577477135259916</v>
      </c>
    </row>
    <row r="125" spans="1:16" s="600" customFormat="1">
      <c r="A125" s="644" t="s">
        <v>109</v>
      </c>
      <c r="B125" s="596"/>
      <c r="C125" s="561"/>
      <c r="D125" s="597"/>
      <c r="E125" s="597"/>
      <c r="F125" s="597"/>
      <c r="G125" s="598"/>
      <c r="H125" s="598">
        <v>0</v>
      </c>
      <c r="I125" s="598">
        <v>0</v>
      </c>
      <c r="J125" s="597">
        <v>0</v>
      </c>
      <c r="K125" s="561">
        <v>0</v>
      </c>
      <c r="L125" s="561">
        <v>0</v>
      </c>
      <c r="M125" s="1038">
        <v>0</v>
      </c>
      <c r="N125" s="1046">
        <f t="shared" si="3"/>
        <v>0</v>
      </c>
      <c r="O125" s="1053">
        <f t="shared" si="4"/>
        <v>0</v>
      </c>
      <c r="P125" s="599">
        <f t="shared" si="5"/>
        <v>0</v>
      </c>
    </row>
    <row r="126" spans="1:16" s="600" customFormat="1">
      <c r="A126" s="644" t="s">
        <v>110</v>
      </c>
      <c r="B126" s="596"/>
      <c r="C126" s="561"/>
      <c r="D126" s="597"/>
      <c r="E126" s="597"/>
      <c r="F126" s="597"/>
      <c r="G126" s="598"/>
      <c r="H126" s="598">
        <v>0</v>
      </c>
      <c r="I126" s="598">
        <v>0</v>
      </c>
      <c r="J126" s="597">
        <v>0</v>
      </c>
      <c r="K126" s="561">
        <v>0</v>
      </c>
      <c r="L126" s="561">
        <v>0</v>
      </c>
      <c r="M126" s="1038">
        <v>0</v>
      </c>
      <c r="N126" s="1046">
        <f t="shared" si="3"/>
        <v>0</v>
      </c>
      <c r="O126" s="1053">
        <f t="shared" si="4"/>
        <v>0</v>
      </c>
      <c r="P126" s="599">
        <f t="shared" si="5"/>
        <v>0</v>
      </c>
    </row>
    <row r="127" spans="1:16" s="600" customFormat="1">
      <c r="A127" s="644" t="s">
        <v>111</v>
      </c>
      <c r="B127" s="596"/>
      <c r="C127" s="561"/>
      <c r="D127" s="597"/>
      <c r="E127" s="597"/>
      <c r="F127" s="597"/>
      <c r="G127" s="598"/>
      <c r="H127" s="598">
        <v>1</v>
      </c>
      <c r="I127" s="598">
        <v>0</v>
      </c>
      <c r="J127" s="597">
        <v>0</v>
      </c>
      <c r="K127" s="561">
        <v>0</v>
      </c>
      <c r="L127" s="561">
        <v>0</v>
      </c>
      <c r="M127" s="1038">
        <v>0</v>
      </c>
      <c r="N127" s="1046">
        <f t="shared" si="3"/>
        <v>1</v>
      </c>
      <c r="O127" s="1053">
        <f t="shared" si="4"/>
        <v>0.16666666666666666</v>
      </c>
      <c r="P127" s="599">
        <f t="shared" si="5"/>
        <v>2.92201151272536E-3</v>
      </c>
    </row>
    <row r="128" spans="1:16" s="600" customFormat="1">
      <c r="A128" s="644" t="s">
        <v>112</v>
      </c>
      <c r="B128" s="596"/>
      <c r="C128" s="561"/>
      <c r="D128" s="597"/>
      <c r="E128" s="597"/>
      <c r="F128" s="597"/>
      <c r="G128" s="598"/>
      <c r="H128" s="598">
        <v>1</v>
      </c>
      <c r="I128" s="598">
        <v>2</v>
      </c>
      <c r="J128" s="597">
        <v>4</v>
      </c>
      <c r="K128" s="561">
        <v>1</v>
      </c>
      <c r="L128" s="561">
        <v>8</v>
      </c>
      <c r="M128" s="1038">
        <v>2</v>
      </c>
      <c r="N128" s="1046">
        <f t="shared" si="3"/>
        <v>18</v>
      </c>
      <c r="O128" s="1053">
        <f t="shared" si="4"/>
        <v>3</v>
      </c>
      <c r="P128" s="599">
        <f t="shared" si="5"/>
        <v>5.2596207229056488E-2</v>
      </c>
    </row>
    <row r="129" spans="1:16" s="600" customFormat="1">
      <c r="A129" s="643" t="s">
        <v>113</v>
      </c>
      <c r="B129" s="596"/>
      <c r="C129" s="561"/>
      <c r="D129" s="597"/>
      <c r="E129" s="597"/>
      <c r="F129" s="597"/>
      <c r="G129" s="598"/>
      <c r="H129" s="598">
        <v>65</v>
      </c>
      <c r="I129" s="598">
        <v>75</v>
      </c>
      <c r="J129" s="597">
        <v>79</v>
      </c>
      <c r="K129" s="561">
        <v>87</v>
      </c>
      <c r="L129" s="561">
        <v>67</v>
      </c>
      <c r="M129" s="1038">
        <v>64</v>
      </c>
      <c r="N129" s="1046">
        <f t="shared" si="3"/>
        <v>437</v>
      </c>
      <c r="O129" s="1053">
        <f t="shared" si="4"/>
        <v>72.833333333333329</v>
      </c>
      <c r="P129" s="599">
        <f t="shared" si="5"/>
        <v>1.2769190310609824</v>
      </c>
    </row>
    <row r="130" spans="1:16" s="600" customFormat="1">
      <c r="A130" s="643" t="s">
        <v>114</v>
      </c>
      <c r="B130" s="596"/>
      <c r="C130" s="561"/>
      <c r="D130" s="597"/>
      <c r="E130" s="597"/>
      <c r="F130" s="597"/>
      <c r="G130" s="598"/>
      <c r="H130" s="598">
        <v>0</v>
      </c>
      <c r="I130" s="598">
        <v>0</v>
      </c>
      <c r="J130" s="597">
        <v>0</v>
      </c>
      <c r="K130" s="561">
        <v>1</v>
      </c>
      <c r="L130" s="561">
        <v>1</v>
      </c>
      <c r="M130" s="1038">
        <v>0</v>
      </c>
      <c r="N130" s="1046">
        <f t="shared" si="3"/>
        <v>2</v>
      </c>
      <c r="O130" s="1053">
        <f t="shared" si="4"/>
        <v>0.33333333333333331</v>
      </c>
      <c r="P130" s="599">
        <f t="shared" si="5"/>
        <v>5.8440230254507199E-3</v>
      </c>
    </row>
    <row r="131" spans="1:16" s="600" customFormat="1">
      <c r="A131" s="643" t="s">
        <v>115</v>
      </c>
      <c r="B131" s="596"/>
      <c r="C131" s="561"/>
      <c r="D131" s="597"/>
      <c r="E131" s="597"/>
      <c r="F131" s="597"/>
      <c r="G131" s="598"/>
      <c r="H131" s="598">
        <v>2</v>
      </c>
      <c r="I131" s="598">
        <v>1</v>
      </c>
      <c r="J131" s="597">
        <v>1</v>
      </c>
      <c r="K131" s="561">
        <v>4</v>
      </c>
      <c r="L131" s="561">
        <v>2</v>
      </c>
      <c r="M131" s="1038">
        <v>1</v>
      </c>
      <c r="N131" s="1046">
        <f t="shared" si="3"/>
        <v>11</v>
      </c>
      <c r="O131" s="1053">
        <f t="shared" si="4"/>
        <v>1.8333333333333333</v>
      </c>
      <c r="P131" s="599">
        <f t="shared" si="5"/>
        <v>3.2142126639978959E-2</v>
      </c>
    </row>
    <row r="132" spans="1:16" s="600" customFormat="1">
      <c r="A132" s="643" t="s">
        <v>476</v>
      </c>
      <c r="B132" s="596"/>
      <c r="C132" s="561"/>
      <c r="D132" s="597"/>
      <c r="E132" s="597"/>
      <c r="F132" s="597"/>
      <c r="G132" s="598"/>
      <c r="H132" s="598">
        <v>4</v>
      </c>
      <c r="I132" s="598">
        <v>1</v>
      </c>
      <c r="J132" s="597">
        <v>3</v>
      </c>
      <c r="K132" s="561">
        <v>6</v>
      </c>
      <c r="L132" s="561">
        <v>7</v>
      </c>
      <c r="M132" s="1038">
        <v>2</v>
      </c>
      <c r="N132" s="1046">
        <f t="shared" si="3"/>
        <v>23</v>
      </c>
      <c r="O132" s="1053">
        <f t="shared" si="4"/>
        <v>3.8333333333333335</v>
      </c>
      <c r="P132" s="599">
        <f t="shared" si="5"/>
        <v>6.7206264792683282E-2</v>
      </c>
    </row>
    <row r="133" spans="1:16" s="600" customFormat="1">
      <c r="A133" s="643" t="s">
        <v>518</v>
      </c>
      <c r="B133" s="596"/>
      <c r="C133" s="561"/>
      <c r="D133" s="597"/>
      <c r="E133" s="597"/>
      <c r="F133" s="597"/>
      <c r="G133" s="598"/>
      <c r="H133" s="598">
        <v>1</v>
      </c>
      <c r="I133" s="598">
        <v>0</v>
      </c>
      <c r="J133" s="597">
        <v>0</v>
      </c>
      <c r="K133" s="561">
        <v>0</v>
      </c>
      <c r="L133" s="561">
        <v>0</v>
      </c>
      <c r="M133" s="1038">
        <v>0</v>
      </c>
      <c r="N133" s="1046">
        <f t="shared" si="3"/>
        <v>1</v>
      </c>
      <c r="O133" s="1053">
        <f t="shared" si="4"/>
        <v>0.16666666666666666</v>
      </c>
      <c r="P133" s="599">
        <f t="shared" si="5"/>
        <v>2.92201151272536E-3</v>
      </c>
    </row>
    <row r="134" spans="1:16" s="600" customFormat="1">
      <c r="A134" s="643" t="s">
        <v>477</v>
      </c>
      <c r="B134" s="596"/>
      <c r="C134" s="561"/>
      <c r="D134" s="597"/>
      <c r="E134" s="597"/>
      <c r="F134" s="597"/>
      <c r="G134" s="598"/>
      <c r="H134" s="598">
        <v>0</v>
      </c>
      <c r="I134" s="598">
        <v>0</v>
      </c>
      <c r="J134" s="597">
        <v>0</v>
      </c>
      <c r="K134" s="561">
        <v>0</v>
      </c>
      <c r="L134" s="561">
        <v>1</v>
      </c>
      <c r="M134" s="1038">
        <v>1</v>
      </c>
      <c r="N134" s="1046">
        <f t="shared" si="3"/>
        <v>2</v>
      </c>
      <c r="O134" s="1053">
        <f t="shared" si="4"/>
        <v>0.33333333333333331</v>
      </c>
      <c r="P134" s="599">
        <f t="shared" si="5"/>
        <v>5.8440230254507199E-3</v>
      </c>
    </row>
    <row r="135" spans="1:16" s="600" customFormat="1">
      <c r="A135" s="644" t="s">
        <v>116</v>
      </c>
      <c r="B135" s="596"/>
      <c r="C135" s="561"/>
      <c r="D135" s="597"/>
      <c r="E135" s="597"/>
      <c r="F135" s="597"/>
      <c r="G135" s="598"/>
      <c r="H135" s="598">
        <v>0</v>
      </c>
      <c r="I135" s="598">
        <v>0</v>
      </c>
      <c r="J135" s="597">
        <v>0</v>
      </c>
      <c r="K135" s="561">
        <v>0</v>
      </c>
      <c r="L135" s="561">
        <v>0</v>
      </c>
      <c r="M135" s="1038">
        <v>0</v>
      </c>
      <c r="N135" s="1046">
        <f t="shared" si="3"/>
        <v>0</v>
      </c>
      <c r="O135" s="1053">
        <f t="shared" si="4"/>
        <v>0</v>
      </c>
      <c r="P135" s="599">
        <f t="shared" si="5"/>
        <v>0</v>
      </c>
    </row>
    <row r="136" spans="1:16" s="600" customFormat="1">
      <c r="A136" s="644" t="s">
        <v>117</v>
      </c>
      <c r="B136" s="596"/>
      <c r="C136" s="561"/>
      <c r="D136" s="597"/>
      <c r="E136" s="597"/>
      <c r="F136" s="597"/>
      <c r="G136" s="598"/>
      <c r="H136" s="598">
        <v>61</v>
      </c>
      <c r="I136" s="598">
        <v>51</v>
      </c>
      <c r="J136" s="597">
        <v>81</v>
      </c>
      <c r="K136" s="561">
        <v>76</v>
      </c>
      <c r="L136" s="561">
        <v>106</v>
      </c>
      <c r="M136" s="1038">
        <v>81</v>
      </c>
      <c r="N136" s="1046">
        <f t="shared" si="3"/>
        <v>456</v>
      </c>
      <c r="O136" s="1053">
        <f t="shared" si="4"/>
        <v>76</v>
      </c>
      <c r="P136" s="599">
        <f t="shared" si="5"/>
        <v>1.3324372498027643</v>
      </c>
    </row>
    <row r="137" spans="1:16" s="661" customFormat="1">
      <c r="A137" s="644" t="s">
        <v>426</v>
      </c>
      <c r="B137" s="596"/>
      <c r="C137" s="561"/>
      <c r="D137" s="597"/>
      <c r="E137" s="597"/>
      <c r="F137" s="597"/>
      <c r="G137" s="598"/>
      <c r="H137" s="598">
        <v>2</v>
      </c>
      <c r="I137" s="598">
        <v>0</v>
      </c>
      <c r="J137" s="597">
        <v>0</v>
      </c>
      <c r="K137" s="561">
        <v>0</v>
      </c>
      <c r="L137" s="561">
        <v>0</v>
      </c>
      <c r="M137" s="1038">
        <v>0</v>
      </c>
      <c r="N137" s="1046">
        <f t="shared" si="3"/>
        <v>2</v>
      </c>
      <c r="O137" s="1053">
        <f t="shared" si="4"/>
        <v>0.33333333333333331</v>
      </c>
      <c r="P137" s="599">
        <f t="shared" si="5"/>
        <v>5.8440230254507199E-3</v>
      </c>
    </row>
    <row r="138" spans="1:16" s="600" customFormat="1">
      <c r="A138" s="645" t="s">
        <v>118</v>
      </c>
      <c r="B138" s="662"/>
      <c r="C138" s="663"/>
      <c r="D138" s="664"/>
      <c r="E138" s="664"/>
      <c r="F138" s="664"/>
      <c r="G138" s="664"/>
      <c r="H138" s="664">
        <v>7</v>
      </c>
      <c r="I138" s="664">
        <v>9</v>
      </c>
      <c r="J138" s="664">
        <v>12</v>
      </c>
      <c r="K138" s="663">
        <v>11</v>
      </c>
      <c r="L138" s="663">
        <v>5</v>
      </c>
      <c r="M138" s="1041">
        <v>15</v>
      </c>
      <c r="N138" s="1047">
        <f t="shared" si="3"/>
        <v>59</v>
      </c>
      <c r="O138" s="1054">
        <f t="shared" si="4"/>
        <v>9.8333333333333339</v>
      </c>
      <c r="P138" s="665">
        <f t="shared" si="5"/>
        <v>0.17239867925079624</v>
      </c>
    </row>
    <row r="139" spans="1:16" s="600" customFormat="1">
      <c r="A139" s="643" t="s">
        <v>119</v>
      </c>
      <c r="B139" s="596"/>
      <c r="C139" s="561"/>
      <c r="D139" s="597"/>
      <c r="E139" s="597"/>
      <c r="F139" s="597"/>
      <c r="G139" s="598"/>
      <c r="H139" s="598">
        <v>14</v>
      </c>
      <c r="I139" s="598">
        <v>10</v>
      </c>
      <c r="J139" s="597">
        <v>11</v>
      </c>
      <c r="K139" s="561">
        <v>4</v>
      </c>
      <c r="L139" s="561">
        <v>9</v>
      </c>
      <c r="M139" s="1038">
        <v>7</v>
      </c>
      <c r="N139" s="1046">
        <f t="shared" si="3"/>
        <v>55</v>
      </c>
      <c r="O139" s="1053">
        <f t="shared" si="4"/>
        <v>9.1666666666666661</v>
      </c>
      <c r="P139" s="599">
        <f t="shared" si="5"/>
        <v>0.16071063319989481</v>
      </c>
    </row>
    <row r="140" spans="1:16" s="600" customFormat="1">
      <c r="A140" s="644" t="s">
        <v>120</v>
      </c>
      <c r="B140" s="596"/>
      <c r="C140" s="561"/>
      <c r="D140" s="597"/>
      <c r="E140" s="597"/>
      <c r="F140" s="597"/>
      <c r="G140" s="598"/>
      <c r="H140" s="598">
        <v>0</v>
      </c>
      <c r="I140" s="598">
        <v>0</v>
      </c>
      <c r="J140" s="597">
        <v>0</v>
      </c>
      <c r="K140" s="561">
        <v>0</v>
      </c>
      <c r="L140" s="561">
        <v>0</v>
      </c>
      <c r="M140" s="1038">
        <v>0</v>
      </c>
      <c r="N140" s="1046">
        <f t="shared" si="3"/>
        <v>0</v>
      </c>
      <c r="O140" s="1053">
        <f t="shared" si="4"/>
        <v>0</v>
      </c>
      <c r="P140" s="599">
        <f t="shared" si="5"/>
        <v>0</v>
      </c>
    </row>
    <row r="141" spans="1:16" s="600" customFormat="1">
      <c r="A141" s="644" t="s">
        <v>121</v>
      </c>
      <c r="B141" s="596"/>
      <c r="C141" s="561"/>
      <c r="D141" s="597"/>
      <c r="E141" s="597"/>
      <c r="F141" s="597"/>
      <c r="G141" s="598"/>
      <c r="H141" s="598">
        <v>56</v>
      </c>
      <c r="I141" s="598">
        <v>32</v>
      </c>
      <c r="J141" s="597">
        <v>39</v>
      </c>
      <c r="K141" s="561">
        <v>38</v>
      </c>
      <c r="L141" s="561">
        <v>46</v>
      </c>
      <c r="M141" s="1038">
        <v>35</v>
      </c>
      <c r="N141" s="1046">
        <f t="shared" ref="N141:N205" si="6">SUM(B141:M141)</f>
        <v>246</v>
      </c>
      <c r="O141" s="1053">
        <f t="shared" ref="O141:O205" si="7">AVERAGE(B141:M141)</f>
        <v>41</v>
      </c>
      <c r="P141" s="599">
        <f t="shared" ref="P141:P205" si="8">(N141/$N$245)*100</f>
        <v>0.71881483213043862</v>
      </c>
    </row>
    <row r="142" spans="1:16" s="600" customFormat="1">
      <c r="A142" s="1092" t="s">
        <v>519</v>
      </c>
      <c r="B142" s="596"/>
      <c r="C142" s="561"/>
      <c r="D142" s="597"/>
      <c r="E142" s="597"/>
      <c r="F142" s="597"/>
      <c r="G142" s="598"/>
      <c r="H142" s="598">
        <v>2</v>
      </c>
      <c r="I142" s="598">
        <v>0</v>
      </c>
      <c r="J142" s="597">
        <v>0</v>
      </c>
      <c r="K142" s="561">
        <v>0</v>
      </c>
      <c r="L142" s="561">
        <v>0</v>
      </c>
      <c r="M142" s="1038">
        <v>0</v>
      </c>
      <c r="N142" s="1046">
        <f t="shared" si="6"/>
        <v>2</v>
      </c>
      <c r="O142" s="1053">
        <f t="shared" si="7"/>
        <v>0.33333333333333331</v>
      </c>
      <c r="P142" s="599">
        <f t="shared" si="8"/>
        <v>5.8440230254507199E-3</v>
      </c>
    </row>
    <row r="143" spans="1:16" s="600" customFormat="1">
      <c r="A143" s="644" t="s">
        <v>458</v>
      </c>
      <c r="B143" s="596"/>
      <c r="C143" s="561"/>
      <c r="D143" s="597"/>
      <c r="E143" s="597"/>
      <c r="F143" s="597"/>
      <c r="G143" s="598"/>
      <c r="H143" s="598">
        <v>1</v>
      </c>
      <c r="I143" s="598">
        <v>0</v>
      </c>
      <c r="J143" s="597">
        <v>1</v>
      </c>
      <c r="K143" s="561">
        <v>0</v>
      </c>
      <c r="L143" s="561">
        <v>0</v>
      </c>
      <c r="M143" s="1038">
        <v>2</v>
      </c>
      <c r="N143" s="1046">
        <f t="shared" si="6"/>
        <v>4</v>
      </c>
      <c r="O143" s="1053">
        <f t="shared" si="7"/>
        <v>0.66666666666666663</v>
      </c>
      <c r="P143" s="599">
        <f t="shared" si="8"/>
        <v>1.168804605090144E-2</v>
      </c>
    </row>
    <row r="144" spans="1:16" s="600" customFormat="1">
      <c r="A144" s="644" t="s">
        <v>122</v>
      </c>
      <c r="B144" s="596"/>
      <c r="C144" s="561"/>
      <c r="D144" s="597"/>
      <c r="E144" s="597"/>
      <c r="F144" s="597"/>
      <c r="G144" s="598"/>
      <c r="H144" s="598">
        <v>0</v>
      </c>
      <c r="I144" s="598">
        <v>0</v>
      </c>
      <c r="J144" s="597">
        <v>1</v>
      </c>
      <c r="K144" s="561">
        <v>0</v>
      </c>
      <c r="L144" s="561">
        <v>0</v>
      </c>
      <c r="M144" s="1038">
        <v>0</v>
      </c>
      <c r="N144" s="1046">
        <f t="shared" si="6"/>
        <v>1</v>
      </c>
      <c r="O144" s="1053">
        <f t="shared" si="7"/>
        <v>0.16666666666666666</v>
      </c>
      <c r="P144" s="599">
        <f t="shared" si="8"/>
        <v>2.92201151272536E-3</v>
      </c>
    </row>
    <row r="145" spans="1:16" s="600" customFormat="1">
      <c r="A145" s="644" t="s">
        <v>123</v>
      </c>
      <c r="B145" s="596"/>
      <c r="C145" s="561"/>
      <c r="D145" s="597"/>
      <c r="E145" s="597"/>
      <c r="F145" s="597"/>
      <c r="G145" s="598"/>
      <c r="H145" s="598">
        <v>31</v>
      </c>
      <c r="I145" s="598">
        <v>29</v>
      </c>
      <c r="J145" s="597">
        <v>15</v>
      </c>
      <c r="K145" s="561">
        <v>25</v>
      </c>
      <c r="L145" s="561">
        <v>15</v>
      </c>
      <c r="M145" s="1038">
        <v>24</v>
      </c>
      <c r="N145" s="1046">
        <f t="shared" si="6"/>
        <v>139</v>
      </c>
      <c r="O145" s="1053">
        <f t="shared" si="7"/>
        <v>23.166666666666668</v>
      </c>
      <c r="P145" s="599">
        <f t="shared" si="8"/>
        <v>0.40615960026882503</v>
      </c>
    </row>
    <row r="146" spans="1:16" s="600" customFormat="1">
      <c r="A146" s="644" t="s">
        <v>124</v>
      </c>
      <c r="B146" s="596"/>
      <c r="C146" s="561"/>
      <c r="D146" s="597"/>
      <c r="E146" s="597"/>
      <c r="F146" s="597"/>
      <c r="G146" s="598"/>
      <c r="H146" s="598">
        <v>0</v>
      </c>
      <c r="I146" s="598">
        <v>0</v>
      </c>
      <c r="J146" s="597">
        <v>0</v>
      </c>
      <c r="K146" s="561">
        <v>0</v>
      </c>
      <c r="L146" s="561">
        <v>0</v>
      </c>
      <c r="M146" s="1042">
        <v>0</v>
      </c>
      <c r="N146" s="1046">
        <f t="shared" si="6"/>
        <v>0</v>
      </c>
      <c r="O146" s="1053">
        <f t="shared" si="7"/>
        <v>0</v>
      </c>
      <c r="P146" s="599">
        <f t="shared" si="8"/>
        <v>0</v>
      </c>
    </row>
    <row r="147" spans="1:16" s="600" customFormat="1">
      <c r="A147" s="644" t="s">
        <v>427</v>
      </c>
      <c r="B147" s="596"/>
      <c r="C147" s="561"/>
      <c r="D147" s="597"/>
      <c r="E147" s="597"/>
      <c r="F147" s="597"/>
      <c r="G147" s="598"/>
      <c r="H147" s="598">
        <v>1</v>
      </c>
      <c r="I147" s="598">
        <v>0</v>
      </c>
      <c r="J147" s="597">
        <v>0</v>
      </c>
      <c r="K147" s="561">
        <v>0</v>
      </c>
      <c r="L147" s="561">
        <v>0</v>
      </c>
      <c r="M147" s="1038">
        <v>0</v>
      </c>
      <c r="N147" s="1046">
        <f t="shared" si="6"/>
        <v>1</v>
      </c>
      <c r="O147" s="1053">
        <f t="shared" si="7"/>
        <v>0.16666666666666666</v>
      </c>
      <c r="P147" s="599">
        <f t="shared" si="8"/>
        <v>2.92201151272536E-3</v>
      </c>
    </row>
    <row r="148" spans="1:16" s="600" customFormat="1">
      <c r="A148" s="644" t="s">
        <v>125</v>
      </c>
      <c r="B148" s="596"/>
      <c r="C148" s="561"/>
      <c r="D148" s="597"/>
      <c r="E148" s="597"/>
      <c r="F148" s="597"/>
      <c r="G148" s="598"/>
      <c r="H148" s="598">
        <v>10</v>
      </c>
      <c r="I148" s="598">
        <v>3</v>
      </c>
      <c r="J148" s="597">
        <v>9</v>
      </c>
      <c r="K148" s="561">
        <v>9</v>
      </c>
      <c r="L148" s="561">
        <v>13</v>
      </c>
      <c r="M148" s="1038">
        <v>18</v>
      </c>
      <c r="N148" s="1046">
        <f t="shared" si="6"/>
        <v>62</v>
      </c>
      <c r="O148" s="1053">
        <f t="shared" si="7"/>
        <v>10.333333333333334</v>
      </c>
      <c r="P148" s="599">
        <f t="shared" si="8"/>
        <v>0.18116471378897234</v>
      </c>
    </row>
    <row r="149" spans="1:16" s="600" customFormat="1">
      <c r="A149" s="644" t="s">
        <v>126</v>
      </c>
      <c r="B149" s="596"/>
      <c r="C149" s="561"/>
      <c r="D149" s="597"/>
      <c r="E149" s="597"/>
      <c r="F149" s="597"/>
      <c r="G149" s="598"/>
      <c r="H149" s="598">
        <v>38</v>
      </c>
      <c r="I149" s="598">
        <v>41</v>
      </c>
      <c r="J149" s="597">
        <v>63</v>
      </c>
      <c r="K149" s="561">
        <v>140</v>
      </c>
      <c r="L149" s="561">
        <v>189</v>
      </c>
      <c r="M149" s="1038">
        <v>91</v>
      </c>
      <c r="N149" s="1046">
        <f t="shared" si="6"/>
        <v>562</v>
      </c>
      <c r="O149" s="1053">
        <f t="shared" si="7"/>
        <v>93.666666666666671</v>
      </c>
      <c r="P149" s="599">
        <f t="shared" si="8"/>
        <v>1.6421704701516524</v>
      </c>
    </row>
    <row r="150" spans="1:16" s="600" customFormat="1">
      <c r="A150" s="644" t="s">
        <v>127</v>
      </c>
      <c r="B150" s="596"/>
      <c r="C150" s="561"/>
      <c r="D150" s="597"/>
      <c r="E150" s="597"/>
      <c r="F150" s="597"/>
      <c r="G150" s="598"/>
      <c r="H150" s="598">
        <v>1</v>
      </c>
      <c r="I150" s="598">
        <v>7</v>
      </c>
      <c r="J150" s="597">
        <v>0</v>
      </c>
      <c r="K150" s="561">
        <v>1</v>
      </c>
      <c r="L150" s="561">
        <v>1</v>
      </c>
      <c r="M150" s="1038">
        <v>0</v>
      </c>
      <c r="N150" s="1046">
        <f t="shared" si="6"/>
        <v>10</v>
      </c>
      <c r="O150" s="1053">
        <f t="shared" si="7"/>
        <v>1.6666666666666667</v>
      </c>
      <c r="P150" s="599">
        <f t="shared" si="8"/>
        <v>2.9220115127253601E-2</v>
      </c>
    </row>
    <row r="151" spans="1:16" s="600" customFormat="1">
      <c r="A151" s="644" t="s">
        <v>128</v>
      </c>
      <c r="B151" s="596"/>
      <c r="C151" s="561"/>
      <c r="D151" s="597"/>
      <c r="E151" s="597"/>
      <c r="F151" s="597"/>
      <c r="G151" s="598"/>
      <c r="H151" s="598">
        <v>1</v>
      </c>
      <c r="I151" s="598">
        <v>2</v>
      </c>
      <c r="J151" s="597">
        <v>5</v>
      </c>
      <c r="K151" s="561">
        <v>4</v>
      </c>
      <c r="L151" s="561">
        <v>2</v>
      </c>
      <c r="M151" s="1038">
        <v>1</v>
      </c>
      <c r="N151" s="1046">
        <f t="shared" si="6"/>
        <v>15</v>
      </c>
      <c r="O151" s="1053">
        <f t="shared" si="7"/>
        <v>2.5</v>
      </c>
      <c r="P151" s="599">
        <f t="shared" si="8"/>
        <v>4.3830172690880402E-2</v>
      </c>
    </row>
    <row r="152" spans="1:16" s="600" customFormat="1">
      <c r="A152" s="644" t="s">
        <v>129</v>
      </c>
      <c r="B152" s="596"/>
      <c r="C152" s="561"/>
      <c r="D152" s="597"/>
      <c r="E152" s="597"/>
      <c r="F152" s="597"/>
      <c r="G152" s="598"/>
      <c r="H152" s="598">
        <v>0</v>
      </c>
      <c r="I152" s="598">
        <v>0</v>
      </c>
      <c r="J152" s="597">
        <v>0</v>
      </c>
      <c r="K152" s="561">
        <v>0</v>
      </c>
      <c r="L152" s="561">
        <v>0</v>
      </c>
      <c r="M152" s="1038">
        <v>0</v>
      </c>
      <c r="N152" s="1046">
        <f t="shared" si="6"/>
        <v>0</v>
      </c>
      <c r="O152" s="1053">
        <f t="shared" si="7"/>
        <v>0</v>
      </c>
      <c r="P152" s="599">
        <f t="shared" si="8"/>
        <v>0</v>
      </c>
    </row>
    <row r="153" spans="1:16" s="600" customFormat="1">
      <c r="A153" s="644" t="s">
        <v>130</v>
      </c>
      <c r="B153" s="596"/>
      <c r="C153" s="561"/>
      <c r="D153" s="597"/>
      <c r="E153" s="597"/>
      <c r="F153" s="597"/>
      <c r="G153" s="598"/>
      <c r="H153" s="598">
        <v>0</v>
      </c>
      <c r="I153" s="598">
        <v>0</v>
      </c>
      <c r="J153" s="597">
        <v>1</v>
      </c>
      <c r="K153" s="561">
        <v>0</v>
      </c>
      <c r="L153" s="561">
        <v>2</v>
      </c>
      <c r="M153" s="1038">
        <v>2</v>
      </c>
      <c r="N153" s="1046">
        <f t="shared" si="6"/>
        <v>5</v>
      </c>
      <c r="O153" s="1053">
        <f t="shared" si="7"/>
        <v>0.83333333333333337</v>
      </c>
      <c r="P153" s="599">
        <f t="shared" si="8"/>
        <v>1.4610057563626801E-2</v>
      </c>
    </row>
    <row r="154" spans="1:16" s="600" customFormat="1">
      <c r="A154" s="643" t="s">
        <v>131</v>
      </c>
      <c r="B154" s="596"/>
      <c r="C154" s="561"/>
      <c r="D154" s="597"/>
      <c r="E154" s="597"/>
      <c r="F154" s="597"/>
      <c r="G154" s="598"/>
      <c r="H154" s="598">
        <v>7</v>
      </c>
      <c r="I154" s="598">
        <v>2</v>
      </c>
      <c r="J154" s="597">
        <v>6</v>
      </c>
      <c r="K154" s="561">
        <v>0</v>
      </c>
      <c r="L154" s="561">
        <v>1</v>
      </c>
      <c r="M154" s="1038">
        <v>1</v>
      </c>
      <c r="N154" s="1046">
        <f t="shared" si="6"/>
        <v>17</v>
      </c>
      <c r="O154" s="1053">
        <f t="shared" si="7"/>
        <v>2.8333333333333335</v>
      </c>
      <c r="P154" s="599">
        <f t="shared" si="8"/>
        <v>4.9674195716331124E-2</v>
      </c>
    </row>
    <row r="155" spans="1:16" s="600" customFormat="1">
      <c r="A155" s="644" t="s">
        <v>132</v>
      </c>
      <c r="B155" s="596"/>
      <c r="C155" s="561"/>
      <c r="D155" s="597"/>
      <c r="E155" s="597"/>
      <c r="F155" s="597"/>
      <c r="G155" s="598"/>
      <c r="H155" s="598">
        <v>0</v>
      </c>
      <c r="I155" s="598">
        <v>1</v>
      </c>
      <c r="J155" s="597">
        <v>0</v>
      </c>
      <c r="K155" s="561">
        <v>0</v>
      </c>
      <c r="L155" s="561">
        <v>0</v>
      </c>
      <c r="M155" s="1038">
        <v>0</v>
      </c>
      <c r="N155" s="1046">
        <f t="shared" si="6"/>
        <v>1</v>
      </c>
      <c r="O155" s="1053">
        <f t="shared" si="7"/>
        <v>0.16666666666666666</v>
      </c>
      <c r="P155" s="599">
        <f t="shared" si="8"/>
        <v>2.92201151272536E-3</v>
      </c>
    </row>
    <row r="156" spans="1:16" s="600" customFormat="1">
      <c r="A156" s="644" t="s">
        <v>499</v>
      </c>
      <c r="B156" s="596"/>
      <c r="C156" s="561"/>
      <c r="D156" s="597"/>
      <c r="E156" s="597"/>
      <c r="F156" s="597"/>
      <c r="G156" s="598"/>
      <c r="H156" s="598">
        <v>0</v>
      </c>
      <c r="I156" s="598">
        <v>0</v>
      </c>
      <c r="J156" s="597">
        <v>0</v>
      </c>
      <c r="K156" s="561">
        <v>1</v>
      </c>
      <c r="L156" s="561">
        <v>0</v>
      </c>
      <c r="M156" s="1038">
        <v>0</v>
      </c>
      <c r="N156" s="1046">
        <f t="shared" si="6"/>
        <v>1</v>
      </c>
      <c r="O156" s="1053">
        <f t="shared" si="7"/>
        <v>0.16666666666666666</v>
      </c>
      <c r="P156" s="599">
        <f t="shared" si="8"/>
        <v>2.92201151272536E-3</v>
      </c>
    </row>
    <row r="157" spans="1:16" s="600" customFormat="1">
      <c r="A157" s="644" t="s">
        <v>133</v>
      </c>
      <c r="B157" s="596"/>
      <c r="C157" s="561"/>
      <c r="D157" s="597"/>
      <c r="E157" s="597"/>
      <c r="F157" s="597"/>
      <c r="G157" s="598"/>
      <c r="H157" s="598">
        <v>57</v>
      </c>
      <c r="I157" s="598">
        <v>45</v>
      </c>
      <c r="J157" s="597">
        <v>62</v>
      </c>
      <c r="K157" s="561">
        <v>50</v>
      </c>
      <c r="L157" s="561">
        <v>68</v>
      </c>
      <c r="M157" s="1038">
        <v>115</v>
      </c>
      <c r="N157" s="1046">
        <f t="shared" si="6"/>
        <v>397</v>
      </c>
      <c r="O157" s="1053">
        <f t="shared" si="7"/>
        <v>66.166666666666671</v>
      </c>
      <c r="P157" s="599">
        <f t="shared" si="8"/>
        <v>1.160038570551968</v>
      </c>
    </row>
    <row r="158" spans="1:16" s="600" customFormat="1">
      <c r="A158" s="644" t="s">
        <v>134</v>
      </c>
      <c r="B158" s="596"/>
      <c r="C158" s="561"/>
      <c r="D158" s="597"/>
      <c r="E158" s="597"/>
      <c r="F158" s="597"/>
      <c r="G158" s="598"/>
      <c r="H158" s="598">
        <v>1</v>
      </c>
      <c r="I158" s="598">
        <v>1</v>
      </c>
      <c r="J158" s="597">
        <v>1</v>
      </c>
      <c r="K158" s="561">
        <v>1</v>
      </c>
      <c r="L158" s="561">
        <v>0</v>
      </c>
      <c r="M158" s="1038">
        <v>1</v>
      </c>
      <c r="N158" s="1046">
        <f t="shared" si="6"/>
        <v>5</v>
      </c>
      <c r="O158" s="1053">
        <f t="shared" si="7"/>
        <v>0.83333333333333337</v>
      </c>
      <c r="P158" s="599">
        <f t="shared" si="8"/>
        <v>1.4610057563626801E-2</v>
      </c>
    </row>
    <row r="159" spans="1:16" s="600" customFormat="1">
      <c r="A159" s="644" t="s">
        <v>135</v>
      </c>
      <c r="B159" s="596"/>
      <c r="C159" s="561"/>
      <c r="D159" s="597"/>
      <c r="E159" s="597"/>
      <c r="F159" s="597"/>
      <c r="G159" s="598"/>
      <c r="H159" s="598">
        <v>175</v>
      </c>
      <c r="I159" s="598">
        <v>168</v>
      </c>
      <c r="J159" s="597">
        <v>153</v>
      </c>
      <c r="K159" s="561">
        <v>113</v>
      </c>
      <c r="L159" s="561">
        <v>47</v>
      </c>
      <c r="M159" s="1038">
        <v>86</v>
      </c>
      <c r="N159" s="1046">
        <f t="shared" si="6"/>
        <v>742</v>
      </c>
      <c r="O159" s="1053">
        <f t="shared" si="7"/>
        <v>123.66666666666667</v>
      </c>
      <c r="P159" s="599">
        <f t="shared" si="8"/>
        <v>2.1681325424422173</v>
      </c>
    </row>
    <row r="160" spans="1:16" s="600" customFormat="1">
      <c r="A160" s="643" t="s">
        <v>136</v>
      </c>
      <c r="B160" s="596"/>
      <c r="C160" s="561"/>
      <c r="D160" s="597"/>
      <c r="E160" s="597"/>
      <c r="F160" s="597"/>
      <c r="G160" s="598"/>
      <c r="H160" s="598">
        <v>14</v>
      </c>
      <c r="I160" s="598">
        <v>14</v>
      </c>
      <c r="J160" s="597">
        <v>11</v>
      </c>
      <c r="K160" s="561">
        <v>16</v>
      </c>
      <c r="L160" s="561">
        <v>10</v>
      </c>
      <c r="M160" s="1038">
        <v>17</v>
      </c>
      <c r="N160" s="1046">
        <f t="shared" si="6"/>
        <v>82</v>
      </c>
      <c r="O160" s="1053">
        <f t="shared" si="7"/>
        <v>13.666666666666666</v>
      </c>
      <c r="P160" s="599">
        <f t="shared" si="8"/>
        <v>0.23960494404347954</v>
      </c>
    </row>
    <row r="161" spans="1:16" s="600" customFormat="1">
      <c r="A161" s="644" t="s">
        <v>137</v>
      </c>
      <c r="B161" s="596"/>
      <c r="C161" s="561"/>
      <c r="D161" s="597"/>
      <c r="E161" s="597"/>
      <c r="F161" s="597"/>
      <c r="G161" s="598"/>
      <c r="H161" s="598">
        <v>0</v>
      </c>
      <c r="I161" s="598">
        <v>0</v>
      </c>
      <c r="J161" s="597">
        <v>0</v>
      </c>
      <c r="K161" s="561">
        <v>1</v>
      </c>
      <c r="L161" s="561">
        <v>0</v>
      </c>
      <c r="M161" s="1038">
        <v>0</v>
      </c>
      <c r="N161" s="1046">
        <f t="shared" si="6"/>
        <v>1</v>
      </c>
      <c r="O161" s="1053">
        <f t="shared" si="7"/>
        <v>0.16666666666666666</v>
      </c>
      <c r="P161" s="599">
        <f t="shared" si="8"/>
        <v>2.92201151272536E-3</v>
      </c>
    </row>
    <row r="162" spans="1:16" s="600" customFormat="1">
      <c r="A162" s="644" t="s">
        <v>138</v>
      </c>
      <c r="B162" s="596"/>
      <c r="C162" s="561"/>
      <c r="D162" s="597"/>
      <c r="E162" s="597"/>
      <c r="F162" s="597"/>
      <c r="G162" s="598"/>
      <c r="H162" s="598">
        <v>0</v>
      </c>
      <c r="I162" s="598">
        <v>0</v>
      </c>
      <c r="J162" s="597">
        <v>0</v>
      </c>
      <c r="K162" s="561">
        <v>0</v>
      </c>
      <c r="L162" s="561">
        <v>0</v>
      </c>
      <c r="M162" s="1038">
        <v>0</v>
      </c>
      <c r="N162" s="1046">
        <f t="shared" si="6"/>
        <v>0</v>
      </c>
      <c r="O162" s="1053">
        <f t="shared" si="7"/>
        <v>0</v>
      </c>
      <c r="P162" s="599">
        <f t="shared" si="8"/>
        <v>0</v>
      </c>
    </row>
    <row r="163" spans="1:16" s="600" customFormat="1">
      <c r="A163" s="644" t="s">
        <v>139</v>
      </c>
      <c r="B163" s="596"/>
      <c r="C163" s="561"/>
      <c r="D163" s="597"/>
      <c r="E163" s="597"/>
      <c r="F163" s="597"/>
      <c r="G163" s="598"/>
      <c r="H163" s="598">
        <v>4</v>
      </c>
      <c r="I163" s="598">
        <v>6</v>
      </c>
      <c r="J163" s="597">
        <v>0</v>
      </c>
      <c r="K163" s="561">
        <v>2</v>
      </c>
      <c r="L163" s="561">
        <v>7</v>
      </c>
      <c r="M163" s="1038">
        <v>4</v>
      </c>
      <c r="N163" s="1046">
        <f t="shared" si="6"/>
        <v>23</v>
      </c>
      <c r="O163" s="1053">
        <f t="shared" si="7"/>
        <v>3.8333333333333335</v>
      </c>
      <c r="P163" s="599">
        <f t="shared" si="8"/>
        <v>6.7206264792683282E-2</v>
      </c>
    </row>
    <row r="164" spans="1:16" s="600" customFormat="1">
      <c r="A164" s="644" t="s">
        <v>140</v>
      </c>
      <c r="B164" s="596"/>
      <c r="C164" s="561"/>
      <c r="D164" s="597"/>
      <c r="E164" s="597"/>
      <c r="F164" s="597"/>
      <c r="G164" s="598"/>
      <c r="H164" s="598">
        <v>146</v>
      </c>
      <c r="I164" s="598">
        <v>141</v>
      </c>
      <c r="J164" s="597">
        <v>195</v>
      </c>
      <c r="K164" s="561">
        <v>158</v>
      </c>
      <c r="L164" s="561">
        <v>108</v>
      </c>
      <c r="M164" s="1038">
        <v>102</v>
      </c>
      <c r="N164" s="1046">
        <f t="shared" si="6"/>
        <v>850</v>
      </c>
      <c r="O164" s="1053">
        <f t="shared" si="7"/>
        <v>141.66666666666666</v>
      </c>
      <c r="P164" s="599">
        <f t="shared" si="8"/>
        <v>2.483709785816556</v>
      </c>
    </row>
    <row r="165" spans="1:16" s="600" customFormat="1">
      <c r="A165" s="644" t="s">
        <v>436</v>
      </c>
      <c r="B165" s="596"/>
      <c r="C165" s="561"/>
      <c r="D165" s="597"/>
      <c r="E165" s="597"/>
      <c r="F165" s="597"/>
      <c r="G165" s="598"/>
      <c r="H165" s="598">
        <v>14</v>
      </c>
      <c r="I165" s="598">
        <v>9</v>
      </c>
      <c r="J165" s="597">
        <v>15</v>
      </c>
      <c r="K165" s="561">
        <v>22</v>
      </c>
      <c r="L165" s="561">
        <v>18</v>
      </c>
      <c r="M165" s="1038">
        <v>21</v>
      </c>
      <c r="N165" s="1046">
        <f t="shared" si="6"/>
        <v>99</v>
      </c>
      <c r="O165" s="1053">
        <f t="shared" si="7"/>
        <v>16.5</v>
      </c>
      <c r="P165" s="599">
        <f t="shared" si="8"/>
        <v>0.28927913975981062</v>
      </c>
    </row>
    <row r="166" spans="1:16" s="600" customFormat="1">
      <c r="A166" s="644" t="s">
        <v>142</v>
      </c>
      <c r="B166" s="596"/>
      <c r="C166" s="561"/>
      <c r="D166" s="597"/>
      <c r="E166" s="597"/>
      <c r="F166" s="597"/>
      <c r="G166" s="598"/>
      <c r="H166" s="598">
        <v>0</v>
      </c>
      <c r="I166" s="598">
        <v>1</v>
      </c>
      <c r="J166" s="597">
        <v>1</v>
      </c>
      <c r="K166" s="561">
        <v>0</v>
      </c>
      <c r="L166" s="561">
        <v>0</v>
      </c>
      <c r="M166" s="1038">
        <v>0</v>
      </c>
      <c r="N166" s="1046">
        <f t="shared" si="6"/>
        <v>2</v>
      </c>
      <c r="O166" s="1053">
        <f t="shared" si="7"/>
        <v>0.33333333333333331</v>
      </c>
      <c r="P166" s="599">
        <f t="shared" si="8"/>
        <v>5.8440230254507199E-3</v>
      </c>
    </row>
    <row r="167" spans="1:16" s="600" customFormat="1">
      <c r="A167" s="644" t="s">
        <v>141</v>
      </c>
      <c r="B167" s="596"/>
      <c r="C167" s="561"/>
      <c r="D167" s="597"/>
      <c r="E167" s="597"/>
      <c r="F167" s="597"/>
      <c r="G167" s="598"/>
      <c r="H167" s="598">
        <v>4</v>
      </c>
      <c r="I167" s="598">
        <v>2</v>
      </c>
      <c r="J167" s="597">
        <v>9</v>
      </c>
      <c r="K167" s="561">
        <v>4</v>
      </c>
      <c r="L167" s="561">
        <v>1</v>
      </c>
      <c r="M167" s="1038">
        <v>11</v>
      </c>
      <c r="N167" s="1046">
        <f t="shared" si="6"/>
        <v>31</v>
      </c>
      <c r="O167" s="1053">
        <f t="shared" si="7"/>
        <v>5.166666666666667</v>
      </c>
      <c r="P167" s="599">
        <f t="shared" si="8"/>
        <v>9.0582356894486168E-2</v>
      </c>
    </row>
    <row r="168" spans="1:16" s="600" customFormat="1">
      <c r="A168" s="643" t="s">
        <v>143</v>
      </c>
      <c r="B168" s="596"/>
      <c r="C168" s="561"/>
      <c r="D168" s="597"/>
      <c r="E168" s="597"/>
      <c r="F168" s="597"/>
      <c r="G168" s="598"/>
      <c r="H168" s="598">
        <v>394</v>
      </c>
      <c r="I168" s="598">
        <v>423</v>
      </c>
      <c r="J168" s="597">
        <v>314</v>
      </c>
      <c r="K168" s="561">
        <v>148</v>
      </c>
      <c r="L168" s="561">
        <v>252</v>
      </c>
      <c r="M168" s="1038">
        <v>175</v>
      </c>
      <c r="N168" s="1046">
        <f t="shared" si="6"/>
        <v>1706</v>
      </c>
      <c r="O168" s="1053">
        <f t="shared" si="7"/>
        <v>284.33333333333331</v>
      </c>
      <c r="P168" s="599">
        <f t="shared" si="8"/>
        <v>4.9849516407094647</v>
      </c>
    </row>
    <row r="169" spans="1:16" s="600" customFormat="1">
      <c r="A169" s="643" t="s">
        <v>459</v>
      </c>
      <c r="B169" s="596"/>
      <c r="C169" s="561"/>
      <c r="D169" s="597"/>
      <c r="E169" s="597"/>
      <c r="F169" s="597"/>
      <c r="G169" s="598"/>
      <c r="H169" s="598">
        <v>76</v>
      </c>
      <c r="I169" s="598">
        <v>87</v>
      </c>
      <c r="J169" s="597">
        <v>33</v>
      </c>
      <c r="K169" s="561">
        <v>192</v>
      </c>
      <c r="L169" s="561">
        <v>35</v>
      </c>
      <c r="M169" s="1038">
        <v>45</v>
      </c>
      <c r="N169" s="1046">
        <f t="shared" si="6"/>
        <v>468</v>
      </c>
      <c r="O169" s="1053">
        <f t="shared" si="7"/>
        <v>78</v>
      </c>
      <c r="P169" s="599">
        <f t="shared" si="8"/>
        <v>1.3675013879554685</v>
      </c>
    </row>
    <row r="170" spans="1:16" s="600" customFormat="1">
      <c r="A170" s="643" t="s">
        <v>144</v>
      </c>
      <c r="B170" s="596"/>
      <c r="C170" s="561"/>
      <c r="D170" s="597"/>
      <c r="E170" s="597"/>
      <c r="F170" s="597"/>
      <c r="G170" s="598"/>
      <c r="H170" s="598">
        <v>0</v>
      </c>
      <c r="I170" s="598">
        <v>0</v>
      </c>
      <c r="J170" s="597">
        <v>0</v>
      </c>
      <c r="K170" s="561">
        <v>0</v>
      </c>
      <c r="L170" s="561">
        <v>0</v>
      </c>
      <c r="M170" s="1038">
        <v>0</v>
      </c>
      <c r="N170" s="1046">
        <f t="shared" si="6"/>
        <v>0</v>
      </c>
      <c r="O170" s="1053">
        <f t="shared" si="7"/>
        <v>0</v>
      </c>
      <c r="P170" s="599">
        <f t="shared" si="8"/>
        <v>0</v>
      </c>
    </row>
    <row r="171" spans="1:16" s="600" customFormat="1">
      <c r="A171" s="644" t="s">
        <v>432</v>
      </c>
      <c r="B171" s="596"/>
      <c r="C171" s="561"/>
      <c r="D171" s="597"/>
      <c r="E171" s="597"/>
      <c r="F171" s="597"/>
      <c r="G171" s="598"/>
      <c r="H171" s="598">
        <v>16</v>
      </c>
      <c r="I171" s="598">
        <v>11</v>
      </c>
      <c r="J171" s="597">
        <v>11</v>
      </c>
      <c r="K171" s="561">
        <v>5</v>
      </c>
      <c r="L171" s="561">
        <v>3</v>
      </c>
      <c r="M171" s="1038">
        <v>3</v>
      </c>
      <c r="N171" s="1046">
        <f t="shared" si="6"/>
        <v>49</v>
      </c>
      <c r="O171" s="1053">
        <f t="shared" si="7"/>
        <v>8.1666666666666661</v>
      </c>
      <c r="P171" s="599">
        <f t="shared" si="8"/>
        <v>0.14317856412354263</v>
      </c>
    </row>
    <row r="172" spans="1:16" s="600" customFormat="1">
      <c r="A172" s="644" t="s">
        <v>145</v>
      </c>
      <c r="B172" s="596"/>
      <c r="C172" s="561"/>
      <c r="D172" s="597"/>
      <c r="E172" s="597"/>
      <c r="F172" s="597"/>
      <c r="G172" s="598"/>
      <c r="H172" s="598">
        <v>15</v>
      </c>
      <c r="I172" s="598">
        <v>11</v>
      </c>
      <c r="J172" s="597">
        <v>18</v>
      </c>
      <c r="K172" s="561">
        <v>5</v>
      </c>
      <c r="L172" s="561">
        <v>17</v>
      </c>
      <c r="M172" s="1038">
        <v>12</v>
      </c>
      <c r="N172" s="1046">
        <f t="shared" si="6"/>
        <v>78</v>
      </c>
      <c r="O172" s="1053">
        <f t="shared" si="7"/>
        <v>13</v>
      </c>
      <c r="P172" s="599">
        <f t="shared" si="8"/>
        <v>0.22791689799257808</v>
      </c>
    </row>
    <row r="173" spans="1:16" s="600" customFormat="1">
      <c r="A173" s="644" t="s">
        <v>146</v>
      </c>
      <c r="B173" s="596"/>
      <c r="C173" s="561"/>
      <c r="D173" s="597"/>
      <c r="E173" s="597"/>
      <c r="F173" s="597"/>
      <c r="G173" s="598"/>
      <c r="H173" s="598">
        <v>0</v>
      </c>
      <c r="I173" s="598">
        <v>0</v>
      </c>
      <c r="J173" s="597">
        <v>0</v>
      </c>
      <c r="K173" s="561">
        <v>0</v>
      </c>
      <c r="L173" s="561">
        <v>0</v>
      </c>
      <c r="M173" s="1038">
        <v>2</v>
      </c>
      <c r="N173" s="1046">
        <f t="shared" si="6"/>
        <v>2</v>
      </c>
      <c r="O173" s="1053">
        <f t="shared" si="7"/>
        <v>0.33333333333333331</v>
      </c>
      <c r="P173" s="599">
        <f t="shared" si="8"/>
        <v>5.8440230254507199E-3</v>
      </c>
    </row>
    <row r="174" spans="1:16" s="634" customFormat="1">
      <c r="A174" s="643" t="s">
        <v>147</v>
      </c>
      <c r="B174" s="633"/>
      <c r="C174" s="561"/>
      <c r="D174" s="598"/>
      <c r="E174" s="598"/>
      <c r="F174" s="598"/>
      <c r="G174" s="598"/>
      <c r="H174" s="598">
        <v>0</v>
      </c>
      <c r="I174" s="598">
        <v>0</v>
      </c>
      <c r="J174" s="598">
        <v>0</v>
      </c>
      <c r="K174" s="561">
        <v>4</v>
      </c>
      <c r="L174" s="561">
        <v>1</v>
      </c>
      <c r="M174" s="1038">
        <v>4</v>
      </c>
      <c r="N174" s="1046">
        <f t="shared" si="6"/>
        <v>9</v>
      </c>
      <c r="O174" s="1053">
        <f t="shared" si="7"/>
        <v>1.5</v>
      </c>
      <c r="P174" s="599">
        <f t="shared" si="8"/>
        <v>2.6298103614528244E-2</v>
      </c>
    </row>
    <row r="175" spans="1:16" s="634" customFormat="1">
      <c r="A175" s="643" t="s">
        <v>452</v>
      </c>
      <c r="B175" s="633"/>
      <c r="C175" s="561"/>
      <c r="D175" s="598"/>
      <c r="E175" s="598"/>
      <c r="F175" s="598"/>
      <c r="G175" s="598"/>
      <c r="H175" s="598">
        <v>1</v>
      </c>
      <c r="I175" s="598">
        <v>1</v>
      </c>
      <c r="J175" s="598">
        <v>1</v>
      </c>
      <c r="K175" s="561">
        <v>1</v>
      </c>
      <c r="L175" s="561">
        <v>1</v>
      </c>
      <c r="M175" s="1038">
        <v>3</v>
      </c>
      <c r="N175" s="1046">
        <f t="shared" si="6"/>
        <v>8</v>
      </c>
      <c r="O175" s="1053">
        <f t="shared" si="7"/>
        <v>1.3333333333333333</v>
      </c>
      <c r="P175" s="599">
        <f t="shared" si="8"/>
        <v>2.337609210180288E-2</v>
      </c>
    </row>
    <row r="176" spans="1:16" s="600" customFormat="1">
      <c r="A176" s="643" t="s">
        <v>428</v>
      </c>
      <c r="B176" s="633"/>
      <c r="C176" s="561"/>
      <c r="D176" s="598"/>
      <c r="E176" s="598"/>
      <c r="F176" s="598"/>
      <c r="G176" s="598"/>
      <c r="H176" s="598">
        <v>1</v>
      </c>
      <c r="I176" s="598">
        <v>0</v>
      </c>
      <c r="J176" s="598">
        <v>2</v>
      </c>
      <c r="K176" s="561">
        <v>0</v>
      </c>
      <c r="L176" s="561">
        <v>0</v>
      </c>
      <c r="M176" s="1038">
        <v>2</v>
      </c>
      <c r="N176" s="1046">
        <f t="shared" si="6"/>
        <v>5</v>
      </c>
      <c r="O176" s="1053">
        <f t="shared" si="7"/>
        <v>0.83333333333333337</v>
      </c>
      <c r="P176" s="599">
        <f t="shared" si="8"/>
        <v>1.4610057563626801E-2</v>
      </c>
    </row>
    <row r="177" spans="1:16" s="600" customFormat="1">
      <c r="A177" s="644" t="s">
        <v>148</v>
      </c>
      <c r="B177" s="596"/>
      <c r="C177" s="561"/>
      <c r="D177" s="597"/>
      <c r="E177" s="597"/>
      <c r="F177" s="597"/>
      <c r="G177" s="598"/>
      <c r="H177" s="598">
        <v>12</v>
      </c>
      <c r="I177" s="598">
        <v>19</v>
      </c>
      <c r="J177" s="597">
        <v>24</v>
      </c>
      <c r="K177" s="561">
        <v>12</v>
      </c>
      <c r="L177" s="561">
        <v>13</v>
      </c>
      <c r="M177" s="1038">
        <v>21</v>
      </c>
      <c r="N177" s="1046">
        <f t="shared" si="6"/>
        <v>101</v>
      </c>
      <c r="O177" s="1053">
        <f t="shared" si="7"/>
        <v>16.833333333333332</v>
      </c>
      <c r="P177" s="599">
        <f t="shared" si="8"/>
        <v>0.29512316278526135</v>
      </c>
    </row>
    <row r="178" spans="1:16" s="600" customFormat="1">
      <c r="A178" s="644" t="s">
        <v>149</v>
      </c>
      <c r="B178" s="596"/>
      <c r="C178" s="561"/>
      <c r="D178" s="597"/>
      <c r="E178" s="597"/>
      <c r="F178" s="597"/>
      <c r="G178" s="598"/>
      <c r="H178" s="598">
        <v>0</v>
      </c>
      <c r="I178" s="598">
        <v>0</v>
      </c>
      <c r="J178" s="597">
        <v>0</v>
      </c>
      <c r="K178" s="561">
        <v>0</v>
      </c>
      <c r="L178" s="561">
        <v>0</v>
      </c>
      <c r="M178" s="1038">
        <v>0</v>
      </c>
      <c r="N178" s="1046">
        <f t="shared" si="6"/>
        <v>0</v>
      </c>
      <c r="O178" s="1053">
        <f t="shared" si="7"/>
        <v>0</v>
      </c>
      <c r="P178" s="599">
        <f t="shared" si="8"/>
        <v>0</v>
      </c>
    </row>
    <row r="179" spans="1:16" s="600" customFormat="1">
      <c r="A179" s="644" t="s">
        <v>150</v>
      </c>
      <c r="B179" s="596"/>
      <c r="C179" s="561"/>
      <c r="D179" s="597"/>
      <c r="E179" s="597"/>
      <c r="F179" s="597"/>
      <c r="G179" s="598"/>
      <c r="H179" s="598">
        <v>0</v>
      </c>
      <c r="I179" s="598">
        <v>0</v>
      </c>
      <c r="J179" s="597">
        <v>0</v>
      </c>
      <c r="K179" s="561">
        <v>0</v>
      </c>
      <c r="L179" s="561">
        <v>0</v>
      </c>
      <c r="M179" s="1038">
        <v>0</v>
      </c>
      <c r="N179" s="1046">
        <f t="shared" si="6"/>
        <v>0</v>
      </c>
      <c r="O179" s="1053">
        <f t="shared" si="7"/>
        <v>0</v>
      </c>
      <c r="P179" s="599">
        <f t="shared" si="8"/>
        <v>0</v>
      </c>
    </row>
    <row r="180" spans="1:16" s="600" customFormat="1">
      <c r="A180" s="644" t="s">
        <v>151</v>
      </c>
      <c r="B180" s="596"/>
      <c r="C180" s="561"/>
      <c r="D180" s="597"/>
      <c r="E180" s="597"/>
      <c r="F180" s="597"/>
      <c r="G180" s="598"/>
      <c r="H180" s="598">
        <v>5</v>
      </c>
      <c r="I180" s="598">
        <v>18</v>
      </c>
      <c r="J180" s="597">
        <v>13</v>
      </c>
      <c r="K180" s="561">
        <v>4</v>
      </c>
      <c r="L180" s="561">
        <v>4</v>
      </c>
      <c r="M180" s="1038">
        <v>5</v>
      </c>
      <c r="N180" s="1046">
        <f t="shared" si="6"/>
        <v>49</v>
      </c>
      <c r="O180" s="1053">
        <f t="shared" si="7"/>
        <v>8.1666666666666661</v>
      </c>
      <c r="P180" s="599">
        <f t="shared" si="8"/>
        <v>0.14317856412354263</v>
      </c>
    </row>
    <row r="181" spans="1:16" s="600" customFormat="1">
      <c r="A181" s="644" t="s">
        <v>152</v>
      </c>
      <c r="B181" s="596"/>
      <c r="C181" s="561"/>
      <c r="D181" s="597"/>
      <c r="E181" s="597"/>
      <c r="F181" s="597"/>
      <c r="G181" s="598"/>
      <c r="H181" s="598">
        <v>221</v>
      </c>
      <c r="I181" s="598">
        <v>184</v>
      </c>
      <c r="J181" s="597">
        <v>236</v>
      </c>
      <c r="K181" s="561">
        <v>184</v>
      </c>
      <c r="L181" s="561">
        <v>180</v>
      </c>
      <c r="M181" s="1038">
        <v>174</v>
      </c>
      <c r="N181" s="1046">
        <f t="shared" si="6"/>
        <v>1179</v>
      </c>
      <c r="O181" s="1053">
        <f t="shared" si="7"/>
        <v>196.5</v>
      </c>
      <c r="P181" s="599">
        <f t="shared" si="8"/>
        <v>3.4450515735031995</v>
      </c>
    </row>
    <row r="182" spans="1:16" s="600" customFormat="1">
      <c r="A182" s="644" t="s">
        <v>153</v>
      </c>
      <c r="B182" s="596"/>
      <c r="C182" s="561"/>
      <c r="D182" s="597"/>
      <c r="E182" s="597"/>
      <c r="F182" s="597"/>
      <c r="G182" s="598"/>
      <c r="H182" s="598">
        <v>94</v>
      </c>
      <c r="I182" s="598">
        <v>125</v>
      </c>
      <c r="J182" s="597">
        <v>139</v>
      </c>
      <c r="K182" s="561">
        <v>138</v>
      </c>
      <c r="L182" s="561">
        <v>97</v>
      </c>
      <c r="M182" s="1038">
        <v>124</v>
      </c>
      <c r="N182" s="1046">
        <f t="shared" si="6"/>
        <v>717</v>
      </c>
      <c r="O182" s="1053">
        <f t="shared" si="7"/>
        <v>119.5</v>
      </c>
      <c r="P182" s="599">
        <f t="shared" si="8"/>
        <v>2.0950822546240833</v>
      </c>
    </row>
    <row r="183" spans="1:16" s="600" customFormat="1">
      <c r="A183" s="643" t="s">
        <v>154</v>
      </c>
      <c r="B183" s="596"/>
      <c r="C183" s="561"/>
      <c r="D183" s="597"/>
      <c r="E183" s="597"/>
      <c r="F183" s="597"/>
      <c r="G183" s="598"/>
      <c r="H183" s="598">
        <v>22</v>
      </c>
      <c r="I183" s="598">
        <v>31</v>
      </c>
      <c r="J183" s="597">
        <v>36</v>
      </c>
      <c r="K183" s="561">
        <v>32</v>
      </c>
      <c r="L183" s="561">
        <v>18</v>
      </c>
      <c r="M183" s="1038">
        <v>28</v>
      </c>
      <c r="N183" s="1046">
        <f t="shared" si="6"/>
        <v>167</v>
      </c>
      <c r="O183" s="1053">
        <f t="shared" si="7"/>
        <v>27.833333333333332</v>
      </c>
      <c r="P183" s="599">
        <f t="shared" si="8"/>
        <v>0.48797592262513517</v>
      </c>
    </row>
    <row r="184" spans="1:16" s="600" customFormat="1">
      <c r="A184" s="644" t="s">
        <v>155</v>
      </c>
      <c r="B184" s="596"/>
      <c r="C184" s="561"/>
      <c r="D184" s="597"/>
      <c r="E184" s="597"/>
      <c r="F184" s="597"/>
      <c r="G184" s="598"/>
      <c r="H184" s="598">
        <v>13</v>
      </c>
      <c r="I184" s="598">
        <v>17</v>
      </c>
      <c r="J184" s="597">
        <v>11</v>
      </c>
      <c r="K184" s="561">
        <v>7</v>
      </c>
      <c r="L184" s="561">
        <v>11</v>
      </c>
      <c r="M184" s="1038">
        <v>13</v>
      </c>
      <c r="N184" s="1046">
        <f t="shared" si="6"/>
        <v>72</v>
      </c>
      <c r="O184" s="1053">
        <f t="shared" si="7"/>
        <v>12</v>
      </c>
      <c r="P184" s="599">
        <f t="shared" si="8"/>
        <v>0.21038482891622595</v>
      </c>
    </row>
    <row r="185" spans="1:16" s="600" customFormat="1">
      <c r="A185" s="644" t="s">
        <v>156</v>
      </c>
      <c r="B185" s="596"/>
      <c r="C185" s="561"/>
      <c r="D185" s="597"/>
      <c r="E185" s="597"/>
      <c r="F185" s="597"/>
      <c r="G185" s="598"/>
      <c r="H185" s="598">
        <v>27</v>
      </c>
      <c r="I185" s="598">
        <v>29</v>
      </c>
      <c r="J185" s="597">
        <v>23</v>
      </c>
      <c r="K185" s="561">
        <v>34</v>
      </c>
      <c r="L185" s="561">
        <v>24</v>
      </c>
      <c r="M185" s="1038">
        <v>26</v>
      </c>
      <c r="N185" s="1046">
        <f t="shared" si="6"/>
        <v>163</v>
      </c>
      <c r="O185" s="1053">
        <f t="shared" si="7"/>
        <v>27.166666666666668</v>
      </c>
      <c r="P185" s="599">
        <f t="shared" si="8"/>
        <v>0.47628787657423366</v>
      </c>
    </row>
    <row r="186" spans="1:16" s="600" customFormat="1">
      <c r="A186" s="644" t="s">
        <v>157</v>
      </c>
      <c r="B186" s="596"/>
      <c r="C186" s="561"/>
      <c r="D186" s="597"/>
      <c r="E186" s="597"/>
      <c r="F186" s="597"/>
      <c r="G186" s="598"/>
      <c r="H186" s="598">
        <v>3</v>
      </c>
      <c r="I186" s="598">
        <v>7</v>
      </c>
      <c r="J186" s="597">
        <v>1</v>
      </c>
      <c r="K186" s="561">
        <v>3</v>
      </c>
      <c r="L186" s="561">
        <v>3</v>
      </c>
      <c r="M186" s="1038">
        <v>0</v>
      </c>
      <c r="N186" s="1046">
        <f t="shared" si="6"/>
        <v>17</v>
      </c>
      <c r="O186" s="1053">
        <f t="shared" si="7"/>
        <v>2.8333333333333335</v>
      </c>
      <c r="P186" s="599">
        <f t="shared" si="8"/>
        <v>4.9674195716331124E-2</v>
      </c>
    </row>
    <row r="187" spans="1:16" s="600" customFormat="1">
      <c r="A187" s="643" t="s">
        <v>158</v>
      </c>
      <c r="B187" s="596"/>
      <c r="C187" s="561"/>
      <c r="D187" s="597"/>
      <c r="E187" s="597"/>
      <c r="F187" s="597"/>
      <c r="G187" s="598"/>
      <c r="H187" s="598">
        <v>237</v>
      </c>
      <c r="I187" s="598">
        <v>155</v>
      </c>
      <c r="J187" s="597">
        <v>167</v>
      </c>
      <c r="K187" s="561">
        <v>182</v>
      </c>
      <c r="L187" s="561">
        <v>198</v>
      </c>
      <c r="M187" s="1038">
        <v>212</v>
      </c>
      <c r="N187" s="1046">
        <f t="shared" si="6"/>
        <v>1151</v>
      </c>
      <c r="O187" s="1053">
        <f t="shared" si="7"/>
        <v>191.83333333333334</v>
      </c>
      <c r="P187" s="599">
        <f t="shared" si="8"/>
        <v>3.363235251146889</v>
      </c>
    </row>
    <row r="188" spans="1:16" s="600" customFormat="1">
      <c r="A188" s="644" t="s">
        <v>434</v>
      </c>
      <c r="B188" s="596"/>
      <c r="C188" s="561"/>
      <c r="D188" s="597"/>
      <c r="E188" s="597"/>
      <c r="F188" s="597"/>
      <c r="G188" s="598"/>
      <c r="H188" s="598">
        <v>0</v>
      </c>
      <c r="I188" s="598">
        <v>0</v>
      </c>
      <c r="J188" s="597">
        <v>1</v>
      </c>
      <c r="K188" s="561">
        <v>0</v>
      </c>
      <c r="L188" s="561">
        <v>0</v>
      </c>
      <c r="M188" s="1038">
        <v>0</v>
      </c>
      <c r="N188" s="1046">
        <f t="shared" si="6"/>
        <v>1</v>
      </c>
      <c r="O188" s="1053">
        <f t="shared" si="7"/>
        <v>0.16666666666666666</v>
      </c>
      <c r="P188" s="599">
        <f t="shared" si="8"/>
        <v>2.92201151272536E-3</v>
      </c>
    </row>
    <row r="189" spans="1:16" s="600" customFormat="1">
      <c r="A189" s="644" t="s">
        <v>159</v>
      </c>
      <c r="B189" s="596"/>
      <c r="C189" s="561"/>
      <c r="D189" s="597"/>
      <c r="E189" s="597"/>
      <c r="F189" s="597"/>
      <c r="G189" s="598"/>
      <c r="H189" s="598">
        <v>0</v>
      </c>
      <c r="I189" s="598">
        <v>0</v>
      </c>
      <c r="J189" s="597">
        <v>0</v>
      </c>
      <c r="K189" s="561">
        <v>0</v>
      </c>
      <c r="L189" s="561">
        <v>0</v>
      </c>
      <c r="M189" s="1038">
        <v>0</v>
      </c>
      <c r="N189" s="1046">
        <f t="shared" si="6"/>
        <v>0</v>
      </c>
      <c r="O189" s="1053">
        <f t="shared" si="7"/>
        <v>0</v>
      </c>
      <c r="P189" s="599">
        <f t="shared" si="8"/>
        <v>0</v>
      </c>
    </row>
    <row r="190" spans="1:16" s="600" customFormat="1">
      <c r="A190" s="643" t="s">
        <v>160</v>
      </c>
      <c r="B190" s="596"/>
      <c r="C190" s="561"/>
      <c r="D190" s="597"/>
      <c r="E190" s="597"/>
      <c r="F190" s="597"/>
      <c r="G190" s="598"/>
      <c r="H190" s="598">
        <v>50</v>
      </c>
      <c r="I190" s="598">
        <v>35</v>
      </c>
      <c r="J190" s="597">
        <v>52</v>
      </c>
      <c r="K190" s="561">
        <v>20</v>
      </c>
      <c r="L190" s="561">
        <v>15</v>
      </c>
      <c r="M190" s="1038">
        <v>9</v>
      </c>
      <c r="N190" s="1046">
        <f t="shared" si="6"/>
        <v>181</v>
      </c>
      <c r="O190" s="1053">
        <f t="shared" si="7"/>
        <v>30.166666666666668</v>
      </c>
      <c r="P190" s="599">
        <f t="shared" si="8"/>
        <v>0.52888408380329022</v>
      </c>
    </row>
    <row r="191" spans="1:16" s="600" customFormat="1">
      <c r="A191" s="643" t="s">
        <v>161</v>
      </c>
      <c r="B191" s="596"/>
      <c r="C191" s="561"/>
      <c r="D191" s="597"/>
      <c r="E191" s="597"/>
      <c r="F191" s="597"/>
      <c r="G191" s="598"/>
      <c r="H191" s="598">
        <v>0</v>
      </c>
      <c r="I191" s="598">
        <v>0</v>
      </c>
      <c r="J191" s="597">
        <v>0</v>
      </c>
      <c r="K191" s="561">
        <v>0</v>
      </c>
      <c r="L191" s="561">
        <v>0</v>
      </c>
      <c r="M191" s="1038">
        <v>0</v>
      </c>
      <c r="N191" s="1046">
        <f t="shared" si="6"/>
        <v>0</v>
      </c>
      <c r="O191" s="1053">
        <f t="shared" si="7"/>
        <v>0</v>
      </c>
      <c r="P191" s="599">
        <f t="shared" si="8"/>
        <v>0</v>
      </c>
    </row>
    <row r="192" spans="1:16" s="600" customFormat="1">
      <c r="A192" s="643" t="s">
        <v>162</v>
      </c>
      <c r="B192" s="596"/>
      <c r="C192" s="561"/>
      <c r="D192" s="597"/>
      <c r="E192" s="597"/>
      <c r="F192" s="597"/>
      <c r="G192" s="598"/>
      <c r="H192" s="598">
        <v>0</v>
      </c>
      <c r="I192" s="598">
        <v>0</v>
      </c>
      <c r="J192" s="597">
        <v>0</v>
      </c>
      <c r="K192" s="561">
        <v>0</v>
      </c>
      <c r="L192" s="561">
        <v>2</v>
      </c>
      <c r="M192" s="1038">
        <v>1</v>
      </c>
      <c r="N192" s="1046">
        <f t="shared" si="6"/>
        <v>3</v>
      </c>
      <c r="O192" s="1053">
        <f t="shared" si="7"/>
        <v>0.5</v>
      </c>
      <c r="P192" s="599">
        <f t="shared" si="8"/>
        <v>8.7660345381760808E-3</v>
      </c>
    </row>
    <row r="193" spans="1:16" s="600" customFormat="1" ht="14.25" customHeight="1">
      <c r="A193" s="644" t="s">
        <v>163</v>
      </c>
      <c r="B193" s="596"/>
      <c r="C193" s="561"/>
      <c r="D193" s="597"/>
      <c r="E193" s="597"/>
      <c r="F193" s="597"/>
      <c r="G193" s="598"/>
      <c r="H193" s="598">
        <v>2</v>
      </c>
      <c r="I193" s="598">
        <v>2</v>
      </c>
      <c r="J193" s="597">
        <v>0</v>
      </c>
      <c r="K193" s="561">
        <v>1</v>
      </c>
      <c r="L193" s="561">
        <v>4</v>
      </c>
      <c r="M193" s="1038">
        <v>10</v>
      </c>
      <c r="N193" s="1046">
        <f t="shared" si="6"/>
        <v>19</v>
      </c>
      <c r="O193" s="1053">
        <f t="shared" si="7"/>
        <v>3.1666666666666665</v>
      </c>
      <c r="P193" s="599">
        <f t="shared" si="8"/>
        <v>5.5518218741781845E-2</v>
      </c>
    </row>
    <row r="194" spans="1:16" s="600" customFormat="1">
      <c r="A194" s="644" t="s">
        <v>164</v>
      </c>
      <c r="B194" s="596"/>
      <c r="C194" s="561"/>
      <c r="D194" s="597"/>
      <c r="E194" s="597"/>
      <c r="F194" s="597"/>
      <c r="G194" s="598"/>
      <c r="H194" s="598">
        <v>0</v>
      </c>
      <c r="I194" s="598">
        <v>0</v>
      </c>
      <c r="J194" s="597">
        <v>0</v>
      </c>
      <c r="K194" s="561">
        <v>0</v>
      </c>
      <c r="L194" s="561">
        <v>0</v>
      </c>
      <c r="M194" s="1038">
        <v>0</v>
      </c>
      <c r="N194" s="1046">
        <f t="shared" si="6"/>
        <v>0</v>
      </c>
      <c r="O194" s="1053">
        <f t="shared" si="7"/>
        <v>0</v>
      </c>
      <c r="P194" s="599">
        <f t="shared" si="8"/>
        <v>0</v>
      </c>
    </row>
    <row r="195" spans="1:16" s="600" customFormat="1">
      <c r="A195" s="644" t="s">
        <v>165</v>
      </c>
      <c r="B195" s="596"/>
      <c r="C195" s="561"/>
      <c r="D195" s="597"/>
      <c r="E195" s="597"/>
      <c r="F195" s="597"/>
      <c r="G195" s="598"/>
      <c r="H195" s="598">
        <v>0</v>
      </c>
      <c r="I195" s="598">
        <v>0</v>
      </c>
      <c r="J195" s="597">
        <v>0</v>
      </c>
      <c r="K195" s="561">
        <v>1</v>
      </c>
      <c r="L195" s="561">
        <v>0</v>
      </c>
      <c r="M195" s="1038">
        <v>0</v>
      </c>
      <c r="N195" s="1046">
        <f t="shared" si="6"/>
        <v>1</v>
      </c>
      <c r="O195" s="1053">
        <f t="shared" si="7"/>
        <v>0.16666666666666666</v>
      </c>
      <c r="P195" s="599">
        <f t="shared" si="8"/>
        <v>2.92201151272536E-3</v>
      </c>
    </row>
    <row r="196" spans="1:16" s="600" customFormat="1">
      <c r="A196" s="644" t="s">
        <v>166</v>
      </c>
      <c r="B196" s="596"/>
      <c r="C196" s="561"/>
      <c r="D196" s="597"/>
      <c r="E196" s="597"/>
      <c r="F196" s="597"/>
      <c r="G196" s="598"/>
      <c r="H196" s="598">
        <v>2</v>
      </c>
      <c r="I196" s="598">
        <v>14</v>
      </c>
      <c r="J196" s="597">
        <v>12</v>
      </c>
      <c r="K196" s="561">
        <v>8</v>
      </c>
      <c r="L196" s="561">
        <v>6</v>
      </c>
      <c r="M196" s="1038">
        <v>16</v>
      </c>
      <c r="N196" s="1046">
        <f t="shared" si="6"/>
        <v>58</v>
      </c>
      <c r="O196" s="1053">
        <f t="shared" si="7"/>
        <v>9.6666666666666661</v>
      </c>
      <c r="P196" s="599">
        <f t="shared" si="8"/>
        <v>0.16947666773807088</v>
      </c>
    </row>
    <row r="197" spans="1:16" s="600" customFormat="1">
      <c r="A197" s="643" t="s">
        <v>167</v>
      </c>
      <c r="B197" s="596"/>
      <c r="C197" s="561"/>
      <c r="D197" s="597"/>
      <c r="E197" s="597"/>
      <c r="F197" s="597"/>
      <c r="G197" s="598"/>
      <c r="H197" s="598">
        <v>268</v>
      </c>
      <c r="I197" s="598">
        <v>285</v>
      </c>
      <c r="J197" s="597">
        <v>266</v>
      </c>
      <c r="K197" s="561">
        <v>169</v>
      </c>
      <c r="L197" s="561">
        <v>172</v>
      </c>
      <c r="M197" s="1038">
        <v>197</v>
      </c>
      <c r="N197" s="1046">
        <f t="shared" si="6"/>
        <v>1357</v>
      </c>
      <c r="O197" s="1053">
        <f t="shared" si="7"/>
        <v>226.16666666666666</v>
      </c>
      <c r="P197" s="599">
        <f t="shared" si="8"/>
        <v>3.9651696227683138</v>
      </c>
    </row>
    <row r="198" spans="1:16" s="600" customFormat="1">
      <c r="A198" s="643" t="s">
        <v>460</v>
      </c>
      <c r="B198" s="596"/>
      <c r="C198" s="561"/>
      <c r="D198" s="597"/>
      <c r="E198" s="597"/>
      <c r="F198" s="597"/>
      <c r="G198" s="598"/>
      <c r="H198" s="598">
        <v>0</v>
      </c>
      <c r="I198" s="598">
        <v>0</v>
      </c>
      <c r="J198" s="597">
        <v>0</v>
      </c>
      <c r="K198" s="561">
        <v>0</v>
      </c>
      <c r="L198" s="561">
        <v>0</v>
      </c>
      <c r="M198" s="1038">
        <v>0</v>
      </c>
      <c r="N198" s="1046">
        <f t="shared" si="6"/>
        <v>0</v>
      </c>
      <c r="O198" s="1053">
        <f t="shared" si="7"/>
        <v>0</v>
      </c>
      <c r="P198" s="599">
        <f t="shared" si="8"/>
        <v>0</v>
      </c>
    </row>
    <row r="199" spans="1:16" s="600" customFormat="1">
      <c r="A199" s="643" t="s">
        <v>478</v>
      </c>
      <c r="B199" s="596"/>
      <c r="C199" s="561"/>
      <c r="D199" s="597"/>
      <c r="E199" s="597"/>
      <c r="F199" s="597"/>
      <c r="G199" s="598"/>
      <c r="H199" s="598">
        <v>0</v>
      </c>
      <c r="I199" s="598">
        <v>0</v>
      </c>
      <c r="J199" s="597">
        <v>0</v>
      </c>
      <c r="K199" s="561">
        <v>1</v>
      </c>
      <c r="L199" s="561">
        <v>0</v>
      </c>
      <c r="M199" s="1038">
        <v>1</v>
      </c>
      <c r="N199" s="1046">
        <f t="shared" si="6"/>
        <v>2</v>
      </c>
      <c r="O199" s="1053">
        <f t="shared" si="7"/>
        <v>0.33333333333333331</v>
      </c>
      <c r="P199" s="599">
        <f t="shared" si="8"/>
        <v>5.8440230254507199E-3</v>
      </c>
    </row>
    <row r="200" spans="1:16" s="600" customFormat="1">
      <c r="A200" s="644" t="s">
        <v>168</v>
      </c>
      <c r="B200" s="596"/>
      <c r="C200" s="561"/>
      <c r="D200" s="597"/>
      <c r="E200" s="597"/>
      <c r="F200" s="597"/>
      <c r="G200" s="598"/>
      <c r="H200" s="598">
        <v>0</v>
      </c>
      <c r="I200" s="598">
        <v>0</v>
      </c>
      <c r="J200" s="597">
        <v>0</v>
      </c>
      <c r="K200" s="561">
        <v>0</v>
      </c>
      <c r="L200" s="561">
        <v>0</v>
      </c>
      <c r="M200" s="1038">
        <v>0</v>
      </c>
      <c r="N200" s="1046">
        <f t="shared" si="6"/>
        <v>0</v>
      </c>
      <c r="O200" s="1053">
        <f t="shared" si="7"/>
        <v>0</v>
      </c>
      <c r="P200" s="599">
        <f t="shared" si="8"/>
        <v>0</v>
      </c>
    </row>
    <row r="201" spans="1:16" s="600" customFormat="1">
      <c r="A201" s="644" t="s">
        <v>169</v>
      </c>
      <c r="B201" s="596"/>
      <c r="C201" s="561"/>
      <c r="D201" s="597"/>
      <c r="E201" s="597"/>
      <c r="F201" s="597"/>
      <c r="G201" s="598"/>
      <c r="H201" s="598">
        <v>0</v>
      </c>
      <c r="I201" s="598">
        <v>0</v>
      </c>
      <c r="J201" s="597">
        <v>0</v>
      </c>
      <c r="K201" s="561">
        <v>0</v>
      </c>
      <c r="L201" s="561">
        <v>0</v>
      </c>
      <c r="M201" s="1038">
        <v>0</v>
      </c>
      <c r="N201" s="1046">
        <f t="shared" si="6"/>
        <v>0</v>
      </c>
      <c r="O201" s="1053">
        <f t="shared" si="7"/>
        <v>0</v>
      </c>
      <c r="P201" s="599">
        <f t="shared" si="8"/>
        <v>0</v>
      </c>
    </row>
    <row r="202" spans="1:16" s="600" customFormat="1">
      <c r="A202" s="643" t="s">
        <v>433</v>
      </c>
      <c r="B202" s="596"/>
      <c r="C202" s="561"/>
      <c r="D202" s="597"/>
      <c r="E202" s="597"/>
      <c r="F202" s="597"/>
      <c r="G202" s="598"/>
      <c r="H202" s="598">
        <v>1</v>
      </c>
      <c r="I202" s="598">
        <v>2</v>
      </c>
      <c r="J202" s="597">
        <v>1</v>
      </c>
      <c r="K202" s="561">
        <v>6</v>
      </c>
      <c r="L202" s="561">
        <v>16</v>
      </c>
      <c r="M202" s="1038">
        <v>12</v>
      </c>
      <c r="N202" s="1046">
        <f t="shared" si="6"/>
        <v>38</v>
      </c>
      <c r="O202" s="1053">
        <f t="shared" si="7"/>
        <v>6.333333333333333</v>
      </c>
      <c r="P202" s="599">
        <f t="shared" si="8"/>
        <v>0.11103643748356369</v>
      </c>
    </row>
    <row r="203" spans="1:16" s="600" customFormat="1">
      <c r="A203" s="644" t="s">
        <v>170</v>
      </c>
      <c r="B203" s="596"/>
      <c r="C203" s="561"/>
      <c r="D203" s="597"/>
      <c r="E203" s="597"/>
      <c r="F203" s="597"/>
      <c r="G203" s="598"/>
      <c r="H203" s="598">
        <v>1</v>
      </c>
      <c r="I203" s="598">
        <v>4</v>
      </c>
      <c r="J203" s="597">
        <v>3</v>
      </c>
      <c r="K203" s="561">
        <v>4</v>
      </c>
      <c r="L203" s="561">
        <v>4</v>
      </c>
      <c r="M203" s="1038">
        <v>2</v>
      </c>
      <c r="N203" s="1046">
        <f t="shared" si="6"/>
        <v>18</v>
      </c>
      <c r="O203" s="1053">
        <f t="shared" si="7"/>
        <v>3</v>
      </c>
      <c r="P203" s="599">
        <f t="shared" si="8"/>
        <v>5.2596207229056488E-2</v>
      </c>
    </row>
    <row r="204" spans="1:16" s="600" customFormat="1">
      <c r="A204" s="643" t="s">
        <v>171</v>
      </c>
      <c r="B204" s="596"/>
      <c r="C204" s="561"/>
      <c r="D204" s="597"/>
      <c r="E204" s="597"/>
      <c r="F204" s="597"/>
      <c r="G204" s="598"/>
      <c r="H204" s="598">
        <v>0</v>
      </c>
      <c r="I204" s="598">
        <v>0</v>
      </c>
      <c r="J204" s="597">
        <v>0</v>
      </c>
      <c r="K204" s="561">
        <v>0</v>
      </c>
      <c r="L204" s="561">
        <v>0</v>
      </c>
      <c r="M204" s="1038">
        <v>0</v>
      </c>
      <c r="N204" s="1046">
        <f t="shared" si="6"/>
        <v>0</v>
      </c>
      <c r="O204" s="1053">
        <f t="shared" si="7"/>
        <v>0</v>
      </c>
      <c r="P204" s="599">
        <f t="shared" si="8"/>
        <v>0</v>
      </c>
    </row>
    <row r="205" spans="1:16" s="600" customFormat="1">
      <c r="A205" s="644" t="s">
        <v>172</v>
      </c>
      <c r="B205" s="596"/>
      <c r="C205" s="561"/>
      <c r="D205" s="597"/>
      <c r="E205" s="597"/>
      <c r="F205" s="597"/>
      <c r="G205" s="598"/>
      <c r="H205" s="598">
        <v>8</v>
      </c>
      <c r="I205" s="598">
        <v>18</v>
      </c>
      <c r="J205" s="597">
        <v>13</v>
      </c>
      <c r="K205" s="561">
        <v>17</v>
      </c>
      <c r="L205" s="561">
        <v>35</v>
      </c>
      <c r="M205" s="1038">
        <v>35</v>
      </c>
      <c r="N205" s="1046">
        <f t="shared" si="6"/>
        <v>126</v>
      </c>
      <c r="O205" s="1053">
        <f t="shared" si="7"/>
        <v>21</v>
      </c>
      <c r="P205" s="599">
        <f t="shared" si="8"/>
        <v>0.3681734506033954</v>
      </c>
    </row>
    <row r="206" spans="1:16" s="600" customFormat="1">
      <c r="A206" s="644" t="s">
        <v>173</v>
      </c>
      <c r="B206" s="596"/>
      <c r="C206" s="561"/>
      <c r="D206" s="597"/>
      <c r="E206" s="597"/>
      <c r="F206" s="597"/>
      <c r="G206" s="598"/>
      <c r="H206" s="598">
        <v>0</v>
      </c>
      <c r="I206" s="598">
        <v>0</v>
      </c>
      <c r="J206" s="597">
        <v>0</v>
      </c>
      <c r="K206" s="561">
        <v>0</v>
      </c>
      <c r="L206" s="561">
        <v>0</v>
      </c>
      <c r="M206" s="1038">
        <v>0</v>
      </c>
      <c r="N206" s="1046">
        <f t="shared" ref="N206:N245" si="9">SUM(B206:M206)</f>
        <v>0</v>
      </c>
      <c r="O206" s="1053">
        <f t="shared" ref="O206:O245" si="10">AVERAGE(B206:M206)</f>
        <v>0</v>
      </c>
      <c r="P206" s="599">
        <f t="shared" ref="P206:P245" si="11">(N206/$N$245)*100</f>
        <v>0</v>
      </c>
    </row>
    <row r="207" spans="1:16" s="600" customFormat="1">
      <c r="A207" s="644" t="s">
        <v>174</v>
      </c>
      <c r="B207" s="596"/>
      <c r="C207" s="561"/>
      <c r="D207" s="597"/>
      <c r="E207" s="597"/>
      <c r="F207" s="597"/>
      <c r="G207" s="598"/>
      <c r="H207" s="598">
        <v>0</v>
      </c>
      <c r="I207" s="598">
        <v>0</v>
      </c>
      <c r="J207" s="597">
        <v>0</v>
      </c>
      <c r="K207" s="561">
        <v>0</v>
      </c>
      <c r="L207" s="561">
        <v>0</v>
      </c>
      <c r="M207" s="1038">
        <v>0</v>
      </c>
      <c r="N207" s="1046">
        <f t="shared" si="9"/>
        <v>0</v>
      </c>
      <c r="O207" s="1053">
        <f t="shared" si="10"/>
        <v>0</v>
      </c>
      <c r="P207" s="599">
        <f t="shared" si="11"/>
        <v>0</v>
      </c>
    </row>
    <row r="208" spans="1:16" s="600" customFormat="1">
      <c r="A208" s="644" t="s">
        <v>508</v>
      </c>
      <c r="B208" s="596"/>
      <c r="C208" s="561"/>
      <c r="D208" s="597"/>
      <c r="E208" s="597"/>
      <c r="F208" s="597"/>
      <c r="G208" s="598"/>
      <c r="H208" s="598">
        <v>0</v>
      </c>
      <c r="I208" s="598">
        <v>0</v>
      </c>
      <c r="J208" s="597">
        <v>1</v>
      </c>
      <c r="K208" s="561">
        <v>0</v>
      </c>
      <c r="L208" s="561">
        <v>0</v>
      </c>
      <c r="M208" s="1038">
        <v>0</v>
      </c>
      <c r="N208" s="1046">
        <f t="shared" si="9"/>
        <v>1</v>
      </c>
      <c r="O208" s="1053">
        <f t="shared" si="10"/>
        <v>0.16666666666666666</v>
      </c>
      <c r="P208" s="599">
        <f t="shared" si="11"/>
        <v>2.92201151272536E-3</v>
      </c>
    </row>
    <row r="209" spans="1:16" s="600" customFormat="1">
      <c r="A209" s="644" t="s">
        <v>175</v>
      </c>
      <c r="B209" s="596"/>
      <c r="C209" s="561"/>
      <c r="D209" s="597"/>
      <c r="E209" s="597"/>
      <c r="F209" s="597"/>
      <c r="G209" s="598"/>
      <c r="H209" s="598">
        <v>17</v>
      </c>
      <c r="I209" s="598">
        <v>16</v>
      </c>
      <c r="J209" s="597">
        <v>19</v>
      </c>
      <c r="K209" s="561">
        <v>16</v>
      </c>
      <c r="L209" s="561">
        <v>14</v>
      </c>
      <c r="M209" s="1038">
        <v>23</v>
      </c>
      <c r="N209" s="1046">
        <f t="shared" si="9"/>
        <v>105</v>
      </c>
      <c r="O209" s="1053">
        <f t="shared" si="10"/>
        <v>17.5</v>
      </c>
      <c r="P209" s="599">
        <f t="shared" si="11"/>
        <v>0.30681120883616286</v>
      </c>
    </row>
    <row r="210" spans="1:16" s="600" customFormat="1">
      <c r="A210" s="644" t="s">
        <v>461</v>
      </c>
      <c r="B210" s="596"/>
      <c r="C210" s="561"/>
      <c r="D210" s="597"/>
      <c r="E210" s="597"/>
      <c r="F210" s="597"/>
      <c r="G210" s="598"/>
      <c r="H210" s="598">
        <v>0</v>
      </c>
      <c r="I210" s="598">
        <v>0</v>
      </c>
      <c r="J210" s="597">
        <v>0</v>
      </c>
      <c r="K210" s="561">
        <v>0</v>
      </c>
      <c r="L210" s="561">
        <v>0</v>
      </c>
      <c r="M210" s="1038">
        <v>1</v>
      </c>
      <c r="N210" s="1046">
        <f t="shared" si="9"/>
        <v>1</v>
      </c>
      <c r="O210" s="1053">
        <f t="shared" si="10"/>
        <v>0.16666666666666666</v>
      </c>
      <c r="P210" s="599">
        <f t="shared" si="11"/>
        <v>2.92201151272536E-3</v>
      </c>
    </row>
    <row r="211" spans="1:16" s="600" customFormat="1">
      <c r="A211" s="644" t="s">
        <v>176</v>
      </c>
      <c r="B211" s="596"/>
      <c r="C211" s="561"/>
      <c r="D211" s="597"/>
      <c r="E211" s="597"/>
      <c r="F211" s="597"/>
      <c r="G211" s="598"/>
      <c r="H211" s="598">
        <v>19</v>
      </c>
      <c r="I211" s="598">
        <v>21</v>
      </c>
      <c r="J211" s="597">
        <v>23</v>
      </c>
      <c r="K211" s="561">
        <v>15</v>
      </c>
      <c r="L211" s="561">
        <v>16</v>
      </c>
      <c r="M211" s="1038">
        <v>20</v>
      </c>
      <c r="N211" s="1046">
        <f t="shared" si="9"/>
        <v>114</v>
      </c>
      <c r="O211" s="1053">
        <f t="shared" si="10"/>
        <v>19</v>
      </c>
      <c r="P211" s="599">
        <f t="shared" si="11"/>
        <v>0.33310931245069109</v>
      </c>
    </row>
    <row r="212" spans="1:16" s="600" customFormat="1">
      <c r="A212" s="643" t="s">
        <v>177</v>
      </c>
      <c r="B212" s="596"/>
      <c r="C212" s="561"/>
      <c r="D212" s="597"/>
      <c r="E212" s="597"/>
      <c r="F212" s="597"/>
      <c r="G212" s="598"/>
      <c r="H212" s="598">
        <v>1</v>
      </c>
      <c r="I212" s="598">
        <v>1</v>
      </c>
      <c r="J212" s="597">
        <v>6</v>
      </c>
      <c r="K212" s="561">
        <v>1</v>
      </c>
      <c r="L212" s="561">
        <v>0</v>
      </c>
      <c r="M212" s="1038">
        <v>2</v>
      </c>
      <c r="N212" s="1046">
        <f t="shared" si="9"/>
        <v>11</v>
      </c>
      <c r="O212" s="1053">
        <f t="shared" si="10"/>
        <v>1.8333333333333333</v>
      </c>
      <c r="P212" s="599">
        <f t="shared" si="11"/>
        <v>3.2142126639978959E-2</v>
      </c>
    </row>
    <row r="213" spans="1:16" s="600" customFormat="1">
      <c r="A213" s="643" t="s">
        <v>512</v>
      </c>
      <c r="B213" s="596"/>
      <c r="C213" s="561"/>
      <c r="D213" s="597"/>
      <c r="E213" s="597"/>
      <c r="F213" s="597"/>
      <c r="G213" s="598"/>
      <c r="H213" s="598">
        <v>0</v>
      </c>
      <c r="I213" s="598">
        <v>0</v>
      </c>
      <c r="J213" s="597">
        <v>0</v>
      </c>
      <c r="K213" s="561">
        <v>0</v>
      </c>
      <c r="L213" s="561">
        <v>0</v>
      </c>
      <c r="M213" s="1038">
        <v>0</v>
      </c>
      <c r="N213" s="1046">
        <f t="shared" si="9"/>
        <v>0</v>
      </c>
      <c r="O213" s="1053">
        <f t="shared" si="10"/>
        <v>0</v>
      </c>
      <c r="P213" s="599">
        <f t="shared" si="11"/>
        <v>0</v>
      </c>
    </row>
    <row r="214" spans="1:16" s="600" customFormat="1">
      <c r="A214" s="643" t="s">
        <v>462</v>
      </c>
      <c r="B214" s="596"/>
      <c r="C214" s="561"/>
      <c r="D214" s="597"/>
      <c r="E214" s="597"/>
      <c r="F214" s="597"/>
      <c r="G214" s="598"/>
      <c r="H214" s="598">
        <v>0</v>
      </c>
      <c r="I214" s="598">
        <v>1</v>
      </c>
      <c r="J214" s="597">
        <v>5</v>
      </c>
      <c r="K214" s="561">
        <v>3</v>
      </c>
      <c r="L214" s="561">
        <v>0</v>
      </c>
      <c r="M214" s="1038">
        <v>0</v>
      </c>
      <c r="N214" s="1046">
        <f t="shared" si="9"/>
        <v>9</v>
      </c>
      <c r="O214" s="1053">
        <f t="shared" si="10"/>
        <v>1.5</v>
      </c>
      <c r="P214" s="599">
        <f t="shared" si="11"/>
        <v>2.6298103614528244E-2</v>
      </c>
    </row>
    <row r="215" spans="1:16" s="600" customFormat="1">
      <c r="A215" s="643" t="s">
        <v>467</v>
      </c>
      <c r="B215" s="596"/>
      <c r="C215" s="561"/>
      <c r="D215" s="597"/>
      <c r="E215" s="597"/>
      <c r="F215" s="597"/>
      <c r="G215" s="598"/>
      <c r="H215" s="598">
        <v>0</v>
      </c>
      <c r="I215" s="598">
        <v>0</v>
      </c>
      <c r="J215" s="597">
        <v>0</v>
      </c>
      <c r="K215" s="561">
        <v>0</v>
      </c>
      <c r="L215" s="561">
        <v>0</v>
      </c>
      <c r="M215" s="1038">
        <v>0</v>
      </c>
      <c r="N215" s="1046">
        <f t="shared" si="9"/>
        <v>0</v>
      </c>
      <c r="O215" s="1053">
        <f t="shared" si="10"/>
        <v>0</v>
      </c>
      <c r="P215" s="599">
        <f t="shared" si="11"/>
        <v>0</v>
      </c>
    </row>
    <row r="216" spans="1:16" s="600" customFormat="1">
      <c r="A216" s="643" t="s">
        <v>479</v>
      </c>
      <c r="B216" s="596"/>
      <c r="C216" s="561"/>
      <c r="D216" s="597"/>
      <c r="E216" s="597"/>
      <c r="F216" s="597"/>
      <c r="G216" s="598"/>
      <c r="H216" s="598">
        <v>0</v>
      </c>
      <c r="I216" s="598">
        <v>0</v>
      </c>
      <c r="J216" s="597">
        <v>0</v>
      </c>
      <c r="K216" s="561">
        <v>0</v>
      </c>
      <c r="L216" s="561">
        <v>0</v>
      </c>
      <c r="M216" s="1038">
        <v>2</v>
      </c>
      <c r="N216" s="1046">
        <f t="shared" si="9"/>
        <v>2</v>
      </c>
      <c r="O216" s="1053">
        <f t="shared" si="10"/>
        <v>0.33333333333333331</v>
      </c>
      <c r="P216" s="599">
        <f t="shared" si="11"/>
        <v>5.8440230254507199E-3</v>
      </c>
    </row>
    <row r="217" spans="1:16" s="600" customFormat="1">
      <c r="A217" s="643" t="s">
        <v>420</v>
      </c>
      <c r="B217" s="596"/>
      <c r="C217" s="561"/>
      <c r="D217" s="597"/>
      <c r="E217" s="597"/>
      <c r="F217" s="597"/>
      <c r="G217" s="598"/>
      <c r="H217" s="598">
        <v>2</v>
      </c>
      <c r="I217" s="598">
        <v>0</v>
      </c>
      <c r="J217" s="597">
        <v>5</v>
      </c>
      <c r="K217" s="561">
        <v>3</v>
      </c>
      <c r="L217" s="561">
        <v>1</v>
      </c>
      <c r="M217" s="1038">
        <v>7</v>
      </c>
      <c r="N217" s="1046">
        <f t="shared" si="9"/>
        <v>18</v>
      </c>
      <c r="O217" s="1053">
        <f t="shared" si="10"/>
        <v>3</v>
      </c>
      <c r="P217" s="599">
        <f t="shared" si="11"/>
        <v>5.2596207229056488E-2</v>
      </c>
    </row>
    <row r="218" spans="1:16" s="600" customFormat="1">
      <c r="A218" s="644" t="s">
        <v>178</v>
      </c>
      <c r="B218" s="596"/>
      <c r="C218" s="561"/>
      <c r="D218" s="597"/>
      <c r="E218" s="597"/>
      <c r="F218" s="597"/>
      <c r="G218" s="598"/>
      <c r="H218" s="598">
        <v>0</v>
      </c>
      <c r="I218" s="598">
        <v>2</v>
      </c>
      <c r="J218" s="597">
        <v>2</v>
      </c>
      <c r="K218" s="561">
        <v>0</v>
      </c>
      <c r="L218" s="561">
        <v>1</v>
      </c>
      <c r="M218" s="1038">
        <v>1</v>
      </c>
      <c r="N218" s="1046">
        <f t="shared" si="9"/>
        <v>6</v>
      </c>
      <c r="O218" s="1053">
        <f t="shared" si="10"/>
        <v>1</v>
      </c>
      <c r="P218" s="599">
        <f t="shared" si="11"/>
        <v>1.7532069076352162E-2</v>
      </c>
    </row>
    <row r="219" spans="1:16" s="600" customFormat="1">
      <c r="A219" s="644" t="s">
        <v>180</v>
      </c>
      <c r="B219" s="596"/>
      <c r="C219" s="561"/>
      <c r="D219" s="597"/>
      <c r="E219" s="597"/>
      <c r="F219" s="597"/>
      <c r="G219" s="598"/>
      <c r="H219" s="598">
        <v>11</v>
      </c>
      <c r="I219" s="598">
        <v>5</v>
      </c>
      <c r="J219" s="597">
        <v>2</v>
      </c>
      <c r="K219" s="561">
        <v>7</v>
      </c>
      <c r="L219" s="561">
        <v>2</v>
      </c>
      <c r="M219" s="1038">
        <v>8</v>
      </c>
      <c r="N219" s="1046">
        <f t="shared" si="9"/>
        <v>35</v>
      </c>
      <c r="O219" s="1053">
        <f t="shared" si="10"/>
        <v>5.833333333333333</v>
      </c>
      <c r="P219" s="599">
        <f t="shared" si="11"/>
        <v>0.10227040294538761</v>
      </c>
    </row>
    <row r="220" spans="1:16" s="600" customFormat="1">
      <c r="A220" s="644" t="s">
        <v>179</v>
      </c>
      <c r="B220" s="596"/>
      <c r="C220" s="561"/>
      <c r="D220" s="597"/>
      <c r="E220" s="597"/>
      <c r="F220" s="597"/>
      <c r="G220" s="598"/>
      <c r="H220" s="598">
        <v>0</v>
      </c>
      <c r="I220" s="598">
        <v>0</v>
      </c>
      <c r="J220" s="597">
        <v>0</v>
      </c>
      <c r="K220" s="561">
        <v>0</v>
      </c>
      <c r="L220" s="561">
        <v>0</v>
      </c>
      <c r="M220" s="1038">
        <v>0</v>
      </c>
      <c r="N220" s="1046">
        <f t="shared" si="9"/>
        <v>0</v>
      </c>
      <c r="O220" s="1053">
        <f t="shared" si="10"/>
        <v>0</v>
      </c>
      <c r="P220" s="599">
        <f t="shared" si="11"/>
        <v>0</v>
      </c>
    </row>
    <row r="221" spans="1:16" s="600" customFormat="1">
      <c r="A221" s="644" t="s">
        <v>181</v>
      </c>
      <c r="B221" s="596"/>
      <c r="C221" s="561"/>
      <c r="D221" s="597"/>
      <c r="E221" s="597"/>
      <c r="F221" s="597"/>
      <c r="G221" s="598"/>
      <c r="H221" s="598">
        <v>11</v>
      </c>
      <c r="I221" s="598">
        <v>5</v>
      </c>
      <c r="J221" s="597">
        <v>4</v>
      </c>
      <c r="K221" s="561">
        <v>7</v>
      </c>
      <c r="L221" s="561">
        <v>12</v>
      </c>
      <c r="M221" s="1038">
        <v>10</v>
      </c>
      <c r="N221" s="1046">
        <f t="shared" si="9"/>
        <v>49</v>
      </c>
      <c r="O221" s="1053">
        <f t="shared" si="10"/>
        <v>8.1666666666666661</v>
      </c>
      <c r="P221" s="599">
        <f t="shared" si="11"/>
        <v>0.14317856412354263</v>
      </c>
    </row>
    <row r="222" spans="1:16" s="600" customFormat="1">
      <c r="A222" s="644" t="s">
        <v>182</v>
      </c>
      <c r="B222" s="596"/>
      <c r="C222" s="561"/>
      <c r="D222" s="597"/>
      <c r="E222" s="597"/>
      <c r="F222" s="597"/>
      <c r="G222" s="598"/>
      <c r="H222" s="598">
        <v>0</v>
      </c>
      <c r="I222" s="598">
        <v>0</v>
      </c>
      <c r="J222" s="597">
        <v>0</v>
      </c>
      <c r="K222" s="561">
        <v>0</v>
      </c>
      <c r="L222" s="561">
        <v>0</v>
      </c>
      <c r="M222" s="1038">
        <v>2</v>
      </c>
      <c r="N222" s="1046">
        <f t="shared" si="9"/>
        <v>2</v>
      </c>
      <c r="O222" s="1053">
        <f t="shared" si="10"/>
        <v>0.33333333333333331</v>
      </c>
      <c r="P222" s="599">
        <f t="shared" si="11"/>
        <v>5.8440230254507199E-3</v>
      </c>
    </row>
    <row r="223" spans="1:16" s="600" customFormat="1">
      <c r="A223" s="644" t="s">
        <v>513</v>
      </c>
      <c r="B223" s="596"/>
      <c r="C223" s="561"/>
      <c r="D223" s="597"/>
      <c r="E223" s="597"/>
      <c r="F223" s="597"/>
      <c r="G223" s="598"/>
      <c r="H223" s="598">
        <v>9</v>
      </c>
      <c r="I223" s="598">
        <v>13</v>
      </c>
      <c r="J223" s="597">
        <v>0</v>
      </c>
      <c r="K223" s="561">
        <v>0</v>
      </c>
      <c r="L223" s="561">
        <v>0</v>
      </c>
      <c r="M223" s="1038">
        <v>0</v>
      </c>
      <c r="N223" s="1046">
        <f t="shared" si="9"/>
        <v>22</v>
      </c>
      <c r="O223" s="1053">
        <f t="shared" si="10"/>
        <v>3.6666666666666665</v>
      </c>
      <c r="P223" s="599">
        <f t="shared" si="11"/>
        <v>6.4284253279957917E-2</v>
      </c>
    </row>
    <row r="224" spans="1:16" s="600" customFormat="1">
      <c r="A224" s="644" t="s">
        <v>183</v>
      </c>
      <c r="B224" s="596"/>
      <c r="C224" s="561"/>
      <c r="D224" s="597"/>
      <c r="E224" s="597"/>
      <c r="F224" s="597"/>
      <c r="G224" s="598"/>
      <c r="H224" s="598">
        <v>159</v>
      </c>
      <c r="I224" s="598">
        <v>166</v>
      </c>
      <c r="J224" s="597">
        <v>176</v>
      </c>
      <c r="K224" s="561">
        <v>151</v>
      </c>
      <c r="L224" s="561">
        <v>131</v>
      </c>
      <c r="M224" s="1038">
        <v>162</v>
      </c>
      <c r="N224" s="1046">
        <f t="shared" si="9"/>
        <v>945</v>
      </c>
      <c r="O224" s="1053">
        <f t="shared" si="10"/>
        <v>157.5</v>
      </c>
      <c r="P224" s="599">
        <f t="shared" si="11"/>
        <v>2.7613008795254652</v>
      </c>
    </row>
    <row r="225" spans="1:16" s="600" customFormat="1">
      <c r="A225" s="644" t="s">
        <v>184</v>
      </c>
      <c r="B225" s="596"/>
      <c r="C225" s="561"/>
      <c r="D225" s="597"/>
      <c r="E225" s="597"/>
      <c r="F225" s="597"/>
      <c r="G225" s="598"/>
      <c r="H225" s="598">
        <v>2</v>
      </c>
      <c r="I225" s="598">
        <v>0</v>
      </c>
      <c r="J225" s="597">
        <v>0</v>
      </c>
      <c r="K225" s="561">
        <v>0</v>
      </c>
      <c r="L225" s="561">
        <v>0</v>
      </c>
      <c r="M225" s="1038">
        <v>2</v>
      </c>
      <c r="N225" s="1046">
        <f t="shared" si="9"/>
        <v>4</v>
      </c>
      <c r="O225" s="1053">
        <f t="shared" si="10"/>
        <v>0.66666666666666663</v>
      </c>
      <c r="P225" s="599">
        <f t="shared" si="11"/>
        <v>1.168804605090144E-2</v>
      </c>
    </row>
    <row r="226" spans="1:16" s="600" customFormat="1">
      <c r="A226" s="644" t="s">
        <v>185</v>
      </c>
      <c r="B226" s="596"/>
      <c r="C226" s="561"/>
      <c r="D226" s="597"/>
      <c r="E226" s="597"/>
      <c r="F226" s="597"/>
      <c r="G226" s="598"/>
      <c r="H226" s="598">
        <v>15</v>
      </c>
      <c r="I226" s="598">
        <v>22</v>
      </c>
      <c r="J226" s="597">
        <v>16</v>
      </c>
      <c r="K226" s="561">
        <v>23</v>
      </c>
      <c r="L226" s="561">
        <v>16</v>
      </c>
      <c r="M226" s="1038">
        <v>28</v>
      </c>
      <c r="N226" s="1046">
        <f t="shared" si="9"/>
        <v>120</v>
      </c>
      <c r="O226" s="1053">
        <f t="shared" si="10"/>
        <v>20</v>
      </c>
      <c r="P226" s="599">
        <f t="shared" si="11"/>
        <v>0.35064138152704322</v>
      </c>
    </row>
    <row r="227" spans="1:16" s="600" customFormat="1">
      <c r="A227" s="644" t="s">
        <v>498</v>
      </c>
      <c r="B227" s="596"/>
      <c r="C227" s="561"/>
      <c r="D227" s="597"/>
      <c r="E227" s="597"/>
      <c r="F227" s="597"/>
      <c r="G227" s="598"/>
      <c r="H227" s="598">
        <v>0</v>
      </c>
      <c r="I227" s="598">
        <v>0</v>
      </c>
      <c r="J227" s="597">
        <v>0</v>
      </c>
      <c r="K227" s="561">
        <v>1</v>
      </c>
      <c r="L227" s="561">
        <v>0</v>
      </c>
      <c r="M227" s="1038">
        <v>0</v>
      </c>
      <c r="N227" s="1046">
        <f t="shared" si="9"/>
        <v>1</v>
      </c>
      <c r="O227" s="1053">
        <f t="shared" si="10"/>
        <v>0.16666666666666666</v>
      </c>
      <c r="P227" s="599">
        <f t="shared" si="11"/>
        <v>2.92201151272536E-3</v>
      </c>
    </row>
    <row r="228" spans="1:16" s="600" customFormat="1">
      <c r="A228" s="644" t="s">
        <v>186</v>
      </c>
      <c r="B228" s="596"/>
      <c r="C228" s="561"/>
      <c r="D228" s="597"/>
      <c r="E228" s="597"/>
      <c r="F228" s="597"/>
      <c r="G228" s="598"/>
      <c r="H228" s="598">
        <v>19</v>
      </c>
      <c r="I228" s="598">
        <v>6</v>
      </c>
      <c r="J228" s="597">
        <v>0</v>
      </c>
      <c r="K228" s="561">
        <v>2</v>
      </c>
      <c r="L228" s="561">
        <v>1</v>
      </c>
      <c r="M228" s="1038">
        <v>4</v>
      </c>
      <c r="N228" s="1046">
        <f t="shared" si="9"/>
        <v>32</v>
      </c>
      <c r="O228" s="1053">
        <f t="shared" si="10"/>
        <v>5.333333333333333</v>
      </c>
      <c r="P228" s="599">
        <f t="shared" si="11"/>
        <v>9.3504368407211519E-2</v>
      </c>
    </row>
    <row r="229" spans="1:16" s="600" customFormat="1">
      <c r="A229" s="643" t="s">
        <v>187</v>
      </c>
      <c r="B229" s="596"/>
      <c r="C229" s="561"/>
      <c r="D229" s="597"/>
      <c r="E229" s="597"/>
      <c r="F229" s="597"/>
      <c r="G229" s="598"/>
      <c r="H229" s="598">
        <v>6</v>
      </c>
      <c r="I229" s="598">
        <v>6</v>
      </c>
      <c r="J229" s="597">
        <v>10</v>
      </c>
      <c r="K229" s="561">
        <v>12</v>
      </c>
      <c r="L229" s="561">
        <v>13</v>
      </c>
      <c r="M229" s="1038">
        <v>18</v>
      </c>
      <c r="N229" s="1046">
        <f t="shared" si="9"/>
        <v>65</v>
      </c>
      <c r="O229" s="1053">
        <f t="shared" si="10"/>
        <v>10.833333333333334</v>
      </c>
      <c r="P229" s="599">
        <f t="shared" si="11"/>
        <v>0.1899307483271484</v>
      </c>
    </row>
    <row r="230" spans="1:16" s="600" customFormat="1">
      <c r="A230" s="643" t="s">
        <v>188</v>
      </c>
      <c r="B230" s="596"/>
      <c r="C230" s="561"/>
      <c r="D230" s="597"/>
      <c r="E230" s="597"/>
      <c r="F230" s="597"/>
      <c r="G230" s="598"/>
      <c r="H230" s="598">
        <v>1</v>
      </c>
      <c r="I230" s="598">
        <v>0</v>
      </c>
      <c r="J230" s="597">
        <v>9</v>
      </c>
      <c r="K230" s="561">
        <v>2</v>
      </c>
      <c r="L230" s="561">
        <v>0</v>
      </c>
      <c r="M230" s="1038">
        <v>0</v>
      </c>
      <c r="N230" s="1046">
        <f t="shared" si="9"/>
        <v>12</v>
      </c>
      <c r="O230" s="1053">
        <f t="shared" si="10"/>
        <v>2</v>
      </c>
      <c r="P230" s="599">
        <f t="shared" si="11"/>
        <v>3.5064138152704323E-2</v>
      </c>
    </row>
    <row r="231" spans="1:16" s="600" customFormat="1">
      <c r="A231" s="644" t="s">
        <v>189</v>
      </c>
      <c r="B231" s="596"/>
      <c r="C231" s="561"/>
      <c r="D231" s="597"/>
      <c r="E231" s="597"/>
      <c r="F231" s="597"/>
      <c r="G231" s="598"/>
      <c r="H231" s="598">
        <v>68</v>
      </c>
      <c r="I231" s="598">
        <v>54</v>
      </c>
      <c r="J231" s="597">
        <v>93</v>
      </c>
      <c r="K231" s="561">
        <v>112</v>
      </c>
      <c r="L231" s="561">
        <v>124</v>
      </c>
      <c r="M231" s="1038">
        <v>120</v>
      </c>
      <c r="N231" s="1046">
        <f t="shared" si="9"/>
        <v>571</v>
      </c>
      <c r="O231" s="1053">
        <f t="shared" si="10"/>
        <v>95.166666666666671</v>
      </c>
      <c r="P231" s="599">
        <f t="shared" si="11"/>
        <v>1.6684685737661809</v>
      </c>
    </row>
    <row r="232" spans="1:16" s="600" customFormat="1">
      <c r="A232" s="644" t="s">
        <v>190</v>
      </c>
      <c r="B232" s="596"/>
      <c r="C232" s="561"/>
      <c r="D232" s="597"/>
      <c r="E232" s="597"/>
      <c r="F232" s="597"/>
      <c r="G232" s="598"/>
      <c r="H232" s="598">
        <v>14</v>
      </c>
      <c r="I232" s="598">
        <v>35</v>
      </c>
      <c r="J232" s="597">
        <v>33</v>
      </c>
      <c r="K232" s="561">
        <v>45</v>
      </c>
      <c r="L232" s="561">
        <v>97</v>
      </c>
      <c r="M232" s="1038">
        <v>34</v>
      </c>
      <c r="N232" s="1046">
        <f t="shared" si="9"/>
        <v>258</v>
      </c>
      <c r="O232" s="1053">
        <f t="shared" si="10"/>
        <v>43</v>
      </c>
      <c r="P232" s="599">
        <f t="shared" si="11"/>
        <v>0.75387897028314288</v>
      </c>
    </row>
    <row r="233" spans="1:16" s="600" customFormat="1">
      <c r="A233" s="644" t="s">
        <v>444</v>
      </c>
      <c r="B233" s="596"/>
      <c r="C233" s="561"/>
      <c r="D233" s="597"/>
      <c r="E233" s="597"/>
      <c r="F233" s="597"/>
      <c r="G233" s="598"/>
      <c r="H233" s="598">
        <v>1</v>
      </c>
      <c r="I233" s="598">
        <v>0</v>
      </c>
      <c r="J233" s="597">
        <v>2</v>
      </c>
      <c r="K233" s="561">
        <v>0</v>
      </c>
      <c r="L233" s="561">
        <v>1</v>
      </c>
      <c r="M233" s="1038">
        <v>1</v>
      </c>
      <c r="N233" s="1046">
        <f t="shared" si="9"/>
        <v>5</v>
      </c>
      <c r="O233" s="1053">
        <f t="shared" si="10"/>
        <v>0.83333333333333337</v>
      </c>
      <c r="P233" s="599">
        <f t="shared" si="11"/>
        <v>1.4610057563626801E-2</v>
      </c>
    </row>
    <row r="234" spans="1:16" s="600" customFormat="1">
      <c r="A234" s="644" t="s">
        <v>468</v>
      </c>
      <c r="B234" s="596"/>
      <c r="C234" s="561"/>
      <c r="D234" s="597"/>
      <c r="E234" s="597"/>
      <c r="F234" s="597"/>
      <c r="G234" s="598"/>
      <c r="H234" s="598">
        <v>0</v>
      </c>
      <c r="I234" s="598">
        <v>0</v>
      </c>
      <c r="J234" s="597">
        <v>0</v>
      </c>
      <c r="K234" s="561">
        <v>0</v>
      </c>
      <c r="L234" s="561">
        <v>0</v>
      </c>
      <c r="M234" s="1038">
        <v>0</v>
      </c>
      <c r="N234" s="1046">
        <f t="shared" si="9"/>
        <v>0</v>
      </c>
      <c r="O234" s="1053">
        <f t="shared" si="10"/>
        <v>0</v>
      </c>
      <c r="P234" s="599">
        <f t="shared" si="11"/>
        <v>0</v>
      </c>
    </row>
    <row r="235" spans="1:16" s="600" customFormat="1">
      <c r="A235" s="644" t="s">
        <v>191</v>
      </c>
      <c r="B235" s="596"/>
      <c r="C235" s="561"/>
      <c r="D235" s="597"/>
      <c r="E235" s="597"/>
      <c r="F235" s="597"/>
      <c r="G235" s="598"/>
      <c r="H235" s="598">
        <v>1</v>
      </c>
      <c r="I235" s="598">
        <v>3</v>
      </c>
      <c r="J235" s="597">
        <v>10</v>
      </c>
      <c r="K235" s="561">
        <v>3</v>
      </c>
      <c r="L235" s="561">
        <v>1</v>
      </c>
      <c r="M235" s="1038">
        <v>0</v>
      </c>
      <c r="N235" s="1046">
        <f t="shared" si="9"/>
        <v>18</v>
      </c>
      <c r="O235" s="1053">
        <f t="shared" si="10"/>
        <v>3</v>
      </c>
      <c r="P235" s="599">
        <f t="shared" si="11"/>
        <v>5.2596207229056488E-2</v>
      </c>
    </row>
    <row r="236" spans="1:16" s="600" customFormat="1">
      <c r="A236" s="644" t="s">
        <v>192</v>
      </c>
      <c r="B236" s="596"/>
      <c r="C236" s="561"/>
      <c r="D236" s="597"/>
      <c r="E236" s="597"/>
      <c r="F236" s="597"/>
      <c r="G236" s="598"/>
      <c r="H236" s="598">
        <v>93</v>
      </c>
      <c r="I236" s="598">
        <v>61</v>
      </c>
      <c r="J236" s="597">
        <v>138</v>
      </c>
      <c r="K236" s="561">
        <v>153</v>
      </c>
      <c r="L236" s="561">
        <v>109</v>
      </c>
      <c r="M236" s="1038">
        <v>85</v>
      </c>
      <c r="N236" s="1046">
        <f t="shared" si="9"/>
        <v>639</v>
      </c>
      <c r="O236" s="1053">
        <f t="shared" si="10"/>
        <v>106.5</v>
      </c>
      <c r="P236" s="599">
        <f t="shared" si="11"/>
        <v>1.867165356631505</v>
      </c>
    </row>
    <row r="237" spans="1:16" s="600" customFormat="1">
      <c r="A237" s="644" t="s">
        <v>193</v>
      </c>
      <c r="B237" s="596"/>
      <c r="C237" s="561"/>
      <c r="D237" s="597"/>
      <c r="E237" s="597"/>
      <c r="F237" s="597"/>
      <c r="G237" s="598"/>
      <c r="H237" s="598">
        <v>0</v>
      </c>
      <c r="I237" s="598">
        <v>0</v>
      </c>
      <c r="J237" s="597">
        <v>0</v>
      </c>
      <c r="K237" s="561">
        <v>0</v>
      </c>
      <c r="L237" s="561">
        <v>0</v>
      </c>
      <c r="M237" s="1038">
        <v>0</v>
      </c>
      <c r="N237" s="1046">
        <f t="shared" si="9"/>
        <v>0</v>
      </c>
      <c r="O237" s="1053">
        <f t="shared" si="10"/>
        <v>0</v>
      </c>
      <c r="P237" s="599">
        <f t="shared" si="11"/>
        <v>0</v>
      </c>
    </row>
    <row r="238" spans="1:16" s="600" customFormat="1">
      <c r="A238" s="644" t="s">
        <v>194</v>
      </c>
      <c r="B238" s="596"/>
      <c r="C238" s="561"/>
      <c r="D238" s="597"/>
      <c r="E238" s="597"/>
      <c r="F238" s="597"/>
      <c r="G238" s="598"/>
      <c r="H238" s="598">
        <v>8</v>
      </c>
      <c r="I238" s="598">
        <v>4</v>
      </c>
      <c r="J238" s="597">
        <v>17</v>
      </c>
      <c r="K238" s="561">
        <v>3</v>
      </c>
      <c r="L238" s="561">
        <v>1</v>
      </c>
      <c r="M238" s="1038">
        <v>2</v>
      </c>
      <c r="N238" s="1046">
        <f t="shared" si="9"/>
        <v>35</v>
      </c>
      <c r="O238" s="1053">
        <f t="shared" si="10"/>
        <v>5.833333333333333</v>
      </c>
      <c r="P238" s="599">
        <f t="shared" si="11"/>
        <v>0.10227040294538761</v>
      </c>
    </row>
    <row r="239" spans="1:16" s="600" customFormat="1">
      <c r="A239" s="644" t="s">
        <v>195</v>
      </c>
      <c r="B239" s="596"/>
      <c r="C239" s="561"/>
      <c r="D239" s="597"/>
      <c r="E239" s="597"/>
      <c r="F239" s="597"/>
      <c r="G239" s="598"/>
      <c r="H239" s="598">
        <v>81</v>
      </c>
      <c r="I239" s="598">
        <v>77</v>
      </c>
      <c r="J239" s="597">
        <v>64</v>
      </c>
      <c r="K239" s="561">
        <v>41</v>
      </c>
      <c r="L239" s="561">
        <v>62</v>
      </c>
      <c r="M239" s="1038">
        <v>52</v>
      </c>
      <c r="N239" s="1046">
        <f t="shared" si="9"/>
        <v>377</v>
      </c>
      <c r="O239" s="1053">
        <f t="shared" si="10"/>
        <v>62.833333333333336</v>
      </c>
      <c r="P239" s="599">
        <f t="shared" si="11"/>
        <v>1.101598340297461</v>
      </c>
    </row>
    <row r="240" spans="1:16" s="600" customFormat="1">
      <c r="A240" s="644" t="s">
        <v>196</v>
      </c>
      <c r="B240" s="596"/>
      <c r="C240" s="561"/>
      <c r="D240" s="597"/>
      <c r="E240" s="597"/>
      <c r="F240" s="597"/>
      <c r="G240" s="598"/>
      <c r="H240" s="598">
        <v>117</v>
      </c>
      <c r="I240" s="598">
        <v>139</v>
      </c>
      <c r="J240" s="597">
        <v>149</v>
      </c>
      <c r="K240" s="561">
        <v>140</v>
      </c>
      <c r="L240" s="561">
        <v>152</v>
      </c>
      <c r="M240" s="1038">
        <v>136</v>
      </c>
      <c r="N240" s="1046">
        <f t="shared" si="9"/>
        <v>833</v>
      </c>
      <c r="O240" s="1053">
        <f t="shared" si="10"/>
        <v>138.83333333333334</v>
      </c>
      <c r="P240" s="666">
        <f t="shared" si="11"/>
        <v>2.4340355901002249</v>
      </c>
    </row>
    <row r="241" spans="1:16" s="600" customFormat="1">
      <c r="A241" s="644" t="s">
        <v>429</v>
      </c>
      <c r="B241" s="596"/>
      <c r="C241" s="561"/>
      <c r="D241" s="597"/>
      <c r="E241" s="597"/>
      <c r="F241" s="597"/>
      <c r="G241" s="598"/>
      <c r="H241" s="667">
        <v>5</v>
      </c>
      <c r="I241" s="667">
        <v>1</v>
      </c>
      <c r="J241" s="668">
        <v>10</v>
      </c>
      <c r="K241" s="561">
        <v>0</v>
      </c>
      <c r="L241" s="561">
        <v>4</v>
      </c>
      <c r="M241" s="1038">
        <v>7</v>
      </c>
      <c r="N241" s="1048">
        <f t="shared" si="9"/>
        <v>27</v>
      </c>
      <c r="O241" s="1055">
        <f t="shared" si="10"/>
        <v>4.5</v>
      </c>
      <c r="P241" s="669">
        <f t="shared" si="11"/>
        <v>7.8894310843584725E-2</v>
      </c>
    </row>
    <row r="242" spans="1:16" s="600" customFormat="1">
      <c r="A242" s="644" t="s">
        <v>430</v>
      </c>
      <c r="B242" s="596"/>
      <c r="C242" s="561"/>
      <c r="D242" s="597"/>
      <c r="E242" s="597"/>
      <c r="F242" s="597"/>
      <c r="G242" s="598"/>
      <c r="H242" s="667">
        <v>4</v>
      </c>
      <c r="I242" s="667">
        <v>3</v>
      </c>
      <c r="J242" s="668">
        <v>2</v>
      </c>
      <c r="K242" s="561">
        <v>0</v>
      </c>
      <c r="L242" s="561">
        <v>2</v>
      </c>
      <c r="M242" s="1038">
        <v>5</v>
      </c>
      <c r="N242" s="1048">
        <f t="shared" si="9"/>
        <v>16</v>
      </c>
      <c r="O242" s="1055">
        <f t="shared" si="10"/>
        <v>2.6666666666666665</v>
      </c>
      <c r="P242" s="669">
        <f t="shared" si="11"/>
        <v>4.6752184203605759E-2</v>
      </c>
    </row>
    <row r="243" spans="1:16" s="600" customFormat="1">
      <c r="A243" s="646" t="s">
        <v>198</v>
      </c>
      <c r="B243" s="670"/>
      <c r="C243" s="671"/>
      <c r="D243" s="668"/>
      <c r="E243" s="668"/>
      <c r="F243" s="668"/>
      <c r="G243" s="667"/>
      <c r="H243" s="667">
        <v>0</v>
      </c>
      <c r="I243" s="667">
        <v>2</v>
      </c>
      <c r="J243" s="668">
        <v>2</v>
      </c>
      <c r="K243" s="561">
        <v>3</v>
      </c>
      <c r="L243" s="671">
        <v>0</v>
      </c>
      <c r="M243" s="1038">
        <v>3</v>
      </c>
      <c r="N243" s="1048">
        <f t="shared" si="9"/>
        <v>10</v>
      </c>
      <c r="O243" s="1055">
        <f t="shared" si="10"/>
        <v>1.6666666666666667</v>
      </c>
      <c r="P243" s="669">
        <f t="shared" si="11"/>
        <v>2.9220115127253601E-2</v>
      </c>
    </row>
    <row r="244" spans="1:16" s="600" customFormat="1" ht="15.75" thickBot="1">
      <c r="A244" s="647" t="s">
        <v>197</v>
      </c>
      <c r="B244" s="670"/>
      <c r="C244" s="671"/>
      <c r="D244" s="668"/>
      <c r="E244" s="668"/>
      <c r="F244" s="668"/>
      <c r="G244" s="667"/>
      <c r="H244" s="667">
        <v>6</v>
      </c>
      <c r="I244" s="667">
        <v>3</v>
      </c>
      <c r="J244" s="668">
        <v>5</v>
      </c>
      <c r="K244" s="671">
        <v>3</v>
      </c>
      <c r="L244" s="671">
        <v>3</v>
      </c>
      <c r="M244" s="1039">
        <v>4</v>
      </c>
      <c r="N244" s="1049">
        <f t="shared" si="9"/>
        <v>24</v>
      </c>
      <c r="O244" s="1056">
        <f t="shared" si="10"/>
        <v>4</v>
      </c>
      <c r="P244" s="672">
        <f t="shared" si="11"/>
        <v>7.0128276305408646E-2</v>
      </c>
    </row>
    <row r="245" spans="1:16" ht="16.5" customHeight="1" thickBot="1">
      <c r="A245" s="79" t="s">
        <v>5</v>
      </c>
      <c r="B245" s="80"/>
      <c r="C245" s="80"/>
      <c r="D245" s="80"/>
      <c r="E245" s="80"/>
      <c r="F245" s="80"/>
      <c r="G245" s="80"/>
      <c r="H245" s="900">
        <f t="shared" ref="H245:M245" si="12">SUM(H5:H244)</f>
        <v>5624</v>
      </c>
      <c r="I245" s="900">
        <f t="shared" si="12"/>
        <v>5600</v>
      </c>
      <c r="J245" s="900">
        <f t="shared" si="12"/>
        <v>6191</v>
      </c>
      <c r="K245" s="855">
        <f t="shared" si="12"/>
        <v>5809</v>
      </c>
      <c r="L245" s="81">
        <f t="shared" si="12"/>
        <v>5617</v>
      </c>
      <c r="M245" s="855">
        <f t="shared" si="12"/>
        <v>5382</v>
      </c>
      <c r="N245" s="1043">
        <f t="shared" si="9"/>
        <v>34223</v>
      </c>
      <c r="O245" s="1050">
        <f t="shared" si="10"/>
        <v>5703.833333333333</v>
      </c>
      <c r="P245" s="595">
        <f t="shared" si="11"/>
        <v>100</v>
      </c>
    </row>
    <row r="246" spans="1:16" ht="65.25" customHeight="1">
      <c r="A246" s="84" t="s">
        <v>199</v>
      </c>
      <c r="B246" s="85"/>
      <c r="C246" s="85"/>
      <c r="D246" s="85"/>
      <c r="E246" s="85"/>
      <c r="F246" s="85"/>
      <c r="G246" s="85"/>
      <c r="H246" s="85"/>
      <c r="I246" s="85"/>
      <c r="J246" s="85"/>
      <c r="K246" s="85"/>
    </row>
    <row r="247" spans="1:16">
      <c r="A247" s="86"/>
      <c r="B247" s="85"/>
      <c r="C247" s="85"/>
      <c r="D247" s="85"/>
      <c r="E247" s="85"/>
      <c r="F247" s="85"/>
      <c r="G247" s="85"/>
      <c r="H247" s="85"/>
      <c r="I247" s="85"/>
      <c r="J247" s="85"/>
      <c r="K247" s="85"/>
    </row>
    <row r="248" spans="1:16" ht="45">
      <c r="A248" s="86" t="s">
        <v>200</v>
      </c>
      <c r="B248" s="85"/>
      <c r="C248" s="85"/>
      <c r="D248" s="85"/>
      <c r="E248" s="85"/>
      <c r="F248" s="85"/>
      <c r="G248" s="85"/>
      <c r="H248" s="85"/>
      <c r="I248" s="85"/>
      <c r="J248" s="85"/>
      <c r="K248" s="85"/>
    </row>
    <row r="249" spans="1:16">
      <c r="A249" s="86"/>
      <c r="B249" s="85"/>
      <c r="C249" s="85"/>
      <c r="D249" s="85"/>
      <c r="E249" s="85"/>
      <c r="F249" s="85"/>
      <c r="G249" s="85"/>
      <c r="H249" s="85"/>
      <c r="I249" s="85"/>
      <c r="J249" s="85"/>
      <c r="K249" s="85"/>
    </row>
    <row r="250" spans="1:16" ht="31.5" customHeight="1">
      <c r="A250" s="627" t="s">
        <v>201</v>
      </c>
      <c r="B250" s="85"/>
      <c r="C250" s="85"/>
      <c r="D250" s="85"/>
      <c r="E250" s="85"/>
      <c r="F250" s="85"/>
      <c r="G250" s="85"/>
      <c r="H250" s="85"/>
      <c r="I250" s="85"/>
      <c r="J250" s="85"/>
      <c r="K250" s="85"/>
    </row>
    <row r="251" spans="1:16" ht="45">
      <c r="A251" s="86" t="s">
        <v>202</v>
      </c>
    </row>
    <row r="252" spans="1:16" ht="30">
      <c r="A252" s="86" t="s">
        <v>203</v>
      </c>
      <c r="B252" s="85"/>
      <c r="C252" s="85"/>
      <c r="D252" s="85"/>
      <c r="E252" s="85"/>
      <c r="F252" s="85"/>
    </row>
    <row r="254" spans="1:16" ht="30">
      <c r="A254" s="86" t="s">
        <v>443</v>
      </c>
      <c r="B254"/>
      <c r="C254"/>
      <c r="D254"/>
      <c r="E254"/>
      <c r="F254"/>
      <c r="G254"/>
      <c r="H254"/>
      <c r="I254"/>
      <c r="J254"/>
      <c r="K254"/>
      <c r="L254"/>
      <c r="M254" s="87"/>
      <c r="N254"/>
      <c r="O254"/>
      <c r="P254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245:M24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B16"/>
  <sheetViews>
    <sheetView workbookViewId="0">
      <selection activeCell="B5" sqref="B5:B8"/>
    </sheetView>
  </sheetViews>
  <sheetFormatPr defaultRowHeight="15"/>
  <cols>
    <col min="1" max="1" width="70.140625" customWidth="1"/>
  </cols>
  <sheetData>
    <row r="1" spans="1:2">
      <c r="A1" s="1" t="s">
        <v>0</v>
      </c>
      <c r="B1" s="70"/>
    </row>
    <row r="2" spans="1:2">
      <c r="A2" s="1" t="s">
        <v>1</v>
      </c>
      <c r="B2" s="70"/>
    </row>
    <row r="3" spans="1:2" ht="15.75" thickBot="1">
      <c r="B3" s="71"/>
    </row>
    <row r="4" spans="1:2">
      <c r="A4" s="650" t="s">
        <v>440</v>
      </c>
      <c r="B4" s="654">
        <v>45444</v>
      </c>
    </row>
    <row r="5" spans="1:2">
      <c r="A5" s="651" t="s">
        <v>227</v>
      </c>
      <c r="B5" s="674">
        <v>326</v>
      </c>
    </row>
    <row r="6" spans="1:2">
      <c r="A6" s="651" t="s">
        <v>447</v>
      </c>
      <c r="B6" s="674">
        <v>2</v>
      </c>
    </row>
    <row r="7" spans="1:2">
      <c r="A7" s="651" t="s">
        <v>236</v>
      </c>
      <c r="B7" s="674">
        <v>2</v>
      </c>
    </row>
    <row r="8" spans="1:2" ht="15.75" thickBot="1">
      <c r="A8" s="652" t="s">
        <v>448</v>
      </c>
      <c r="B8" s="675">
        <v>33</v>
      </c>
    </row>
    <row r="9" spans="1:2" ht="15.75" thickBot="1">
      <c r="A9" s="653" t="s">
        <v>441</v>
      </c>
      <c r="B9" s="676">
        <f>SUM(B5:B8)</f>
        <v>363</v>
      </c>
    </row>
    <row r="10" spans="1:2">
      <c r="A10" s="626"/>
      <c r="B10" s="626"/>
    </row>
    <row r="11" spans="1:2" ht="30">
      <c r="A11" s="628" t="s">
        <v>445</v>
      </c>
    </row>
    <row r="14" spans="1:2" ht="45">
      <c r="A14" s="628" t="s">
        <v>449</v>
      </c>
    </row>
    <row r="16" spans="1:2" ht="60">
      <c r="A16" s="628" t="s">
        <v>446</v>
      </c>
    </row>
  </sheetData>
  <pageMargins left="0.511811024" right="0.511811024" top="0.78740157499999996" bottom="0.78740157499999996" header="0.31496062000000002" footer="0.31496062000000002"/>
  <pageSetup paperSize="9" orientation="portrait" horizontalDpi="200" verticalDpi="200" r:id="rId1"/>
  <ignoredErrors>
    <ignoredError sqref="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O46"/>
  <sheetViews>
    <sheetView zoomScale="90" zoomScaleNormal="90" workbookViewId="0">
      <selection activeCell="H7" sqref="H7:M16"/>
    </sheetView>
  </sheetViews>
  <sheetFormatPr defaultColWidth="5.5703125" defaultRowHeight="14.25"/>
  <cols>
    <col min="1" max="1" width="51.5703125" style="9" customWidth="1"/>
    <col min="2" max="2" width="7.5703125" style="9" bestFit="1" customWidth="1"/>
    <col min="3" max="3" width="7.7109375" style="92" bestFit="1" customWidth="1"/>
    <col min="4" max="4" width="7.140625" style="9" bestFit="1" customWidth="1"/>
    <col min="5" max="5" width="7" style="90" bestFit="1" customWidth="1"/>
    <col min="6" max="6" width="7.5703125" style="9" bestFit="1" customWidth="1"/>
    <col min="7" max="7" width="6.28515625" style="90" customWidth="1"/>
    <col min="8" max="8" width="7" style="9" bestFit="1" customWidth="1"/>
    <col min="9" max="9" width="7.5703125" style="9" customWidth="1"/>
    <col min="10" max="10" width="7.140625" style="9" bestFit="1" customWidth="1"/>
    <col min="11" max="11" width="7.5703125" style="9" bestFit="1" customWidth="1"/>
    <col min="12" max="12" width="7.140625" style="9" bestFit="1" customWidth="1"/>
    <col min="13" max="13" width="6.85546875" style="9" bestFit="1" customWidth="1"/>
    <col min="14" max="14" width="6.7109375" style="9" bestFit="1" customWidth="1"/>
    <col min="15" max="15" width="7.140625" style="9" bestFit="1" customWidth="1"/>
    <col min="16" max="16" width="14.85546875" style="9" customWidth="1"/>
    <col min="17" max="215" width="9.140625" style="9" customWidth="1"/>
    <col min="216" max="216" width="58.28515625" style="9" customWidth="1"/>
    <col min="217" max="217" width="3.7109375" style="9" bestFit="1" customWidth="1"/>
    <col min="218" max="218" width="5.5703125" style="9" bestFit="1" customWidth="1"/>
    <col min="219" max="219" width="5.5703125" style="9" customWidth="1"/>
    <col min="220" max="16384" width="5.5703125" style="9"/>
  </cols>
  <sheetData>
    <row r="1" spans="1:20" ht="15">
      <c r="A1" s="88" t="s">
        <v>0</v>
      </c>
      <c r="B1" s="88"/>
      <c r="C1" s="89"/>
      <c r="D1" s="88"/>
      <c r="H1" s="545"/>
      <c r="I1" s="545"/>
      <c r="J1" s="677"/>
      <c r="K1" s="677"/>
      <c r="L1" s="677"/>
      <c r="M1" s="677"/>
      <c r="N1" s="677"/>
      <c r="O1" s="677"/>
      <c r="P1" s="545">
        <f>Assuntos!H245</f>
        <v>5624</v>
      </c>
      <c r="Q1" s="473"/>
    </row>
    <row r="2" spans="1:20" ht="15">
      <c r="A2" s="1" t="s">
        <v>1</v>
      </c>
      <c r="B2" s="1"/>
      <c r="C2" s="70"/>
      <c r="D2" s="1"/>
      <c r="H2" s="545"/>
      <c r="I2" s="545"/>
      <c r="J2" s="677"/>
      <c r="K2" s="677"/>
      <c r="L2" s="677"/>
      <c r="M2" s="677"/>
      <c r="N2" s="677"/>
      <c r="O2" s="677"/>
      <c r="P2" s="677"/>
      <c r="Q2" s="473"/>
    </row>
    <row r="3" spans="1:20" ht="15">
      <c r="A3" s="1"/>
      <c r="B3" s="1"/>
      <c r="C3" s="70"/>
      <c r="D3" s="1"/>
      <c r="H3" s="545"/>
      <c r="I3" s="545"/>
      <c r="J3" s="677"/>
      <c r="K3" s="677"/>
      <c r="L3" s="677"/>
      <c r="M3" s="677"/>
      <c r="N3" s="677"/>
      <c r="O3" s="677"/>
      <c r="P3" s="677"/>
      <c r="Q3" s="473"/>
    </row>
    <row r="4" spans="1:20" ht="15">
      <c r="A4" s="1" t="s">
        <v>491</v>
      </c>
      <c r="B4" s="1"/>
      <c r="C4" s="70"/>
      <c r="D4" s="1"/>
      <c r="H4" s="545"/>
      <c r="I4" s="545"/>
      <c r="J4" s="677"/>
      <c r="K4" s="677"/>
      <c r="L4" s="677"/>
      <c r="M4" s="677"/>
      <c r="N4" s="677"/>
      <c r="O4" s="677"/>
      <c r="P4" s="677"/>
      <c r="Q4" s="473"/>
    </row>
    <row r="5" spans="1:20" ht="15" thickBot="1">
      <c r="E5" s="9"/>
      <c r="F5" s="90"/>
      <c r="G5" s="9"/>
      <c r="H5" s="546"/>
      <c r="I5" s="545"/>
      <c r="J5" s="677"/>
      <c r="K5" s="677"/>
      <c r="L5" s="677"/>
      <c r="M5" s="677"/>
      <c r="N5" s="677"/>
      <c r="O5" s="677"/>
      <c r="P5" s="677"/>
      <c r="Q5" s="473"/>
    </row>
    <row r="6" spans="1:20" ht="64.5" thickBot="1">
      <c r="A6" s="1058" t="s">
        <v>480</v>
      </c>
      <c r="B6" s="574">
        <v>45627</v>
      </c>
      <c r="C6" s="574">
        <v>45597</v>
      </c>
      <c r="D6" s="574">
        <v>45566</v>
      </c>
      <c r="E6" s="574">
        <v>45536</v>
      </c>
      <c r="F6" s="574">
        <v>45505</v>
      </c>
      <c r="G6" s="574">
        <v>45474</v>
      </c>
      <c r="H6" s="574">
        <v>45444</v>
      </c>
      <c r="I6" s="574">
        <v>45413</v>
      </c>
      <c r="J6" s="574">
        <v>45383</v>
      </c>
      <c r="K6" s="574">
        <v>45352</v>
      </c>
      <c r="L6" s="574">
        <v>45323</v>
      </c>
      <c r="M6" s="574">
        <v>45292</v>
      </c>
      <c r="N6" s="574" t="s">
        <v>5</v>
      </c>
      <c r="O6" s="574" t="s">
        <v>6</v>
      </c>
      <c r="P6" s="729" t="s">
        <v>521</v>
      </c>
    </row>
    <row r="7" spans="1:20" ht="14.25" customHeight="1" thickBot="1">
      <c r="A7" s="1059" t="s">
        <v>56</v>
      </c>
      <c r="B7" s="1060"/>
      <c r="C7" s="1061"/>
      <c r="D7" s="1062"/>
      <c r="E7" s="1062"/>
      <c r="F7" s="1062"/>
      <c r="G7" s="1063"/>
      <c r="H7" s="1063">
        <v>583</v>
      </c>
      <c r="I7" s="1063">
        <v>752</v>
      </c>
      <c r="J7" s="1062">
        <v>819</v>
      </c>
      <c r="K7" s="1064">
        <v>822</v>
      </c>
      <c r="L7" s="1061">
        <v>798</v>
      </c>
      <c r="M7" s="1065">
        <v>552</v>
      </c>
      <c r="N7" s="93">
        <f>SUM(B7:M7)</f>
        <v>4326</v>
      </c>
      <c r="O7" s="94">
        <f>AVERAGE(B7:M7)</f>
        <v>721</v>
      </c>
      <c r="P7" s="470">
        <f>(H7*100)/$P$1</f>
        <v>10.366287339971551</v>
      </c>
      <c r="S7" s="90"/>
      <c r="T7" s="90"/>
    </row>
    <row r="8" spans="1:20" ht="15" customHeight="1" thickBot="1">
      <c r="A8" s="1066" t="s">
        <v>442</v>
      </c>
      <c r="B8" s="1067"/>
      <c r="C8" s="1064"/>
      <c r="D8" s="1068"/>
      <c r="E8" s="1068"/>
      <c r="F8" s="1068"/>
      <c r="G8" s="1069"/>
      <c r="H8" s="1063">
        <v>363</v>
      </c>
      <c r="I8" s="1063">
        <v>341</v>
      </c>
      <c r="J8" s="1062">
        <v>369</v>
      </c>
      <c r="K8" s="1064">
        <v>418</v>
      </c>
      <c r="L8" s="1064">
        <v>336</v>
      </c>
      <c r="M8" s="1065">
        <v>329</v>
      </c>
      <c r="N8" s="95">
        <f t="shared" ref="N8:N16" si="0">SUM(B8:M8)</f>
        <v>2156</v>
      </c>
      <c r="O8" s="96">
        <f t="shared" ref="O8:O17" si="1">AVERAGE(B8:M8)</f>
        <v>359.33333333333331</v>
      </c>
      <c r="P8" s="1093">
        <f t="shared" ref="P8:P17" si="2">(H8*100)/$P$1</f>
        <v>6.4544807965860596</v>
      </c>
      <c r="S8" s="90"/>
      <c r="T8" s="90"/>
    </row>
    <row r="9" spans="1:20" ht="15.75" thickBot="1">
      <c r="A9" s="1066" t="s">
        <v>42</v>
      </c>
      <c r="B9" s="1067"/>
      <c r="C9" s="1064"/>
      <c r="D9" s="1068"/>
      <c r="E9" s="1068"/>
      <c r="F9" s="1068"/>
      <c r="G9" s="1069"/>
      <c r="H9" s="1069">
        <v>279</v>
      </c>
      <c r="I9" s="1069">
        <v>271</v>
      </c>
      <c r="J9" s="1068">
        <v>283</v>
      </c>
      <c r="K9" s="1064">
        <v>316</v>
      </c>
      <c r="L9" s="1064">
        <v>303</v>
      </c>
      <c r="M9" s="1065">
        <v>349</v>
      </c>
      <c r="N9" s="95">
        <f t="shared" si="0"/>
        <v>1801</v>
      </c>
      <c r="O9" s="96">
        <f t="shared" si="1"/>
        <v>300.16666666666669</v>
      </c>
      <c r="P9" s="578">
        <f t="shared" si="2"/>
        <v>4.960881934566145</v>
      </c>
      <c r="S9" s="90"/>
      <c r="T9" s="90"/>
    </row>
    <row r="10" spans="1:20" ht="15.75" thickBot="1">
      <c r="A10" s="1070" t="s">
        <v>143</v>
      </c>
      <c r="B10" s="1067"/>
      <c r="C10" s="1064"/>
      <c r="D10" s="1068"/>
      <c r="E10" s="1068"/>
      <c r="F10" s="1068"/>
      <c r="G10" s="1069"/>
      <c r="H10" s="1069">
        <v>394</v>
      </c>
      <c r="I10" s="1069">
        <v>423</v>
      </c>
      <c r="J10" s="1068">
        <v>314</v>
      </c>
      <c r="K10" s="1064">
        <v>148</v>
      </c>
      <c r="L10" s="1064">
        <v>252</v>
      </c>
      <c r="M10" s="1065">
        <v>175</v>
      </c>
      <c r="N10" s="95">
        <f t="shared" si="0"/>
        <v>1706</v>
      </c>
      <c r="O10" s="96">
        <f t="shared" si="1"/>
        <v>284.33333333333331</v>
      </c>
      <c r="P10" s="578">
        <f t="shared" si="2"/>
        <v>7.0056899004267423</v>
      </c>
      <c r="S10" s="90"/>
      <c r="T10" s="90"/>
    </row>
    <row r="11" spans="1:20" ht="15.75" thickBot="1">
      <c r="A11" s="1070" t="s">
        <v>167</v>
      </c>
      <c r="B11" s="1067"/>
      <c r="C11" s="1064"/>
      <c r="D11" s="1068"/>
      <c r="E11" s="1068"/>
      <c r="F11" s="1068"/>
      <c r="G11" s="1069"/>
      <c r="H11" s="1069">
        <v>268</v>
      </c>
      <c r="I11" s="1069">
        <v>285</v>
      </c>
      <c r="J11" s="1068">
        <v>266</v>
      </c>
      <c r="K11" s="1064">
        <v>169</v>
      </c>
      <c r="L11" s="1064">
        <v>172</v>
      </c>
      <c r="M11" s="1065">
        <v>197</v>
      </c>
      <c r="N11" s="95">
        <f t="shared" si="0"/>
        <v>1357</v>
      </c>
      <c r="O11" s="96">
        <f t="shared" si="1"/>
        <v>226.16666666666666</v>
      </c>
      <c r="P11" s="578">
        <f t="shared" si="2"/>
        <v>4.765291607396871</v>
      </c>
      <c r="S11" s="90"/>
      <c r="T11" s="90"/>
    </row>
    <row r="12" spans="1:20" ht="15" customHeight="1" thickBot="1">
      <c r="A12" s="1066" t="s">
        <v>152</v>
      </c>
      <c r="B12" s="1067"/>
      <c r="C12" s="1064"/>
      <c r="D12" s="1068"/>
      <c r="E12" s="1068"/>
      <c r="F12" s="1068"/>
      <c r="G12" s="1069"/>
      <c r="H12" s="1069">
        <v>221</v>
      </c>
      <c r="I12" s="1069">
        <v>184</v>
      </c>
      <c r="J12" s="1068">
        <v>236</v>
      </c>
      <c r="K12" s="1064">
        <v>184</v>
      </c>
      <c r="L12" s="1064">
        <v>180</v>
      </c>
      <c r="M12" s="1065">
        <v>174</v>
      </c>
      <c r="N12" s="95">
        <f t="shared" si="0"/>
        <v>1179</v>
      </c>
      <c r="O12" s="96">
        <f t="shared" si="1"/>
        <v>196.5</v>
      </c>
      <c r="P12" s="578">
        <f t="shared" si="2"/>
        <v>3.9295874822190613</v>
      </c>
      <c r="S12" s="90"/>
      <c r="T12" s="90"/>
    </row>
    <row r="13" spans="1:20" ht="15.75" thickBot="1">
      <c r="A13" s="1070" t="s">
        <v>158</v>
      </c>
      <c r="B13" s="1067"/>
      <c r="C13" s="1064"/>
      <c r="D13" s="1068"/>
      <c r="E13" s="1068"/>
      <c r="F13" s="1068"/>
      <c r="G13" s="1069"/>
      <c r="H13" s="1069">
        <v>237</v>
      </c>
      <c r="I13" s="1069">
        <v>155</v>
      </c>
      <c r="J13" s="1068">
        <v>167</v>
      </c>
      <c r="K13" s="1064">
        <v>182</v>
      </c>
      <c r="L13" s="1064">
        <v>198</v>
      </c>
      <c r="M13" s="1065">
        <v>212</v>
      </c>
      <c r="N13" s="95">
        <f t="shared" si="0"/>
        <v>1151</v>
      </c>
      <c r="O13" s="96">
        <f t="shared" si="1"/>
        <v>191.83333333333334</v>
      </c>
      <c r="P13" s="578">
        <f t="shared" si="2"/>
        <v>4.2140825035561882</v>
      </c>
      <c r="S13" s="90"/>
      <c r="T13" s="90"/>
    </row>
    <row r="14" spans="1:20" ht="15.75" thickBot="1">
      <c r="A14" s="1066" t="s">
        <v>97</v>
      </c>
      <c r="B14" s="1067"/>
      <c r="C14" s="1064"/>
      <c r="D14" s="1068"/>
      <c r="E14" s="1068"/>
      <c r="F14" s="1068"/>
      <c r="G14" s="1069"/>
      <c r="H14" s="1069">
        <v>198</v>
      </c>
      <c r="I14" s="1069">
        <v>158</v>
      </c>
      <c r="J14" s="1068">
        <v>155</v>
      </c>
      <c r="K14" s="1064">
        <v>130</v>
      </c>
      <c r="L14" s="1064">
        <v>162</v>
      </c>
      <c r="M14" s="1065">
        <v>166</v>
      </c>
      <c r="N14" s="95">
        <f t="shared" si="0"/>
        <v>969</v>
      </c>
      <c r="O14" s="96">
        <f t="shared" si="1"/>
        <v>161.5</v>
      </c>
      <c r="P14" s="578">
        <f t="shared" si="2"/>
        <v>3.5206258890469417</v>
      </c>
      <c r="S14" s="90"/>
      <c r="T14" s="90"/>
    </row>
    <row r="15" spans="1:20" ht="15.75" thickBot="1">
      <c r="A15" s="1066" t="s">
        <v>183</v>
      </c>
      <c r="B15" s="1067"/>
      <c r="C15" s="1064"/>
      <c r="D15" s="1068"/>
      <c r="E15" s="1068"/>
      <c r="F15" s="1068"/>
      <c r="G15" s="1069"/>
      <c r="H15" s="1069">
        <v>159</v>
      </c>
      <c r="I15" s="1069">
        <v>166</v>
      </c>
      <c r="J15" s="1068">
        <v>176</v>
      </c>
      <c r="K15" s="1064">
        <v>151</v>
      </c>
      <c r="L15" s="1064">
        <v>131</v>
      </c>
      <c r="M15" s="1065">
        <v>162</v>
      </c>
      <c r="N15" s="95">
        <f t="shared" si="0"/>
        <v>945</v>
      </c>
      <c r="O15" s="96">
        <f t="shared" si="1"/>
        <v>157.5</v>
      </c>
      <c r="P15" s="578">
        <f t="shared" si="2"/>
        <v>2.8271692745376957</v>
      </c>
      <c r="S15" s="90"/>
      <c r="T15" s="90"/>
    </row>
    <row r="16" spans="1:20" ht="15.75" thickBot="1">
      <c r="A16" s="1066" t="s">
        <v>140</v>
      </c>
      <c r="B16" s="1067"/>
      <c r="C16" s="1064"/>
      <c r="D16" s="1068"/>
      <c r="E16" s="1068"/>
      <c r="F16" s="1068"/>
      <c r="G16" s="1069"/>
      <c r="H16" s="1069">
        <v>146</v>
      </c>
      <c r="I16" s="1069">
        <v>141</v>
      </c>
      <c r="J16" s="1068">
        <v>195</v>
      </c>
      <c r="K16" s="1064">
        <v>158</v>
      </c>
      <c r="L16" s="1064">
        <v>108</v>
      </c>
      <c r="M16" s="1065">
        <v>102</v>
      </c>
      <c r="N16" s="97">
        <f t="shared" si="0"/>
        <v>850</v>
      </c>
      <c r="O16" s="98">
        <f t="shared" si="1"/>
        <v>141.66666666666666</v>
      </c>
      <c r="P16" s="631">
        <f t="shared" si="2"/>
        <v>2.5960170697012801</v>
      </c>
      <c r="S16" s="90"/>
      <c r="T16" s="90"/>
    </row>
    <row r="17" spans="1:41" ht="15.75" customHeight="1" thickBot="1">
      <c r="A17" s="856" t="s">
        <v>5</v>
      </c>
      <c r="B17" s="579"/>
      <c r="C17" s="579"/>
      <c r="D17" s="579"/>
      <c r="E17" s="579"/>
      <c r="F17" s="579"/>
      <c r="G17" s="579"/>
      <c r="H17" s="579">
        <f t="shared" ref="H17:N17" si="3">SUM(H7:H16)</f>
        <v>2848</v>
      </c>
      <c r="I17" s="579">
        <f t="shared" si="3"/>
        <v>2876</v>
      </c>
      <c r="J17" s="579">
        <f t="shared" si="3"/>
        <v>2980</v>
      </c>
      <c r="K17" s="579">
        <f t="shared" si="3"/>
        <v>2678</v>
      </c>
      <c r="L17" s="579">
        <f t="shared" si="3"/>
        <v>2640</v>
      </c>
      <c r="M17" s="579">
        <f t="shared" si="3"/>
        <v>2418</v>
      </c>
      <c r="N17" s="582">
        <f t="shared" si="3"/>
        <v>16440</v>
      </c>
      <c r="O17" s="582">
        <f t="shared" si="1"/>
        <v>2740</v>
      </c>
      <c r="P17" s="470">
        <f t="shared" si="2"/>
        <v>50.640113798008535</v>
      </c>
      <c r="S17" s="90"/>
      <c r="T17" s="90"/>
    </row>
    <row r="18" spans="1:41" s="480" customFormat="1" ht="23.25" customHeight="1">
      <c r="A18" s="480" t="s">
        <v>205</v>
      </c>
      <c r="C18" s="481"/>
      <c r="O18" s="480" t="s">
        <v>206</v>
      </c>
      <c r="P18" s="482">
        <f>100-P17</f>
        <v>49.359886201991465</v>
      </c>
    </row>
    <row r="19" spans="1:41" s="732" customFormat="1" ht="54.75" customHeight="1">
      <c r="A19" s="730"/>
      <c r="B19" s="730"/>
      <c r="C19" s="731"/>
      <c r="D19" s="1101"/>
      <c r="E19" s="1101"/>
      <c r="F19" s="1101"/>
      <c r="G19" s="1101"/>
      <c r="H19" s="1101"/>
      <c r="W19" s="735"/>
    </row>
    <row r="20" spans="1:41" s="732" customFormat="1">
      <c r="A20" s="740"/>
      <c r="B20" s="740"/>
      <c r="C20" s="741"/>
      <c r="E20" s="735"/>
      <c r="O20" s="735"/>
      <c r="W20" s="735"/>
      <c r="AC20" s="736"/>
      <c r="AD20" s="737"/>
      <c r="AE20" s="737"/>
      <c r="AF20" s="737"/>
      <c r="AG20" s="737"/>
      <c r="AH20" s="737"/>
      <c r="AI20" s="737"/>
      <c r="AJ20" s="738"/>
      <c r="AK20" s="737"/>
      <c r="AL20" s="737"/>
      <c r="AM20" s="737"/>
      <c r="AN20" s="737"/>
      <c r="AO20" s="739"/>
    </row>
    <row r="21" spans="1:41" s="732" customFormat="1" ht="92.25" customHeight="1">
      <c r="A21" s="730"/>
      <c r="B21" s="730"/>
      <c r="C21" s="731"/>
      <c r="D21" s="1101"/>
      <c r="E21" s="1101"/>
      <c r="F21" s="1101"/>
      <c r="G21" s="1101"/>
      <c r="H21" s="1101"/>
      <c r="L21" s="733"/>
      <c r="P21" s="734"/>
      <c r="W21" s="735"/>
      <c r="AC21" s="736"/>
      <c r="AD21" s="737"/>
      <c r="AE21" s="737"/>
      <c r="AF21" s="737"/>
      <c r="AG21" s="737"/>
      <c r="AH21" s="737"/>
      <c r="AI21" s="737"/>
      <c r="AJ21" s="738"/>
      <c r="AK21" s="737"/>
      <c r="AL21" s="737"/>
      <c r="AM21" s="737"/>
      <c r="AN21" s="737"/>
      <c r="AO21" s="739"/>
    </row>
    <row r="22" spans="1:41" s="732" customFormat="1">
      <c r="A22" s="730"/>
      <c r="B22" s="730"/>
      <c r="C22" s="731"/>
      <c r="E22" s="735"/>
      <c r="O22" s="735"/>
      <c r="W22" s="742"/>
      <c r="AC22" s="736"/>
      <c r="AD22" s="737"/>
      <c r="AE22" s="737"/>
      <c r="AF22" s="737"/>
      <c r="AG22" s="737"/>
      <c r="AH22" s="737"/>
      <c r="AI22" s="737"/>
      <c r="AJ22" s="738"/>
      <c r="AK22" s="737"/>
      <c r="AL22" s="737"/>
      <c r="AM22" s="737"/>
      <c r="AN22" s="737"/>
      <c r="AO22" s="739"/>
    </row>
    <row r="23" spans="1:41" s="732" customFormat="1" ht="66.75" customHeight="1">
      <c r="A23" s="730"/>
      <c r="B23" s="730"/>
      <c r="C23" s="731"/>
      <c r="D23" s="1101"/>
      <c r="E23" s="1101"/>
      <c r="F23" s="1101"/>
      <c r="G23" s="1101"/>
      <c r="H23" s="1101"/>
      <c r="W23" s="735"/>
      <c r="AC23" s="736"/>
      <c r="AD23" s="737"/>
      <c r="AE23" s="737"/>
      <c r="AF23" s="737"/>
      <c r="AG23" s="737"/>
      <c r="AH23" s="737"/>
      <c r="AI23" s="737"/>
      <c r="AJ23" s="738"/>
      <c r="AK23" s="737"/>
      <c r="AL23" s="737"/>
      <c r="AM23" s="737"/>
      <c r="AN23" s="737"/>
      <c r="AO23" s="739"/>
    </row>
    <row r="24" spans="1:41" s="732" customFormat="1">
      <c r="A24" s="740"/>
      <c r="B24" s="740"/>
      <c r="C24" s="741"/>
      <c r="E24" s="735"/>
      <c r="W24" s="735"/>
      <c r="AC24" s="736"/>
      <c r="AD24" s="737"/>
      <c r="AE24" s="737"/>
      <c r="AF24" s="737"/>
      <c r="AG24" s="737"/>
      <c r="AH24" s="737"/>
      <c r="AI24" s="737"/>
      <c r="AJ24" s="738"/>
      <c r="AK24" s="737"/>
      <c r="AL24" s="737"/>
      <c r="AM24" s="737"/>
      <c r="AN24" s="737"/>
      <c r="AO24" s="739"/>
    </row>
    <row r="25" spans="1:41" s="732" customFormat="1">
      <c r="A25" s="730"/>
      <c r="B25" s="730"/>
      <c r="C25" s="731"/>
      <c r="E25" s="735"/>
      <c r="W25" s="735"/>
      <c r="AC25" s="736"/>
      <c r="AD25" s="737"/>
      <c r="AE25" s="737"/>
      <c r="AF25" s="737"/>
      <c r="AG25" s="737"/>
      <c r="AH25" s="737"/>
      <c r="AI25" s="737"/>
      <c r="AJ25" s="738"/>
      <c r="AK25" s="737"/>
      <c r="AL25" s="737"/>
      <c r="AM25" s="737"/>
      <c r="AN25" s="737"/>
      <c r="AO25" s="739"/>
    </row>
    <row r="26" spans="1:41" s="473" customFormat="1">
      <c r="C26" s="474"/>
      <c r="E26" s="475"/>
      <c r="G26" s="475"/>
      <c r="AC26" s="476"/>
      <c r="AD26" s="477"/>
      <c r="AE26" s="477"/>
      <c r="AF26" s="477"/>
      <c r="AG26" s="477"/>
      <c r="AH26" s="477"/>
      <c r="AI26" s="477"/>
      <c r="AJ26" s="474"/>
      <c r="AK26" s="477"/>
      <c r="AL26" s="477"/>
      <c r="AM26" s="477"/>
      <c r="AN26" s="477"/>
      <c r="AO26" s="478"/>
    </row>
    <row r="27" spans="1:41" s="473" customFormat="1">
      <c r="C27" s="474"/>
      <c r="E27" s="475"/>
      <c r="G27" s="475"/>
      <c r="R27" s="476"/>
      <c r="S27" s="477"/>
      <c r="T27" s="478"/>
      <c r="U27" s="478"/>
      <c r="V27" s="478"/>
      <c r="W27" s="479"/>
      <c r="AC27" s="476"/>
      <c r="AD27" s="477"/>
      <c r="AE27" s="477"/>
      <c r="AF27" s="477"/>
      <c r="AG27" s="477"/>
      <c r="AH27" s="477"/>
      <c r="AI27" s="477"/>
      <c r="AJ27" s="474"/>
      <c r="AK27" s="477"/>
      <c r="AL27" s="477"/>
      <c r="AM27" s="477"/>
      <c r="AN27" s="477"/>
      <c r="AO27" s="478"/>
    </row>
    <row r="28" spans="1:41" s="473" customFormat="1">
      <c r="C28" s="474"/>
      <c r="E28" s="475"/>
      <c r="G28" s="475"/>
      <c r="R28" s="476"/>
      <c r="S28" s="477"/>
      <c r="T28" s="478"/>
      <c r="U28" s="478"/>
      <c r="V28" s="478"/>
      <c r="W28" s="479"/>
      <c r="AC28" s="476"/>
      <c r="AD28" s="477"/>
      <c r="AE28" s="477"/>
      <c r="AF28" s="477"/>
      <c r="AG28" s="477"/>
      <c r="AH28" s="477"/>
      <c r="AI28" s="477"/>
      <c r="AJ28" s="474"/>
      <c r="AK28" s="477"/>
      <c r="AL28" s="477"/>
      <c r="AM28" s="477"/>
      <c r="AN28" s="477"/>
      <c r="AO28" s="478"/>
    </row>
    <row r="29" spans="1:41" s="473" customFormat="1">
      <c r="C29" s="474"/>
      <c r="E29" s="475"/>
      <c r="G29" s="475"/>
      <c r="R29" s="476"/>
      <c r="S29" s="477"/>
      <c r="T29" s="478"/>
      <c r="U29" s="478"/>
      <c r="V29" s="478"/>
      <c r="W29" s="479"/>
      <c r="AC29" s="476"/>
      <c r="AD29" s="477"/>
      <c r="AE29" s="477"/>
      <c r="AF29" s="477"/>
      <c r="AG29" s="477"/>
      <c r="AH29" s="477"/>
      <c r="AI29" s="477"/>
      <c r="AJ29" s="474"/>
      <c r="AK29" s="477"/>
      <c r="AL29" s="477"/>
      <c r="AM29" s="477"/>
      <c r="AN29" s="477"/>
      <c r="AO29" s="478"/>
    </row>
    <row r="30" spans="1:41" s="473" customFormat="1">
      <c r="C30" s="474"/>
      <c r="E30" s="475"/>
      <c r="G30" s="475"/>
      <c r="R30" s="476"/>
      <c r="S30" s="477"/>
      <c r="T30" s="478"/>
      <c r="U30" s="478"/>
      <c r="V30" s="478"/>
      <c r="W30" s="479"/>
      <c r="AO30" s="475"/>
    </row>
    <row r="31" spans="1:41" s="473" customFormat="1">
      <c r="C31" s="474"/>
      <c r="E31" s="475"/>
      <c r="G31" s="475"/>
      <c r="R31" s="476"/>
      <c r="S31" s="477"/>
      <c r="T31" s="478"/>
      <c r="U31" s="478"/>
      <c r="V31" s="478"/>
      <c r="W31" s="479"/>
    </row>
    <row r="32" spans="1:41" s="473" customFormat="1">
      <c r="C32" s="474"/>
      <c r="E32" s="475"/>
      <c r="G32" s="475"/>
      <c r="R32" s="476"/>
      <c r="S32" s="477"/>
      <c r="T32" s="478"/>
      <c r="U32" s="478"/>
      <c r="V32" s="478"/>
      <c r="W32" s="479"/>
    </row>
    <row r="33" spans="1:23" s="473" customFormat="1">
      <c r="C33" s="474"/>
      <c r="E33" s="475"/>
      <c r="G33" s="475"/>
      <c r="R33" s="476"/>
      <c r="S33" s="477"/>
      <c r="T33" s="478"/>
      <c r="U33" s="478"/>
      <c r="V33" s="478"/>
      <c r="W33" s="479"/>
    </row>
    <row r="34" spans="1:23" s="473" customFormat="1">
      <c r="C34" s="474"/>
      <c r="E34" s="475"/>
      <c r="G34" s="475"/>
      <c r="R34" s="476"/>
      <c r="S34" s="477"/>
      <c r="T34" s="478"/>
      <c r="U34" s="478"/>
      <c r="V34" s="478"/>
      <c r="W34" s="479"/>
    </row>
    <row r="35" spans="1:23" s="473" customFormat="1">
      <c r="C35" s="474"/>
      <c r="E35" s="475"/>
      <c r="G35" s="475"/>
      <c r="R35" s="476"/>
      <c r="S35" s="477"/>
      <c r="T35" s="478"/>
      <c r="U35" s="478"/>
      <c r="V35" s="478"/>
      <c r="W35" s="479"/>
    </row>
    <row r="36" spans="1:23" s="473" customFormat="1">
      <c r="C36" s="474"/>
      <c r="E36" s="475"/>
      <c r="G36" s="475"/>
      <c r="R36" s="476"/>
      <c r="S36" s="477"/>
      <c r="T36" s="478"/>
      <c r="U36" s="478"/>
      <c r="V36" s="478"/>
      <c r="W36" s="479"/>
    </row>
    <row r="37" spans="1:23">
      <c r="A37" s="473"/>
      <c r="B37" s="473"/>
      <c r="C37" s="474"/>
      <c r="D37" s="473"/>
      <c r="E37" s="475"/>
      <c r="F37" s="473"/>
      <c r="G37" s="475"/>
      <c r="H37" s="473"/>
      <c r="I37" s="473"/>
      <c r="J37" s="473"/>
      <c r="K37" s="473"/>
    </row>
    <row r="38" spans="1:23">
      <c r="A38" s="473"/>
      <c r="B38" s="473"/>
      <c r="C38" s="474"/>
      <c r="D38" s="473"/>
      <c r="E38" s="475"/>
      <c r="F38" s="473"/>
      <c r="G38" s="475"/>
      <c r="H38" s="473"/>
      <c r="I38" s="473"/>
      <c r="J38" s="473"/>
      <c r="K38" s="473"/>
    </row>
    <row r="39" spans="1:23">
      <c r="A39" s="473"/>
      <c r="B39" s="473"/>
      <c r="C39" s="474"/>
      <c r="D39" s="473"/>
      <c r="E39" s="475"/>
      <c r="F39" s="473"/>
      <c r="G39" s="475"/>
      <c r="H39" s="473"/>
      <c r="I39" s="473"/>
      <c r="J39" s="473"/>
      <c r="K39" s="473"/>
    </row>
    <row r="40" spans="1:23">
      <c r="A40" s="473"/>
      <c r="B40" s="473"/>
      <c r="C40" s="474"/>
      <c r="D40" s="473"/>
      <c r="E40" s="475"/>
      <c r="F40" s="473"/>
      <c r="G40" s="475"/>
      <c r="H40" s="473"/>
      <c r="I40" s="473"/>
      <c r="J40" s="473"/>
      <c r="K40" s="473"/>
    </row>
    <row r="41" spans="1:23">
      <c r="A41" s="473"/>
      <c r="B41" s="473"/>
      <c r="C41" s="474"/>
      <c r="D41" s="473"/>
      <c r="E41" s="475"/>
      <c r="F41" s="473"/>
      <c r="G41" s="475"/>
      <c r="H41" s="473"/>
      <c r="I41" s="473"/>
      <c r="J41" s="473"/>
      <c r="K41" s="473"/>
    </row>
    <row r="42" spans="1:23" ht="14.25" customHeight="1">
      <c r="A42" s="158"/>
      <c r="B42" s="158"/>
      <c r="C42" s="178"/>
      <c r="D42" s="158"/>
      <c r="E42" s="471"/>
      <c r="F42" s="158"/>
      <c r="G42" s="471"/>
      <c r="H42" s="158"/>
      <c r="I42" s="158"/>
      <c r="J42" s="158"/>
      <c r="K42" s="158"/>
    </row>
    <row r="43" spans="1:23">
      <c r="A43" s="175"/>
      <c r="B43" s="175"/>
      <c r="C43" s="472"/>
      <c r="D43" s="175"/>
      <c r="E43" s="471"/>
      <c r="F43" s="158"/>
      <c r="G43" s="471"/>
      <c r="H43" s="158"/>
      <c r="I43" s="158"/>
      <c r="J43" s="158"/>
      <c r="K43" s="158"/>
    </row>
    <row r="44" spans="1:23" ht="14.25" customHeight="1">
      <c r="A44" s="158"/>
      <c r="B44" s="158"/>
      <c r="C44" s="178"/>
      <c r="D44" s="158"/>
      <c r="E44" s="471"/>
      <c r="F44" s="158"/>
      <c r="G44" s="471"/>
      <c r="H44" s="158"/>
      <c r="I44" s="158"/>
      <c r="J44" s="158"/>
      <c r="K44" s="158"/>
    </row>
    <row r="45" spans="1:23">
      <c r="A45" s="101"/>
      <c r="B45" s="101"/>
      <c r="C45" s="102"/>
      <c r="D45" s="101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7:M17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Q65"/>
  <sheetViews>
    <sheetView topLeftCell="A4" workbookViewId="0">
      <selection activeCell="O24" sqref="O24"/>
    </sheetView>
  </sheetViews>
  <sheetFormatPr defaultRowHeight="14.25"/>
  <cols>
    <col min="1" max="1" width="14" style="9" customWidth="1"/>
    <col min="2" max="2" width="16.5703125" style="90" customWidth="1"/>
    <col min="3" max="3" width="13.85546875" style="90" bestFit="1" customWidth="1"/>
    <col min="4" max="4" width="6.28515625" style="9" bestFit="1" customWidth="1"/>
    <col min="5" max="5" width="12" style="9" bestFit="1" customWidth="1"/>
    <col min="6" max="6" width="15" style="9" bestFit="1" customWidth="1"/>
    <col min="7" max="7" width="13.85546875" style="9" bestFit="1" customWidth="1"/>
    <col min="8" max="8" width="5.42578125" style="9" customWidth="1"/>
    <col min="9" max="9" width="11.85546875" style="9" customWidth="1"/>
    <col min="10" max="10" width="15" style="9" bestFit="1" customWidth="1"/>
    <col min="11" max="11" width="13.85546875" style="9" bestFit="1" customWidth="1"/>
    <col min="12" max="12" width="7.140625" style="9" customWidth="1"/>
    <col min="13" max="13" width="12.7109375" style="9" customWidth="1"/>
    <col min="14" max="14" width="15" style="9" bestFit="1" customWidth="1"/>
    <col min="15" max="15" width="13.85546875" style="9" bestFit="1" customWidth="1"/>
    <col min="16" max="16" width="9.140625" style="9" customWidth="1"/>
    <col min="17" max="17" width="5.5703125" style="9" customWidth="1"/>
    <col min="18" max="18" width="9.140625" style="9" customWidth="1"/>
    <col min="19" max="16384" width="9.140625" style="9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492</v>
      </c>
    </row>
    <row r="5" spans="1:15" ht="15.75" thickBot="1">
      <c r="A5" s="1"/>
    </row>
    <row r="6" spans="1:15" ht="15">
      <c r="A6" s="1111" t="s">
        <v>207</v>
      </c>
      <c r="B6" s="1111"/>
      <c r="C6" s="1111"/>
      <c r="D6" s="1111"/>
      <c r="E6" s="1111"/>
      <c r="F6" s="1"/>
    </row>
    <row r="7" spans="1:15" ht="15">
      <c r="A7" s="106" t="s">
        <v>208</v>
      </c>
      <c r="B7" s="107"/>
      <c r="C7" s="107"/>
      <c r="D7" s="108"/>
      <c r="E7" s="109"/>
      <c r="F7" s="1"/>
    </row>
    <row r="8" spans="1:15" ht="15" thickBot="1">
      <c r="B8" s="9"/>
      <c r="C8" s="9"/>
    </row>
    <row r="9" spans="1:15" s="110" customFormat="1" ht="30.75" customHeight="1" thickBot="1">
      <c r="A9" s="1105" t="str">
        <f>'10+_Assuntos_2024'!A7</f>
        <v>Cadastro Único (CadÚnico)</v>
      </c>
      <c r="B9" s="1106"/>
      <c r="C9" s="1107"/>
      <c r="E9" s="1105" t="str">
        <f>'10+_Assuntos_2024'!A8</f>
        <v>Buraco e Pavimentação</v>
      </c>
      <c r="F9" s="1106"/>
      <c r="G9" s="1107"/>
      <c r="I9" s="1102" t="str">
        <f>'10+_Assuntos_2024'!A9</f>
        <v>Árvore</v>
      </c>
      <c r="J9" s="1103"/>
      <c r="K9" s="1104"/>
      <c r="M9" s="1105" t="str">
        <f>'10+_Assuntos_2024'!A10</f>
        <v>Órgão externo</v>
      </c>
      <c r="N9" s="1106"/>
      <c r="O9" s="1107"/>
    </row>
    <row r="10" spans="1:15" ht="15.75" thickBot="1">
      <c r="A10" s="693" t="s">
        <v>2</v>
      </c>
      <c r="B10" s="4" t="s">
        <v>209</v>
      </c>
      <c r="C10" s="692" t="s">
        <v>210</v>
      </c>
      <c r="E10" s="693" t="s">
        <v>2</v>
      </c>
      <c r="F10" s="111" t="s">
        <v>209</v>
      </c>
      <c r="G10" s="695" t="s">
        <v>210</v>
      </c>
      <c r="I10" s="693" t="s">
        <v>2</v>
      </c>
      <c r="J10" s="111" t="s">
        <v>209</v>
      </c>
      <c r="K10" s="695" t="s">
        <v>210</v>
      </c>
      <c r="M10" s="693" t="s">
        <v>2</v>
      </c>
      <c r="N10" s="111" t="s">
        <v>209</v>
      </c>
      <c r="O10" s="695" t="s">
        <v>210</v>
      </c>
    </row>
    <row r="11" spans="1:15" ht="15">
      <c r="A11" s="681">
        <v>45292</v>
      </c>
      <c r="B11" s="7">
        <f>'10+_Assuntos_2024'!M7</f>
        <v>552</v>
      </c>
      <c r="C11" s="690">
        <f>((B11-242)/242)*100</f>
        <v>128.099173553719</v>
      </c>
      <c r="E11" s="681">
        <v>45292</v>
      </c>
      <c r="F11" s="112">
        <f>'10+_Assuntos_2024'!M8</f>
        <v>329</v>
      </c>
      <c r="G11" s="682">
        <f>((F11-218)/218)*100</f>
        <v>50.917431192660544</v>
      </c>
      <c r="I11" s="681">
        <v>45292</v>
      </c>
      <c r="J11" s="112">
        <f>'10+_Assuntos_2024'!M9</f>
        <v>349</v>
      </c>
      <c r="K11" s="682">
        <f>((J11-291)/291)*100</f>
        <v>19.93127147766323</v>
      </c>
      <c r="M11" s="681">
        <v>45292</v>
      </c>
      <c r="N11" s="112">
        <f>'10+_Assuntos_2024'!M10</f>
        <v>175</v>
      </c>
      <c r="O11" s="682">
        <f>((N11-175)/175)*100</f>
        <v>0</v>
      </c>
    </row>
    <row r="12" spans="1:15" s="473" customFormat="1" ht="15">
      <c r="A12" s="848">
        <v>45323</v>
      </c>
      <c r="B12" s="849">
        <f>'10+_Assuntos_2024'!L7</f>
        <v>798</v>
      </c>
      <c r="C12" s="850">
        <f t="shared" ref="C12:C18" si="0">((B12-B11)/B11)*100</f>
        <v>44.565217391304344</v>
      </c>
      <c r="E12" s="848">
        <v>45323</v>
      </c>
      <c r="F12" s="851">
        <f>'10+_Assuntos_2024'!L8</f>
        <v>336</v>
      </c>
      <c r="G12" s="852">
        <f t="shared" ref="G12:G18" si="1">((F12-F11)/F11)*100</f>
        <v>2.1276595744680851</v>
      </c>
      <c r="I12" s="848">
        <v>45323</v>
      </c>
      <c r="J12" s="851">
        <f>'10+_Assuntos_2024'!L9</f>
        <v>303</v>
      </c>
      <c r="K12" s="852">
        <f t="shared" ref="K12:K18" si="2">((J12-J11)/J11)*100</f>
        <v>-13.180515759312319</v>
      </c>
      <c r="M12" s="848">
        <v>45323</v>
      </c>
      <c r="N12" s="851">
        <f>'10+_Assuntos_2024'!L10</f>
        <v>252</v>
      </c>
      <c r="O12" s="852">
        <f t="shared" ref="O12:O18" si="3">((N12-N11)/N11)*100</f>
        <v>44</v>
      </c>
    </row>
    <row r="13" spans="1:15" s="473" customFormat="1" ht="15">
      <c r="A13" s="848">
        <v>45352</v>
      </c>
      <c r="B13" s="849">
        <f>'10+_Assuntos_2024'!K7</f>
        <v>822</v>
      </c>
      <c r="C13" s="850">
        <f t="shared" si="0"/>
        <v>3.007518796992481</v>
      </c>
      <c r="E13" s="848">
        <v>45352</v>
      </c>
      <c r="F13" s="851">
        <f>'10+_Assuntos_2024'!K8</f>
        <v>418</v>
      </c>
      <c r="G13" s="852">
        <f t="shared" si="1"/>
        <v>24.404761904761905</v>
      </c>
      <c r="I13" s="848">
        <v>45352</v>
      </c>
      <c r="J13" s="851">
        <f>'10+_Assuntos_2024'!K9</f>
        <v>316</v>
      </c>
      <c r="K13" s="852">
        <f t="shared" si="2"/>
        <v>4.2904290429042904</v>
      </c>
      <c r="M13" s="848">
        <v>45352</v>
      </c>
      <c r="N13" s="851">
        <f>'10+_Assuntos_2024'!K10</f>
        <v>148</v>
      </c>
      <c r="O13" s="852">
        <f t="shared" si="3"/>
        <v>-41.269841269841265</v>
      </c>
    </row>
    <row r="14" spans="1:15" s="473" customFormat="1" ht="15">
      <c r="A14" s="848">
        <v>45383</v>
      </c>
      <c r="B14" s="849">
        <f>'10+_Assuntos_2024'!J$7</f>
        <v>819</v>
      </c>
      <c r="C14" s="850">
        <f t="shared" si="0"/>
        <v>-0.36496350364963503</v>
      </c>
      <c r="E14" s="848">
        <v>45383</v>
      </c>
      <c r="F14" s="851">
        <f>'10+_Assuntos_2024'!J$8</f>
        <v>369</v>
      </c>
      <c r="G14" s="852">
        <f t="shared" si="1"/>
        <v>-11.722488038277511</v>
      </c>
      <c r="I14" s="848">
        <v>45383</v>
      </c>
      <c r="J14" s="851">
        <f>'10+_Assuntos_2024'!J$9</f>
        <v>283</v>
      </c>
      <c r="K14" s="852">
        <f t="shared" si="2"/>
        <v>-10.443037974683545</v>
      </c>
      <c r="M14" s="848">
        <v>45383</v>
      </c>
      <c r="N14" s="851">
        <f>'10+_Assuntos_2024'!J$10</f>
        <v>314</v>
      </c>
      <c r="O14" s="852">
        <f t="shared" si="3"/>
        <v>112.16216216216218</v>
      </c>
    </row>
    <row r="15" spans="1:15" s="473" customFormat="1" ht="15">
      <c r="A15" s="848">
        <v>45413</v>
      </c>
      <c r="B15" s="849">
        <f>'10+_Assuntos_2024'!I$7</f>
        <v>752</v>
      </c>
      <c r="C15" s="850">
        <f t="shared" si="0"/>
        <v>-8.1807081807081801</v>
      </c>
      <c r="E15" s="848">
        <v>45413</v>
      </c>
      <c r="F15" s="851">
        <f>'10+_Assuntos_2024'!I$8</f>
        <v>341</v>
      </c>
      <c r="G15" s="852">
        <f t="shared" si="1"/>
        <v>-7.5880758807588071</v>
      </c>
      <c r="I15" s="848">
        <v>45413</v>
      </c>
      <c r="J15" s="851">
        <f>'10+_Assuntos_2024'!I$9</f>
        <v>271</v>
      </c>
      <c r="K15" s="852">
        <f t="shared" si="2"/>
        <v>-4.2402826855123674</v>
      </c>
      <c r="M15" s="848">
        <v>45413</v>
      </c>
      <c r="N15" s="851">
        <f>'10+_Assuntos_2024'!I$10</f>
        <v>423</v>
      </c>
      <c r="O15" s="852">
        <f t="shared" si="3"/>
        <v>34.71337579617834</v>
      </c>
    </row>
    <row r="16" spans="1:15" s="473" customFormat="1" ht="15">
      <c r="A16" s="848">
        <v>45444</v>
      </c>
      <c r="B16" s="849">
        <f>'10+_Assuntos_2024'!H$7</f>
        <v>583</v>
      </c>
      <c r="C16" s="850">
        <f t="shared" si="0"/>
        <v>-22.473404255319149</v>
      </c>
      <c r="E16" s="848">
        <v>45444</v>
      </c>
      <c r="F16" s="851">
        <f>'10+_Assuntos_2024'!H$8</f>
        <v>363</v>
      </c>
      <c r="G16" s="852">
        <f t="shared" si="1"/>
        <v>6.4516129032258061</v>
      </c>
      <c r="I16" s="848">
        <v>45444</v>
      </c>
      <c r="J16" s="851">
        <f>'10+_Assuntos_2024'!H$9</f>
        <v>279</v>
      </c>
      <c r="K16" s="852">
        <f t="shared" si="2"/>
        <v>2.9520295202952029</v>
      </c>
      <c r="M16" s="848">
        <v>45444</v>
      </c>
      <c r="N16" s="851">
        <f>'10+_Assuntos_2024'!H$10</f>
        <v>394</v>
      </c>
      <c r="O16" s="852">
        <f t="shared" si="3"/>
        <v>-6.8557919621749415</v>
      </c>
    </row>
    <row r="17" spans="1:15" ht="15">
      <c r="A17" s="683">
        <v>45474</v>
      </c>
      <c r="B17" s="743">
        <f>'10+_Assuntos_2024'!G$7</f>
        <v>0</v>
      </c>
      <c r="C17" s="744">
        <f t="shared" si="0"/>
        <v>-100</v>
      </c>
      <c r="E17" s="683">
        <v>45474</v>
      </c>
      <c r="F17" s="747">
        <f>'10+_Assuntos_2024'!G$8</f>
        <v>0</v>
      </c>
      <c r="G17" s="748">
        <f t="shared" si="1"/>
        <v>-100</v>
      </c>
      <c r="I17" s="683">
        <v>45474</v>
      </c>
      <c r="J17" s="747">
        <f>'10+_Assuntos_2024'!G$9</f>
        <v>0</v>
      </c>
      <c r="K17" s="748">
        <f t="shared" si="2"/>
        <v>-100</v>
      </c>
      <c r="M17" s="683">
        <v>45474</v>
      </c>
      <c r="N17" s="747">
        <f>'10+_Assuntos_2024'!G$10</f>
        <v>0</v>
      </c>
      <c r="O17" s="748">
        <f t="shared" si="3"/>
        <v>-100</v>
      </c>
    </row>
    <row r="18" spans="1:15" ht="15">
      <c r="A18" s="683">
        <v>45505</v>
      </c>
      <c r="B18" s="743">
        <f>'10+_Assuntos_2024'!F$7</f>
        <v>0</v>
      </c>
      <c r="C18" s="744" t="e">
        <f t="shared" si="0"/>
        <v>#DIV/0!</v>
      </c>
      <c r="E18" s="683">
        <v>45505</v>
      </c>
      <c r="F18" s="747">
        <f>'10+_Assuntos_2024'!F$8</f>
        <v>0</v>
      </c>
      <c r="G18" s="748" t="e">
        <f t="shared" si="1"/>
        <v>#DIV/0!</v>
      </c>
      <c r="I18" s="683">
        <v>45505</v>
      </c>
      <c r="J18" s="747">
        <f>'10+_Assuntos_2024'!F$9</f>
        <v>0</v>
      </c>
      <c r="K18" s="748" t="e">
        <f t="shared" si="2"/>
        <v>#DIV/0!</v>
      </c>
      <c r="M18" s="683">
        <v>45505</v>
      </c>
      <c r="N18" s="747">
        <f>'10+_Assuntos_2024'!F$10</f>
        <v>0</v>
      </c>
      <c r="O18" s="748" t="e">
        <f t="shared" si="3"/>
        <v>#DIV/0!</v>
      </c>
    </row>
    <row r="19" spans="1:15" ht="15">
      <c r="A19" s="683">
        <v>45536</v>
      </c>
      <c r="B19" s="743">
        <f>'10+_Assuntos_2024'!E$7</f>
        <v>0</v>
      </c>
      <c r="C19" s="744" t="e">
        <f t="shared" ref="C19:C22" si="4">((B19-B18)/B18)*100</f>
        <v>#DIV/0!</v>
      </c>
      <c r="E19" s="683">
        <v>45536</v>
      </c>
      <c r="F19" s="747">
        <f>'10+_Assuntos_2024'!E$8</f>
        <v>0</v>
      </c>
      <c r="G19" s="748" t="e">
        <f t="shared" ref="G19:G22" si="5">((F19-F18)/F18)*100</f>
        <v>#DIV/0!</v>
      </c>
      <c r="I19" s="683">
        <v>45536</v>
      </c>
      <c r="J19" s="747">
        <f>'10+_Assuntos_2024'!E$9</f>
        <v>0</v>
      </c>
      <c r="K19" s="748" t="e">
        <f t="shared" ref="K19:K22" si="6">((J19-J18)/J18)*100</f>
        <v>#DIV/0!</v>
      </c>
      <c r="M19" s="683">
        <v>45536</v>
      </c>
      <c r="N19" s="747">
        <f>'10+_Assuntos_2024'!E$10</f>
        <v>0</v>
      </c>
      <c r="O19" s="748" t="e">
        <f t="shared" ref="O19:O22" si="7">((N19-N18)/N18)*100</f>
        <v>#DIV/0!</v>
      </c>
    </row>
    <row r="20" spans="1:15" ht="15">
      <c r="A20" s="683">
        <v>45566</v>
      </c>
      <c r="B20" s="743">
        <f>'10+_Assuntos_2024'!D$7</f>
        <v>0</v>
      </c>
      <c r="C20" s="744" t="e">
        <f t="shared" si="4"/>
        <v>#DIV/0!</v>
      </c>
      <c r="E20" s="683">
        <v>45566</v>
      </c>
      <c r="F20" s="743">
        <f>'10+_Assuntos_2024'!D$8</f>
        <v>0</v>
      </c>
      <c r="G20" s="744" t="e">
        <f t="shared" si="5"/>
        <v>#DIV/0!</v>
      </c>
      <c r="I20" s="683">
        <v>45566</v>
      </c>
      <c r="J20" s="747">
        <f>'10+_Assuntos_2024'!D$9</f>
        <v>0</v>
      </c>
      <c r="K20" s="748" t="e">
        <f t="shared" si="6"/>
        <v>#DIV/0!</v>
      </c>
      <c r="M20" s="683">
        <v>45566</v>
      </c>
      <c r="N20" s="747">
        <f>'10+_Assuntos_2024'!D$10</f>
        <v>0</v>
      </c>
      <c r="O20" s="748" t="e">
        <f t="shared" si="7"/>
        <v>#DIV/0!</v>
      </c>
    </row>
    <row r="21" spans="1:15" ht="15">
      <c r="A21" s="683">
        <v>45597</v>
      </c>
      <c r="B21" s="743">
        <f>'10+_Assuntos_2024'!C$7</f>
        <v>0</v>
      </c>
      <c r="C21" s="744" t="e">
        <f t="shared" si="4"/>
        <v>#DIV/0!</v>
      </c>
      <c r="E21" s="683">
        <v>45597</v>
      </c>
      <c r="F21" s="743">
        <f>'10+_Assuntos_2024'!C$8</f>
        <v>0</v>
      </c>
      <c r="G21" s="744" t="e">
        <f t="shared" si="5"/>
        <v>#DIV/0!</v>
      </c>
      <c r="I21" s="683">
        <v>45597</v>
      </c>
      <c r="J21" s="747">
        <f>'10+_Assuntos_2024'!C$9</f>
        <v>0</v>
      </c>
      <c r="K21" s="748" t="e">
        <f t="shared" si="6"/>
        <v>#DIV/0!</v>
      </c>
      <c r="M21" s="683">
        <v>45597</v>
      </c>
      <c r="N21" s="747">
        <f>'10+_Assuntos_2024'!C$10</f>
        <v>0</v>
      </c>
      <c r="O21" s="748" t="e">
        <f t="shared" si="7"/>
        <v>#DIV/0!</v>
      </c>
    </row>
    <row r="22" spans="1:15" ht="15.75" thickBot="1">
      <c r="A22" s="684">
        <v>45627</v>
      </c>
      <c r="B22" s="745">
        <f>'10+_Assuntos_2024'!B$7</f>
        <v>0</v>
      </c>
      <c r="C22" s="746" t="e">
        <f t="shared" si="4"/>
        <v>#DIV/0!</v>
      </c>
      <c r="E22" s="684">
        <v>45627</v>
      </c>
      <c r="F22" s="745">
        <f>'10+_Assuntos_2024'!B$8</f>
        <v>0</v>
      </c>
      <c r="G22" s="746" t="e">
        <f t="shared" si="5"/>
        <v>#DIV/0!</v>
      </c>
      <c r="I22" s="684">
        <v>45627</v>
      </c>
      <c r="J22" s="749">
        <f>'10+_Assuntos_2024'!B$9</f>
        <v>0</v>
      </c>
      <c r="K22" s="750" t="e">
        <f t="shared" si="6"/>
        <v>#DIV/0!</v>
      </c>
      <c r="M22" s="684">
        <v>45627</v>
      </c>
      <c r="N22" s="749">
        <f>'10+_Assuntos_2024'!B$10</f>
        <v>0</v>
      </c>
      <c r="O22" s="750" t="e">
        <f t="shared" si="7"/>
        <v>#DIV/0!</v>
      </c>
    </row>
    <row r="23" spans="1:15">
      <c r="B23" s="9"/>
      <c r="C23" s="9"/>
    </row>
    <row r="24" spans="1:15" ht="15" thickBot="1">
      <c r="B24" s="9"/>
      <c r="C24" s="9"/>
    </row>
    <row r="25" spans="1:15" s="110" customFormat="1" ht="30.75" customHeight="1" thickBot="1">
      <c r="A25" s="1105" t="str">
        <f>'10+_Assuntos_2024'!A11</f>
        <v>Qualidade de atendimento</v>
      </c>
      <c r="B25" s="1106"/>
      <c r="C25" s="1107"/>
      <c r="E25" s="1102" t="str">
        <f>'10+_Assuntos_2024'!A12</f>
        <v>Poluição sonora - PSIU</v>
      </c>
      <c r="F25" s="1103"/>
      <c r="G25" s="1104"/>
      <c r="I25" s="1108" t="str">
        <f>'10+_Assuntos_2024'!A13</f>
        <v>Processo Administrativo</v>
      </c>
      <c r="J25" s="1108"/>
      <c r="K25" s="1108"/>
      <c r="M25" s="1109" t="str">
        <f>'10+_Assuntos_2024'!A14</f>
        <v>Estabelecimentos comerciais, indústrias e serviços</v>
      </c>
      <c r="N25" s="1109"/>
      <c r="O25" s="1109"/>
    </row>
    <row r="26" spans="1:15" ht="15.75" thickBot="1">
      <c r="A26" s="693" t="s">
        <v>2</v>
      </c>
      <c r="B26" s="114" t="s">
        <v>209</v>
      </c>
      <c r="C26" s="694" t="s">
        <v>210</v>
      </c>
      <c r="E26" s="691" t="s">
        <v>2</v>
      </c>
      <c r="F26" s="5" t="s">
        <v>209</v>
      </c>
      <c r="G26" s="692" t="s">
        <v>210</v>
      </c>
      <c r="I26" s="678" t="s">
        <v>2</v>
      </c>
      <c r="J26" s="679" t="s">
        <v>209</v>
      </c>
      <c r="K26" s="680" t="s">
        <v>210</v>
      </c>
      <c r="M26" s="678" t="s">
        <v>2</v>
      </c>
      <c r="N26" s="689" t="s">
        <v>209</v>
      </c>
      <c r="O26" s="680" t="s">
        <v>210</v>
      </c>
    </row>
    <row r="27" spans="1:15" ht="15">
      <c r="A27" s="681">
        <v>45292</v>
      </c>
      <c r="B27" s="112">
        <f>'10+_Assuntos_2024'!M11</f>
        <v>197</v>
      </c>
      <c r="C27" s="682">
        <f>((B27-157)/157)*100</f>
        <v>25.477707006369428</v>
      </c>
      <c r="E27" s="681">
        <v>45292</v>
      </c>
      <c r="F27" s="112">
        <f>'10+_Assuntos_2024'!M12</f>
        <v>174</v>
      </c>
      <c r="G27" s="682">
        <f>((F27-160)/160)*100</f>
        <v>8.75</v>
      </c>
      <c r="I27" s="681">
        <v>45292</v>
      </c>
      <c r="J27" s="112">
        <f>'10+_Assuntos_2024'!M13</f>
        <v>212</v>
      </c>
      <c r="K27" s="682">
        <f>((J27-173)/173)*100</f>
        <v>22.543352601156069</v>
      </c>
      <c r="M27" s="681">
        <v>45292</v>
      </c>
      <c r="N27" s="112">
        <f>'10+_Assuntos_2024'!M14</f>
        <v>166</v>
      </c>
      <c r="O27" s="690">
        <f>((N27-170)/170)*100</f>
        <v>-2.3529411764705883</v>
      </c>
    </row>
    <row r="28" spans="1:15" s="473" customFormat="1" ht="15">
      <c r="A28" s="848">
        <v>45323</v>
      </c>
      <c r="B28" s="851">
        <f>'10+_Assuntos_2024'!L11</f>
        <v>172</v>
      </c>
      <c r="C28" s="852">
        <f t="shared" ref="C28:C34" si="8">((B28-B27)/B27)*100</f>
        <v>-12.690355329949238</v>
      </c>
      <c r="E28" s="848">
        <v>45323</v>
      </c>
      <c r="F28" s="851">
        <f>'10+_Assuntos_2024'!L12</f>
        <v>180</v>
      </c>
      <c r="G28" s="852">
        <f t="shared" ref="G28:G34" si="9">((F28-F27)/F27)*100</f>
        <v>3.4482758620689653</v>
      </c>
      <c r="I28" s="848">
        <v>45323</v>
      </c>
      <c r="J28" s="851">
        <f>'10+_Assuntos_2024'!L13</f>
        <v>198</v>
      </c>
      <c r="K28" s="852">
        <f t="shared" ref="K28:K34" si="10">((J28-J27)/J27)*100</f>
        <v>-6.6037735849056602</v>
      </c>
      <c r="M28" s="848">
        <v>45323</v>
      </c>
      <c r="N28" s="851">
        <f>'10+_Assuntos_2024'!L14</f>
        <v>162</v>
      </c>
      <c r="O28" s="850">
        <f t="shared" ref="O28:O33" si="11">((N28-N27)/N27)*100</f>
        <v>-2.4096385542168677</v>
      </c>
    </row>
    <row r="29" spans="1:15" s="473" customFormat="1" ht="15">
      <c r="A29" s="848">
        <v>45352</v>
      </c>
      <c r="B29" s="851">
        <f>'10+_Assuntos_2024'!K11</f>
        <v>169</v>
      </c>
      <c r="C29" s="852">
        <f t="shared" si="8"/>
        <v>-1.7441860465116279</v>
      </c>
      <c r="E29" s="848">
        <v>45352</v>
      </c>
      <c r="F29" s="851">
        <f>'10+_Assuntos_2024'!K12</f>
        <v>184</v>
      </c>
      <c r="G29" s="852">
        <f t="shared" si="9"/>
        <v>2.2222222222222223</v>
      </c>
      <c r="I29" s="848">
        <v>45352</v>
      </c>
      <c r="J29" s="851">
        <f>'10+_Assuntos_2024'!K13</f>
        <v>182</v>
      </c>
      <c r="K29" s="852">
        <f t="shared" si="10"/>
        <v>-8.0808080808080813</v>
      </c>
      <c r="M29" s="848">
        <v>45352</v>
      </c>
      <c r="N29" s="851">
        <f>'10+_Assuntos_2024'!K14</f>
        <v>130</v>
      </c>
      <c r="O29" s="850">
        <f t="shared" si="11"/>
        <v>-19.753086419753085</v>
      </c>
    </row>
    <row r="30" spans="1:15" s="473" customFormat="1" ht="15">
      <c r="A30" s="848">
        <v>45383</v>
      </c>
      <c r="B30" s="851">
        <f>'10+_Assuntos_2024'!J$11</f>
        <v>266</v>
      </c>
      <c r="C30" s="852">
        <f t="shared" si="8"/>
        <v>57.396449704142015</v>
      </c>
      <c r="E30" s="848">
        <v>45383</v>
      </c>
      <c r="F30" s="851">
        <f>'10+_Assuntos_2024'!J$12</f>
        <v>236</v>
      </c>
      <c r="G30" s="852">
        <f t="shared" si="9"/>
        <v>28.260869565217391</v>
      </c>
      <c r="I30" s="848">
        <v>45383</v>
      </c>
      <c r="J30" s="851">
        <f>'10+_Assuntos_2024'!J$13</f>
        <v>167</v>
      </c>
      <c r="K30" s="852">
        <f t="shared" si="10"/>
        <v>-8.2417582417582409</v>
      </c>
      <c r="M30" s="848">
        <v>45383</v>
      </c>
      <c r="N30" s="851">
        <f>'10+_Assuntos_2024'!J$14</f>
        <v>155</v>
      </c>
      <c r="O30" s="850">
        <f t="shared" si="11"/>
        <v>19.230769230769234</v>
      </c>
    </row>
    <row r="31" spans="1:15" s="473" customFormat="1" ht="15">
      <c r="A31" s="848">
        <v>45413</v>
      </c>
      <c r="B31" s="851">
        <f>'10+_Assuntos_2024'!I$11</f>
        <v>285</v>
      </c>
      <c r="C31" s="852">
        <f t="shared" si="8"/>
        <v>7.1428571428571423</v>
      </c>
      <c r="E31" s="848">
        <v>45413</v>
      </c>
      <c r="F31" s="851">
        <f>'10+_Assuntos_2024'!I$12</f>
        <v>184</v>
      </c>
      <c r="G31" s="852">
        <f t="shared" si="9"/>
        <v>-22.033898305084744</v>
      </c>
      <c r="I31" s="848">
        <v>45413</v>
      </c>
      <c r="J31" s="851">
        <f>'10+_Assuntos_2024'!I$13</f>
        <v>155</v>
      </c>
      <c r="K31" s="852">
        <f t="shared" si="10"/>
        <v>-7.1856287425149699</v>
      </c>
      <c r="M31" s="848">
        <v>45413</v>
      </c>
      <c r="N31" s="851">
        <f>'10+_Assuntos_2024'!I$14</f>
        <v>158</v>
      </c>
      <c r="O31" s="850">
        <f t="shared" si="11"/>
        <v>1.935483870967742</v>
      </c>
    </row>
    <row r="32" spans="1:15" s="473" customFormat="1" ht="15">
      <c r="A32" s="848">
        <v>45444</v>
      </c>
      <c r="B32" s="851">
        <f>'10+_Assuntos_2024'!H$11</f>
        <v>268</v>
      </c>
      <c r="C32" s="852">
        <f t="shared" si="8"/>
        <v>-5.9649122807017543</v>
      </c>
      <c r="E32" s="848">
        <v>45444</v>
      </c>
      <c r="F32" s="851">
        <f>'10+_Assuntos_2024'!H$12</f>
        <v>221</v>
      </c>
      <c r="G32" s="852">
        <f t="shared" si="9"/>
        <v>20.108695652173914</v>
      </c>
      <c r="I32" s="848">
        <v>45444</v>
      </c>
      <c r="J32" s="851">
        <f>'10+_Assuntos_2024'!H$13</f>
        <v>237</v>
      </c>
      <c r="K32" s="852">
        <f t="shared" si="10"/>
        <v>52.903225806451616</v>
      </c>
      <c r="M32" s="848">
        <v>45444</v>
      </c>
      <c r="N32" s="851">
        <f>'10+_Assuntos_2024'!H$14</f>
        <v>198</v>
      </c>
      <c r="O32" s="850">
        <f t="shared" si="11"/>
        <v>25.316455696202532</v>
      </c>
    </row>
    <row r="33" spans="1:15" ht="15">
      <c r="A33" s="683">
        <v>45474</v>
      </c>
      <c r="B33" s="747">
        <f>'10+_Assuntos_2024'!G$11</f>
        <v>0</v>
      </c>
      <c r="C33" s="748">
        <f t="shared" si="8"/>
        <v>-100</v>
      </c>
      <c r="E33" s="683">
        <v>45474</v>
      </c>
      <c r="F33" s="747">
        <f>'10+_Assuntos_2024'!G$12</f>
        <v>0</v>
      </c>
      <c r="G33" s="748">
        <f t="shared" si="9"/>
        <v>-100</v>
      </c>
      <c r="I33" s="683">
        <v>45474</v>
      </c>
      <c r="J33" s="747">
        <f>'10+_Assuntos_2024'!G$13</f>
        <v>0</v>
      </c>
      <c r="K33" s="748">
        <f t="shared" si="10"/>
        <v>-100</v>
      </c>
      <c r="M33" s="683">
        <v>45474</v>
      </c>
      <c r="N33" s="747">
        <f>'10+_Assuntos_2024'!G$14</f>
        <v>0</v>
      </c>
      <c r="O33" s="744">
        <f t="shared" si="11"/>
        <v>-100</v>
      </c>
    </row>
    <row r="34" spans="1:15" ht="15">
      <c r="A34" s="683">
        <v>45505</v>
      </c>
      <c r="B34" s="747">
        <f>'10+_Assuntos_2024'!F$11</f>
        <v>0</v>
      </c>
      <c r="C34" s="748" t="e">
        <f t="shared" si="8"/>
        <v>#DIV/0!</v>
      </c>
      <c r="E34" s="683">
        <v>45505</v>
      </c>
      <c r="F34" s="747">
        <f>'10+_Assuntos_2024'!F$12</f>
        <v>0</v>
      </c>
      <c r="G34" s="748" t="e">
        <f t="shared" si="9"/>
        <v>#DIV/0!</v>
      </c>
      <c r="I34" s="683">
        <v>45505</v>
      </c>
      <c r="J34" s="747">
        <f>'10+_Assuntos_2024'!F$13</f>
        <v>0</v>
      </c>
      <c r="K34" s="748" t="e">
        <f t="shared" si="10"/>
        <v>#DIV/0!</v>
      </c>
      <c r="M34" s="683">
        <v>45505</v>
      </c>
      <c r="N34" s="747">
        <f>'10+_Assuntos_2024'!F$14</f>
        <v>0</v>
      </c>
      <c r="O34" s="744" t="e">
        <f t="shared" ref="O34" si="12">((N34-N33)/N33)*100</f>
        <v>#DIV/0!</v>
      </c>
    </row>
    <row r="35" spans="1:15" ht="15">
      <c r="A35" s="683">
        <v>45536</v>
      </c>
      <c r="B35" s="747">
        <f>'10+_Assuntos_2024'!E$11</f>
        <v>0</v>
      </c>
      <c r="C35" s="748" t="e">
        <f t="shared" ref="C35:C38" si="13">((B35-B34)/B34)*100</f>
        <v>#DIV/0!</v>
      </c>
      <c r="E35" s="683">
        <v>45536</v>
      </c>
      <c r="F35" s="747">
        <f>'10+_Assuntos_2024'!E$12</f>
        <v>0</v>
      </c>
      <c r="G35" s="748" t="e">
        <f t="shared" ref="G35:G38" si="14">((F35-F34)/F34)*100</f>
        <v>#DIV/0!</v>
      </c>
      <c r="I35" s="683">
        <v>45536</v>
      </c>
      <c r="J35" s="747">
        <f>'10+_Assuntos_2024'!E$13</f>
        <v>0</v>
      </c>
      <c r="K35" s="748" t="e">
        <f t="shared" ref="K35:K38" si="15">((J35-J34)/J34)*100</f>
        <v>#DIV/0!</v>
      </c>
      <c r="M35" s="683">
        <v>45536</v>
      </c>
      <c r="N35" s="747">
        <f>'10+_Assuntos_2024'!E$14</f>
        <v>0</v>
      </c>
      <c r="O35" s="744" t="e">
        <f t="shared" ref="O35:O38" si="16">((N35-N34)/N34)*100</f>
        <v>#DIV/0!</v>
      </c>
    </row>
    <row r="36" spans="1:15" ht="15">
      <c r="A36" s="683">
        <v>45566</v>
      </c>
      <c r="B36" s="747">
        <f>'10+_Assuntos_2024'!D$11</f>
        <v>0</v>
      </c>
      <c r="C36" s="748" t="e">
        <f t="shared" si="13"/>
        <v>#DIV/0!</v>
      </c>
      <c r="E36" s="683">
        <v>45566</v>
      </c>
      <c r="F36" s="747">
        <f>'10+_Assuntos_2024'!D$12</f>
        <v>0</v>
      </c>
      <c r="G36" s="748" t="e">
        <f t="shared" si="14"/>
        <v>#DIV/0!</v>
      </c>
      <c r="I36" s="683">
        <v>45566</v>
      </c>
      <c r="J36" s="747">
        <f>'10+_Assuntos_2024'!D$13</f>
        <v>0</v>
      </c>
      <c r="K36" s="748" t="e">
        <f t="shared" si="15"/>
        <v>#DIV/0!</v>
      </c>
      <c r="M36" s="683">
        <v>45566</v>
      </c>
      <c r="N36" s="747">
        <f>'10+_Assuntos_2024'!D$14</f>
        <v>0</v>
      </c>
      <c r="O36" s="744" t="e">
        <f t="shared" si="16"/>
        <v>#DIV/0!</v>
      </c>
    </row>
    <row r="37" spans="1:15" ht="15">
      <c r="A37" s="683">
        <v>45597</v>
      </c>
      <c r="B37" s="747">
        <f>'10+_Assuntos_2024'!C$11</f>
        <v>0</v>
      </c>
      <c r="C37" s="748" t="e">
        <f t="shared" si="13"/>
        <v>#DIV/0!</v>
      </c>
      <c r="E37" s="683">
        <v>45597</v>
      </c>
      <c r="F37" s="747">
        <f>'10+_Assuntos_2024'!C$12</f>
        <v>0</v>
      </c>
      <c r="G37" s="748" t="e">
        <f t="shared" si="14"/>
        <v>#DIV/0!</v>
      </c>
      <c r="I37" s="683">
        <v>45597</v>
      </c>
      <c r="J37" s="747">
        <f>'10+_Assuntos_2024'!C$13</f>
        <v>0</v>
      </c>
      <c r="K37" s="748" t="e">
        <f t="shared" si="15"/>
        <v>#DIV/0!</v>
      </c>
      <c r="M37" s="683">
        <v>45597</v>
      </c>
      <c r="N37" s="747">
        <f>'10+_Assuntos_2024'!C$14</f>
        <v>0</v>
      </c>
      <c r="O37" s="744" t="e">
        <f t="shared" si="16"/>
        <v>#DIV/0!</v>
      </c>
    </row>
    <row r="38" spans="1:15" ht="15.75" thickBot="1">
      <c r="A38" s="684">
        <v>45627</v>
      </c>
      <c r="B38" s="749">
        <f>'10+_Assuntos_2024'!B$11</f>
        <v>0</v>
      </c>
      <c r="C38" s="750" t="e">
        <f t="shared" si="13"/>
        <v>#DIV/0!</v>
      </c>
      <c r="E38" s="684">
        <v>45627</v>
      </c>
      <c r="F38" s="749">
        <f>'10+_Assuntos_2024'!B$12</f>
        <v>0</v>
      </c>
      <c r="G38" s="750" t="e">
        <f t="shared" si="14"/>
        <v>#DIV/0!</v>
      </c>
      <c r="I38" s="684">
        <v>45627</v>
      </c>
      <c r="J38" s="749">
        <f>'10+_Assuntos_2024'!B$13</f>
        <v>0</v>
      </c>
      <c r="K38" s="750" t="e">
        <f t="shared" si="15"/>
        <v>#DIV/0!</v>
      </c>
      <c r="M38" s="684">
        <v>45627</v>
      </c>
      <c r="N38" s="749">
        <f>'10+_Assuntos_2024'!B$14</f>
        <v>0</v>
      </c>
      <c r="O38" s="746" t="e">
        <f t="shared" si="16"/>
        <v>#DIV/0!</v>
      </c>
    </row>
    <row r="39" spans="1:15">
      <c r="B39" s="9"/>
      <c r="C39" s="9"/>
    </row>
    <row r="40" spans="1:15" ht="15" thickBot="1">
      <c r="B40" s="9"/>
      <c r="C40" s="9"/>
    </row>
    <row r="41" spans="1:15" ht="30.75" customHeight="1" thickBot="1">
      <c r="A41" s="1109" t="str">
        <f>'10+_Assuntos_2024'!A15</f>
        <v>Sinalização e Circulação de veículos e Pedestres</v>
      </c>
      <c r="B41" s="1109"/>
      <c r="C41" s="1109"/>
      <c r="E41" s="1110" t="str">
        <f>'10+_Assuntos_2024'!A16</f>
        <v>Ônibus</v>
      </c>
      <c r="F41" s="1110"/>
      <c r="G41" s="1110"/>
    </row>
    <row r="42" spans="1:15" ht="15.75" thickBot="1">
      <c r="A42" s="678" t="s">
        <v>2</v>
      </c>
      <c r="B42" s="679" t="s">
        <v>209</v>
      </c>
      <c r="C42" s="680" t="s">
        <v>210</v>
      </c>
      <c r="E42" s="4" t="s">
        <v>2</v>
      </c>
      <c r="F42" s="115" t="s">
        <v>209</v>
      </c>
      <c r="G42" s="115" t="s">
        <v>210</v>
      </c>
    </row>
    <row r="43" spans="1:15" ht="15">
      <c r="A43" s="681">
        <v>45292</v>
      </c>
      <c r="B43" s="113">
        <f>'10+_Assuntos_2024'!M15</f>
        <v>162</v>
      </c>
      <c r="C43" s="682">
        <f>((B43-135)/135)*100</f>
        <v>20</v>
      </c>
      <c r="E43" s="686">
        <v>45292</v>
      </c>
      <c r="F43" s="687">
        <f>'10+_Assuntos_2024'!M16</f>
        <v>102</v>
      </c>
      <c r="G43" s="688">
        <f>((F43-81)/81)*100</f>
        <v>25.925925925925924</v>
      </c>
    </row>
    <row r="44" spans="1:15" s="473" customFormat="1" ht="15">
      <c r="A44" s="848">
        <v>45323</v>
      </c>
      <c r="B44" s="851">
        <f>'10+_Assuntos_2024'!L15</f>
        <v>131</v>
      </c>
      <c r="C44" s="852">
        <f t="shared" ref="C44:C49" si="17">((B44-B43)/B43)*100</f>
        <v>-19.1358024691358</v>
      </c>
      <c r="E44" s="848">
        <v>45323</v>
      </c>
      <c r="F44" s="851">
        <f>'10+_Assuntos_2024'!L16</f>
        <v>108</v>
      </c>
      <c r="G44" s="852">
        <f t="shared" ref="G44:G49" si="18">((F44-F43)/F43)*100</f>
        <v>5.8823529411764701</v>
      </c>
    </row>
    <row r="45" spans="1:15" s="473" customFormat="1" ht="15">
      <c r="A45" s="848">
        <v>45352</v>
      </c>
      <c r="B45" s="851">
        <f>'10+_Assuntos_2024'!K15</f>
        <v>151</v>
      </c>
      <c r="C45" s="852">
        <f t="shared" si="17"/>
        <v>15.267175572519085</v>
      </c>
      <c r="E45" s="848">
        <v>45352</v>
      </c>
      <c r="F45" s="851">
        <f>'10+_Assuntos_2024'!K16</f>
        <v>158</v>
      </c>
      <c r="G45" s="852">
        <f t="shared" si="18"/>
        <v>46.296296296296298</v>
      </c>
    </row>
    <row r="46" spans="1:15" s="473" customFormat="1" ht="15">
      <c r="A46" s="848">
        <v>45383</v>
      </c>
      <c r="B46" s="851">
        <f>'10+_Assuntos_2024'!J$15</f>
        <v>176</v>
      </c>
      <c r="C46" s="852">
        <f t="shared" si="17"/>
        <v>16.556291390728479</v>
      </c>
      <c r="E46" s="848">
        <v>45383</v>
      </c>
      <c r="F46" s="851">
        <f>'10+_Assuntos_2024'!J$16</f>
        <v>195</v>
      </c>
      <c r="G46" s="852">
        <f t="shared" si="18"/>
        <v>23.417721518987342</v>
      </c>
    </row>
    <row r="47" spans="1:15" s="473" customFormat="1" ht="15">
      <c r="A47" s="848">
        <v>45413</v>
      </c>
      <c r="B47" s="851">
        <f>'10+_Assuntos_2024'!I$15</f>
        <v>166</v>
      </c>
      <c r="C47" s="852">
        <f t="shared" si="17"/>
        <v>-5.6818181818181817</v>
      </c>
      <c r="E47" s="848">
        <v>45413</v>
      </c>
      <c r="F47" s="851">
        <f>'10+_Assuntos_2024'!I$16</f>
        <v>141</v>
      </c>
      <c r="G47" s="852">
        <f t="shared" si="18"/>
        <v>-27.692307692307693</v>
      </c>
    </row>
    <row r="48" spans="1:15" s="473" customFormat="1" ht="15">
      <c r="A48" s="848">
        <v>45444</v>
      </c>
      <c r="B48" s="851">
        <f>'10+_Assuntos_2024'!H$15</f>
        <v>159</v>
      </c>
      <c r="C48" s="852">
        <f t="shared" si="17"/>
        <v>-4.2168674698795181</v>
      </c>
      <c r="E48" s="848">
        <v>45444</v>
      </c>
      <c r="F48" s="851">
        <f>'10+_Assuntos_2024'!H$16</f>
        <v>146</v>
      </c>
      <c r="G48" s="852">
        <f t="shared" si="18"/>
        <v>3.5460992907801421</v>
      </c>
    </row>
    <row r="49" spans="1:7" ht="15">
      <c r="A49" s="683">
        <v>45474</v>
      </c>
      <c r="B49" s="747">
        <f>'10+_Assuntos_2024'!G$15</f>
        <v>0</v>
      </c>
      <c r="C49" s="748">
        <f t="shared" si="17"/>
        <v>-100</v>
      </c>
      <c r="E49" s="683">
        <v>45474</v>
      </c>
      <c r="F49" s="747">
        <f>'10+_Assuntos_2024'!G$16</f>
        <v>0</v>
      </c>
      <c r="G49" s="748">
        <f t="shared" si="18"/>
        <v>-100</v>
      </c>
    </row>
    <row r="50" spans="1:7" ht="15">
      <c r="A50" s="683">
        <v>45505</v>
      </c>
      <c r="B50" s="747">
        <f>'10+_Assuntos_2024'!F$15</f>
        <v>0</v>
      </c>
      <c r="C50" s="748" t="e">
        <f t="shared" ref="C50" si="19">((B50-B49)/B49)*100</f>
        <v>#DIV/0!</v>
      </c>
      <c r="E50" s="683">
        <v>45505</v>
      </c>
      <c r="F50" s="747">
        <f>'10+_Assuntos_2024'!F$16</f>
        <v>0</v>
      </c>
      <c r="G50" s="748" t="e">
        <f t="shared" ref="G50" si="20">((F50-F49)/F49)*100</f>
        <v>#DIV/0!</v>
      </c>
    </row>
    <row r="51" spans="1:7" ht="15">
      <c r="A51" s="683">
        <v>45536</v>
      </c>
      <c r="B51" s="747">
        <f>'10+_Assuntos_2024'!E$15</f>
        <v>0</v>
      </c>
      <c r="C51" s="748" t="e">
        <f t="shared" ref="C51:C54" si="21">((B51-B50)/B50)*100</f>
        <v>#DIV/0!</v>
      </c>
      <c r="E51" s="683">
        <v>45536</v>
      </c>
      <c r="F51" s="747">
        <f>'10+_Assuntos_2024'!E$16</f>
        <v>0</v>
      </c>
      <c r="G51" s="748" t="e">
        <f t="shared" ref="G51:G54" si="22">((F51-F50)/F50)*100</f>
        <v>#DIV/0!</v>
      </c>
    </row>
    <row r="52" spans="1:7" ht="15">
      <c r="A52" s="683">
        <v>45566</v>
      </c>
      <c r="B52" s="747">
        <f>'10+_Assuntos_2024'!D$15</f>
        <v>0</v>
      </c>
      <c r="C52" s="748" t="e">
        <f t="shared" si="21"/>
        <v>#DIV/0!</v>
      </c>
      <c r="E52" s="683">
        <v>45566</v>
      </c>
      <c r="F52" s="747">
        <f>'10+_Assuntos_2024'!D$16</f>
        <v>0</v>
      </c>
      <c r="G52" s="748" t="e">
        <f t="shared" si="22"/>
        <v>#DIV/0!</v>
      </c>
    </row>
    <row r="53" spans="1:7" ht="15">
      <c r="A53" s="683">
        <v>45597</v>
      </c>
      <c r="B53" s="747">
        <f>'10+_Assuntos_2024'!C$15</f>
        <v>0</v>
      </c>
      <c r="C53" s="748" t="e">
        <f t="shared" si="21"/>
        <v>#DIV/0!</v>
      </c>
      <c r="E53" s="683">
        <v>45597</v>
      </c>
      <c r="F53" s="747">
        <f>'10+_Assuntos_2024'!C$16</f>
        <v>0</v>
      </c>
      <c r="G53" s="748" t="e">
        <f t="shared" si="22"/>
        <v>#DIV/0!</v>
      </c>
    </row>
    <row r="54" spans="1:7" ht="15.75" thickBot="1">
      <c r="A54" s="684">
        <v>45627</v>
      </c>
      <c r="B54" s="749">
        <f>'10+_Assuntos_2024'!B$15</f>
        <v>0</v>
      </c>
      <c r="C54" s="750" t="e">
        <f t="shared" si="21"/>
        <v>#DIV/0!</v>
      </c>
      <c r="E54" s="684">
        <v>45627</v>
      </c>
      <c r="F54" s="749">
        <f>'10+_Assuntos_2024'!B$16</f>
        <v>0</v>
      </c>
      <c r="G54" s="750" t="e">
        <f t="shared" si="22"/>
        <v>#DIV/0!</v>
      </c>
    </row>
    <row r="55" spans="1:7">
      <c r="B55" s="9"/>
      <c r="C55" s="9"/>
    </row>
    <row r="56" spans="1:7">
      <c r="B56" s="9"/>
      <c r="C56" s="9"/>
    </row>
    <row r="61" spans="1:7" ht="15">
      <c r="A61" s="1"/>
    </row>
    <row r="65" spans="17:17">
      <c r="Q65" s="90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9" fitToWidth="0" fitToHeight="0" orientation="landscape" r:id="rId1"/>
  <ignoredErrors>
    <ignoredError sqref="C13:C22 G13:G22 K13:K22 O13:O22 C29:C38 G29:G38 K29:K38 O29:O38 C45:C54 G45:G5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W32"/>
  <sheetViews>
    <sheetView zoomScaleNormal="100" workbookViewId="0">
      <selection activeCell="B7" sqref="B7:D16"/>
    </sheetView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 s="600" customFormat="1">
      <c r="A1" s="853" t="s">
        <v>0</v>
      </c>
      <c r="B1" s="853"/>
      <c r="C1" s="853"/>
      <c r="D1" s="854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493</v>
      </c>
      <c r="B4" s="1"/>
      <c r="C4" s="1"/>
    </row>
    <row r="5" spans="1:6" ht="15.75" thickBot="1"/>
    <row r="6" spans="1:6" ht="15.75" thickBot="1">
      <c r="A6" s="640" t="s">
        <v>24</v>
      </c>
      <c r="B6" s="74">
        <v>45444</v>
      </c>
      <c r="C6" s="76">
        <v>45413</v>
      </c>
      <c r="D6" s="74">
        <v>45383</v>
      </c>
      <c r="E6" s="673" t="s">
        <v>5</v>
      </c>
      <c r="F6" s="753" t="s">
        <v>6</v>
      </c>
    </row>
    <row r="7" spans="1:6">
      <c r="A7" s="928" t="s">
        <v>56</v>
      </c>
      <c r="B7" s="657">
        <v>583</v>
      </c>
      <c r="C7" s="657">
        <v>752</v>
      </c>
      <c r="D7" s="930">
        <v>819</v>
      </c>
      <c r="E7" s="566">
        <f t="shared" ref="E7:E17" si="0">SUM(B7:D7)</f>
        <v>2154</v>
      </c>
      <c r="F7" s="569">
        <f>AVERAGE(B7:D7)</f>
        <v>718</v>
      </c>
    </row>
    <row r="8" spans="1:6">
      <c r="A8" s="643" t="s">
        <v>143</v>
      </c>
      <c r="B8" s="657">
        <v>394</v>
      </c>
      <c r="C8" s="657">
        <v>423</v>
      </c>
      <c r="D8" s="930">
        <v>314</v>
      </c>
      <c r="E8" s="751">
        <f t="shared" si="0"/>
        <v>1131</v>
      </c>
      <c r="F8" s="752">
        <f t="shared" ref="F8:F16" si="1">AVERAGE(B8:D8)</f>
        <v>377</v>
      </c>
    </row>
    <row r="9" spans="1:6">
      <c r="A9" s="644" t="s">
        <v>442</v>
      </c>
      <c r="B9" s="598">
        <v>363</v>
      </c>
      <c r="C9" s="598">
        <v>341</v>
      </c>
      <c r="D9" s="597">
        <v>369</v>
      </c>
      <c r="E9" s="567">
        <f t="shared" si="0"/>
        <v>1073</v>
      </c>
      <c r="F9" s="570">
        <f t="shared" si="1"/>
        <v>357.66666666666669</v>
      </c>
    </row>
    <row r="10" spans="1:6">
      <c r="A10" s="644" t="s">
        <v>42</v>
      </c>
      <c r="B10" s="598">
        <v>279</v>
      </c>
      <c r="C10" s="598">
        <v>271</v>
      </c>
      <c r="D10" s="597">
        <v>283</v>
      </c>
      <c r="E10" s="567">
        <f t="shared" si="0"/>
        <v>833</v>
      </c>
      <c r="F10" s="570">
        <f t="shared" si="1"/>
        <v>277.66666666666669</v>
      </c>
    </row>
    <row r="11" spans="1:6">
      <c r="A11" s="643" t="s">
        <v>167</v>
      </c>
      <c r="B11" s="598">
        <v>268</v>
      </c>
      <c r="C11" s="598">
        <v>285</v>
      </c>
      <c r="D11" s="597">
        <v>266</v>
      </c>
      <c r="E11" s="567">
        <f t="shared" si="0"/>
        <v>819</v>
      </c>
      <c r="F11" s="570">
        <f t="shared" si="1"/>
        <v>273</v>
      </c>
    </row>
    <row r="12" spans="1:6">
      <c r="A12" s="644" t="s">
        <v>152</v>
      </c>
      <c r="B12" s="598">
        <v>221</v>
      </c>
      <c r="C12" s="598">
        <v>184</v>
      </c>
      <c r="D12" s="597">
        <v>236</v>
      </c>
      <c r="E12" s="567">
        <f t="shared" si="0"/>
        <v>641</v>
      </c>
      <c r="F12" s="570">
        <f t="shared" si="1"/>
        <v>213.66666666666666</v>
      </c>
    </row>
    <row r="13" spans="1:6">
      <c r="A13" s="643" t="s">
        <v>158</v>
      </c>
      <c r="B13" s="598">
        <v>237</v>
      </c>
      <c r="C13" s="598">
        <v>155</v>
      </c>
      <c r="D13" s="597">
        <v>167</v>
      </c>
      <c r="E13" s="567">
        <f t="shared" si="0"/>
        <v>559</v>
      </c>
      <c r="F13" s="570">
        <f t="shared" si="1"/>
        <v>186.33333333333334</v>
      </c>
    </row>
    <row r="14" spans="1:6">
      <c r="A14" s="644" t="s">
        <v>97</v>
      </c>
      <c r="B14" s="598">
        <v>198</v>
      </c>
      <c r="C14" s="598">
        <v>158</v>
      </c>
      <c r="D14" s="597">
        <v>155</v>
      </c>
      <c r="E14" s="567">
        <f t="shared" si="0"/>
        <v>511</v>
      </c>
      <c r="F14" s="570">
        <f t="shared" si="1"/>
        <v>170.33333333333334</v>
      </c>
    </row>
    <row r="15" spans="1:6">
      <c r="A15" s="644" t="s">
        <v>183</v>
      </c>
      <c r="B15" s="598">
        <v>159</v>
      </c>
      <c r="C15" s="598">
        <v>166</v>
      </c>
      <c r="D15" s="597">
        <v>176</v>
      </c>
      <c r="E15" s="567">
        <f t="shared" si="0"/>
        <v>501</v>
      </c>
      <c r="F15" s="570">
        <f t="shared" si="1"/>
        <v>167</v>
      </c>
    </row>
    <row r="16" spans="1:6" ht="15.75" thickBot="1">
      <c r="A16" s="644" t="s">
        <v>140</v>
      </c>
      <c r="B16" s="598">
        <v>146</v>
      </c>
      <c r="C16" s="598">
        <v>141</v>
      </c>
      <c r="D16" s="597">
        <v>195</v>
      </c>
      <c r="E16" s="568">
        <f t="shared" si="0"/>
        <v>482</v>
      </c>
      <c r="F16" s="571">
        <f t="shared" si="1"/>
        <v>160.66666666666666</v>
      </c>
    </row>
    <row r="17" spans="1:23" ht="15.75" thickBot="1">
      <c r="A17" s="117" t="s">
        <v>15</v>
      </c>
      <c r="B17" s="118">
        <f>SUM(B7:B16)</f>
        <v>2848</v>
      </c>
      <c r="C17" s="118">
        <f t="shared" ref="C17:D17" si="2">SUM(C7:C16)</f>
        <v>2876</v>
      </c>
      <c r="D17" s="118">
        <f t="shared" si="2"/>
        <v>2980</v>
      </c>
      <c r="E17" s="629">
        <f t="shared" si="0"/>
        <v>8704</v>
      </c>
      <c r="F17" s="630">
        <f>AVERAGE(B17:D17)</f>
        <v>2901.3333333333335</v>
      </c>
    </row>
    <row r="19" spans="1:23">
      <c r="G19" s="2"/>
      <c r="H19" s="6"/>
      <c r="I19" s="119"/>
      <c r="J19" s="119"/>
      <c r="K19" s="119"/>
      <c r="L19" s="120"/>
    </row>
    <row r="20" spans="1:23">
      <c r="G20" s="2"/>
      <c r="I20" s="121"/>
      <c r="J20" s="87"/>
      <c r="K20" s="87"/>
      <c r="L20" s="121"/>
    </row>
    <row r="21" spans="1:23">
      <c r="G21" s="2"/>
      <c r="I21" s="121"/>
      <c r="K21" s="71"/>
      <c r="L21" s="71"/>
      <c r="M21" s="71"/>
      <c r="N21" s="122"/>
      <c r="O21" s="123"/>
    </row>
    <row r="22" spans="1:23">
      <c r="G22" s="2"/>
      <c r="I22" s="121"/>
      <c r="K22" s="70"/>
      <c r="L22" s="124"/>
      <c r="M22" s="124"/>
      <c r="N22" s="125"/>
      <c r="O22" s="124"/>
      <c r="V22" s="124"/>
      <c r="W22" s="124"/>
    </row>
    <row r="23" spans="1:23">
      <c r="G23" s="2"/>
      <c r="I23" s="121"/>
      <c r="L23" s="71"/>
      <c r="M23" s="71"/>
      <c r="N23" s="71"/>
      <c r="O23" s="71"/>
    </row>
    <row r="24" spans="1:23">
      <c r="G24" s="2"/>
      <c r="I24" s="121"/>
      <c r="L24" s="71"/>
      <c r="M24" s="71"/>
      <c r="N24" s="71"/>
      <c r="O24" s="71"/>
      <c r="V24" s="71"/>
      <c r="W24" s="71"/>
    </row>
    <row r="25" spans="1:23">
      <c r="G25" s="2"/>
      <c r="I25" s="121"/>
      <c r="L25" s="71"/>
      <c r="M25" s="71"/>
      <c r="N25" s="71"/>
      <c r="O25" s="71"/>
      <c r="V25" s="71"/>
      <c r="W25" s="71"/>
    </row>
    <row r="26" spans="1:23">
      <c r="G26" s="2"/>
      <c r="I26" s="121"/>
      <c r="L26" s="71"/>
      <c r="M26" s="71"/>
      <c r="N26" s="71"/>
      <c r="O26" s="71"/>
      <c r="V26" s="71"/>
      <c r="W26" s="71"/>
    </row>
    <row r="27" spans="1:23">
      <c r="G27" s="2"/>
      <c r="I27" s="121"/>
      <c r="L27" s="71"/>
      <c r="M27" s="71"/>
      <c r="N27" s="71"/>
      <c r="O27" s="71"/>
      <c r="P27" s="71"/>
      <c r="Q27" s="71"/>
      <c r="R27" s="122"/>
      <c r="S27" s="122"/>
      <c r="T27" s="71"/>
      <c r="U27" s="71"/>
      <c r="V27" s="71"/>
      <c r="W27" s="71"/>
    </row>
    <row r="28" spans="1:23">
      <c r="G28" s="2"/>
      <c r="I28" s="121"/>
      <c r="L28" s="71"/>
      <c r="M28" s="71"/>
      <c r="N28" s="71"/>
      <c r="O28" s="71"/>
      <c r="P28" s="71"/>
      <c r="Q28" s="71"/>
      <c r="R28" s="122"/>
      <c r="S28" s="122"/>
      <c r="T28" s="71"/>
      <c r="U28" s="71"/>
      <c r="V28" s="71"/>
      <c r="W28" s="71"/>
    </row>
    <row r="29" spans="1:23">
      <c r="I29" s="121"/>
      <c r="L29" s="71"/>
      <c r="M29" s="71"/>
      <c r="N29" s="71"/>
      <c r="O29" s="71"/>
      <c r="P29" s="71"/>
      <c r="Q29" s="71"/>
      <c r="R29" s="122"/>
      <c r="S29" s="122"/>
      <c r="T29" s="71"/>
      <c r="U29" s="71"/>
      <c r="V29" s="71"/>
      <c r="W29" s="71"/>
    </row>
    <row r="30" spans="1:23">
      <c r="H30" s="82"/>
      <c r="I30" s="126"/>
      <c r="L30" s="71"/>
      <c r="M30" s="71"/>
      <c r="N30" s="71"/>
      <c r="O30" s="71"/>
      <c r="P30" s="71"/>
      <c r="Q30" s="71"/>
      <c r="R30" s="122"/>
      <c r="S30" s="122"/>
      <c r="T30" s="71"/>
      <c r="U30" s="71"/>
      <c r="V30" s="71"/>
      <c r="W30" s="71"/>
    </row>
    <row r="31" spans="1:23">
      <c r="L31" s="71"/>
      <c r="M31" s="71"/>
      <c r="N31" s="71"/>
      <c r="O31" s="71"/>
      <c r="P31" s="71"/>
      <c r="Q31" s="71"/>
      <c r="R31" s="122"/>
      <c r="S31" s="122"/>
      <c r="T31" s="71"/>
      <c r="U31" s="71"/>
      <c r="V31" s="71"/>
      <c r="W31" s="71"/>
    </row>
    <row r="32" spans="1:23">
      <c r="L32" s="71"/>
      <c r="M32" s="71"/>
      <c r="N32" s="71"/>
      <c r="O32" s="71"/>
      <c r="P32" s="71"/>
      <c r="Q32" s="71"/>
      <c r="R32" s="122"/>
      <c r="S32" s="122"/>
      <c r="T32" s="71"/>
      <c r="U32" s="71"/>
      <c r="V32" s="71"/>
      <c r="W32" s="7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Texto</vt:lpstr>
      <vt:lpstr>Protocolos</vt:lpstr>
      <vt:lpstr>Elogios_Sugestões</vt:lpstr>
      <vt:lpstr>Canais_atendimento</vt:lpstr>
      <vt:lpstr>Assuntos</vt:lpstr>
      <vt:lpstr>Buraco-Pavimentação_Jun_2024</vt:lpstr>
      <vt:lpstr>10+_Assuntos_2024</vt:lpstr>
      <vt:lpstr>Assuntos-variação_10_mais_2024</vt:lpstr>
      <vt:lpstr>ASSUNTOS_10+_últimos_3_meses</vt:lpstr>
      <vt:lpstr>10_ASSUNTOS+_Assuntos_JUN_24</vt:lpstr>
      <vt:lpstr>UNIDADES</vt:lpstr>
      <vt:lpstr>10+_UNIDADES_2024</vt:lpstr>
      <vt:lpstr>Unidades_-variação_10_mais_2024</vt:lpstr>
      <vt:lpstr>UNIDADES_-_10+_últimos_3_meses</vt:lpstr>
      <vt:lpstr>10+_Unidades__JUN_24</vt:lpstr>
      <vt:lpstr>Subprefeituras_2024</vt:lpstr>
      <vt:lpstr>10+_SUB's_2024</vt:lpstr>
      <vt:lpstr>Subs_-Variação_10_mais_2024</vt:lpstr>
      <vt:lpstr>10+_Subprefeituras__JUN_24</vt:lpstr>
      <vt:lpstr>Georref_3+_Subs_2024</vt:lpstr>
      <vt:lpstr>Denúncia_Unidades_Mensal_2024</vt:lpstr>
      <vt:lpstr>Denúncia_Unidades_Total_2024</vt:lpstr>
      <vt:lpstr>Denúncia_Órgãos_Deferidas</vt:lpstr>
      <vt:lpstr>Denúncia_Órgãos_Indeferidas</vt:lpstr>
      <vt:lpstr>Denúncia_Protocolos_2024</vt:lpstr>
      <vt:lpstr>e-SIC_2024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2024-07-24T15:48:10Z</dcterms:modified>
  <cp:category/>
  <cp:contentStatus/>
</cp:coreProperties>
</file>