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2.xml" ContentType="application/vnd.openxmlformats-officedocument.drawing+xml"/>
  <Override PartName="/xl/charts/chart22.xml" ContentType="application/vnd.openxmlformats-officedocument.drawingml.chart+xml"/>
  <Override PartName="/xl/drawings/drawing13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3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C:\Users\Marcio Ramires\Desktop\2023\"/>
    </mc:Choice>
  </mc:AlternateContent>
  <bookViews>
    <workbookView xWindow="0" yWindow="0" windowWidth="19050" windowHeight="6645" tabRatio="1000" activeTab="3"/>
  </bookViews>
  <sheets>
    <sheet name="Texto" sheetId="1" r:id="rId1"/>
    <sheet name="Protocolos" sheetId="2" r:id="rId2"/>
    <sheet name="Canais_atendimento" sheetId="3" r:id="rId3"/>
    <sheet name="Assuntos" sheetId="4" r:id="rId4"/>
    <sheet name="10_Assuntos_+_demadados_2023" sheetId="5" r:id="rId5"/>
    <sheet name="Assuntos-variação_10_mais_2023" sheetId="6" r:id="rId6"/>
    <sheet name="ASSUNTOS_10+_últimos_3_meses" sheetId="7" r:id="rId7"/>
    <sheet name="10_ASSUNTOS_+_demandados_JUN_23" sheetId="8" r:id="rId8"/>
    <sheet name="UNIDADES" sheetId="9" r:id="rId9"/>
    <sheet name="10_UNIDADES_+_demandadas_2023" sheetId="10" r:id="rId10"/>
    <sheet name="Unidades_-variação_10_mais_2023" sheetId="11" r:id="rId11"/>
    <sheet name="UNIDADES_-_10+_últimos_3_meses" sheetId="12" r:id="rId12"/>
    <sheet name="10_Unidades+_demandados__JUN_23" sheetId="13" r:id="rId13"/>
    <sheet name="Subprefeituras_2023" sheetId="14" r:id="rId14"/>
    <sheet name="10_SUB's_+_demandadas_2023" sheetId="15" r:id="rId15"/>
    <sheet name="Subs_-Variação_10_mais_2023" sheetId="16" r:id="rId16"/>
    <sheet name="Ranking_subprefeituras_JUN_23" sheetId="17" r:id="rId17"/>
    <sheet name="Denúncia_Protocolos_2023" sheetId="18" r:id="rId18"/>
    <sheet name="e-SIC_2023" sheetId="19" r:id="rId19"/>
    <sheet name="Alteração_de_Processo" sheetId="21" r:id="rId20"/>
    <sheet name="Alteração_de_Processo_Dados" sheetId="22" r:id="rId21"/>
    <sheet name="P" sheetId="20" state="hidden" r:id="rId22"/>
  </sheets>
  <definedNames>
    <definedName name="_xlchart.0" hidden="1">Alteração_de_Processo_Dados!$A$17:$A$23</definedName>
    <definedName name="_xlchart.1" hidden="1">Alteração_de_Processo_Dados!$B$17:$B$23</definedName>
  </definedNames>
  <calcPr calcId="162913"/>
</workbook>
</file>

<file path=xl/calcChain.xml><?xml version="1.0" encoding="utf-8"?>
<calcChain xmlns="http://schemas.openxmlformats.org/spreadsheetml/2006/main">
  <c r="B32" i="18" l="1"/>
  <c r="F32" i="18"/>
  <c r="F31" i="18"/>
  <c r="B31" i="18"/>
  <c r="H100" i="19" l="1"/>
  <c r="C11" i="19" l="1"/>
  <c r="B14" i="22" l="1"/>
  <c r="B23" i="22"/>
  <c r="C7" i="22"/>
  <c r="P7" i="18"/>
  <c r="P6" i="18"/>
  <c r="G24" i="18"/>
  <c r="C24" i="18"/>
  <c r="F24" i="18"/>
  <c r="H15" i="18"/>
  <c r="H10" i="18"/>
  <c r="H9" i="18"/>
  <c r="F48" i="16"/>
  <c r="G48" i="16" s="1"/>
  <c r="B48" i="16"/>
  <c r="C48" i="16"/>
  <c r="N32" i="16"/>
  <c r="O32" i="16"/>
  <c r="J32" i="16"/>
  <c r="K32" i="16"/>
  <c r="F32" i="16"/>
  <c r="G32" i="16" s="1"/>
  <c r="B32" i="16"/>
  <c r="C32" i="16"/>
  <c r="N16" i="16"/>
  <c r="O16" i="16" s="1"/>
  <c r="J16" i="16"/>
  <c r="K16" i="16" s="1"/>
  <c r="F16" i="16"/>
  <c r="G16" i="16" s="1"/>
  <c r="B16" i="16"/>
  <c r="C16" i="16" s="1"/>
  <c r="P8" i="15"/>
  <c r="P9" i="15"/>
  <c r="P10" i="15"/>
  <c r="P11" i="15"/>
  <c r="P12" i="15"/>
  <c r="P13" i="15"/>
  <c r="P14" i="15"/>
  <c r="P15" i="15"/>
  <c r="P16" i="15"/>
  <c r="P17" i="15"/>
  <c r="P7" i="15"/>
  <c r="H17" i="15"/>
  <c r="P5" i="14"/>
  <c r="H37" i="14"/>
  <c r="L25" i="13"/>
  <c r="F48" i="11"/>
  <c r="G48" i="11" s="1"/>
  <c r="B48" i="11"/>
  <c r="C48" i="11" s="1"/>
  <c r="N32" i="11"/>
  <c r="O32" i="11" s="1"/>
  <c r="J32" i="11"/>
  <c r="K32" i="11" s="1"/>
  <c r="F32" i="11"/>
  <c r="G32" i="11" s="1"/>
  <c r="B32" i="11"/>
  <c r="C32" i="11" s="1"/>
  <c r="N16" i="11"/>
  <c r="O16" i="11"/>
  <c r="J16" i="11"/>
  <c r="J15" i="11"/>
  <c r="F16" i="11"/>
  <c r="G16" i="11" s="1"/>
  <c r="B16" i="11"/>
  <c r="C16" i="11" s="1"/>
  <c r="P8" i="10"/>
  <c r="P9" i="10"/>
  <c r="P10" i="10"/>
  <c r="P11" i="10"/>
  <c r="P12" i="10"/>
  <c r="P13" i="10"/>
  <c r="P14" i="10"/>
  <c r="P15" i="10"/>
  <c r="P16" i="10"/>
  <c r="P17" i="10"/>
  <c r="P4" i="10"/>
  <c r="P7" i="10" s="1"/>
  <c r="H17" i="10"/>
  <c r="I17" i="10"/>
  <c r="J17" i="10"/>
  <c r="P5" i="9"/>
  <c r="H72" i="9"/>
  <c r="K16" i="11" l="1"/>
  <c r="G48" i="6"/>
  <c r="F48" i="6"/>
  <c r="C48" i="6"/>
  <c r="B48" i="6"/>
  <c r="O32" i="6"/>
  <c r="N32" i="6"/>
  <c r="K32" i="6"/>
  <c r="J32" i="6"/>
  <c r="G32" i="6"/>
  <c r="F32" i="6"/>
  <c r="C32" i="6"/>
  <c r="B32" i="6"/>
  <c r="O16" i="6"/>
  <c r="N16" i="6"/>
  <c r="K16" i="6"/>
  <c r="J16" i="6"/>
  <c r="G16" i="6"/>
  <c r="F16" i="6"/>
  <c r="C16" i="6"/>
  <c r="B16" i="6"/>
  <c r="H17" i="5"/>
  <c r="H187" i="4"/>
  <c r="P1" i="5" s="1"/>
  <c r="Q6" i="3"/>
  <c r="Q7" i="3"/>
  <c r="Q8" i="3"/>
  <c r="Q9" i="3"/>
  <c r="Q10" i="3"/>
  <c r="Q5" i="3"/>
  <c r="H11" i="3"/>
  <c r="P7" i="5" l="1"/>
  <c r="P9" i="5"/>
  <c r="P13" i="5"/>
  <c r="P10" i="5"/>
  <c r="P14" i="5"/>
  <c r="P17" i="5"/>
  <c r="P11" i="5"/>
  <c r="P15" i="5"/>
  <c r="P8" i="5"/>
  <c r="P12" i="5"/>
  <c r="P16" i="5"/>
  <c r="L26" i="8"/>
  <c r="K24" i="2"/>
  <c r="C10" i="2"/>
  <c r="C6" i="22" l="1"/>
  <c r="C5" i="22"/>
  <c r="C4" i="22"/>
  <c r="F47" i="11" l="1"/>
  <c r="F46" i="11"/>
  <c r="B47" i="11"/>
  <c r="C47" i="11" s="1"/>
  <c r="B46" i="11"/>
  <c r="G47" i="11" l="1"/>
  <c r="N115" i="19"/>
  <c r="O109" i="19" s="1"/>
  <c r="C10" i="19"/>
  <c r="I100" i="19"/>
  <c r="O112" i="19" l="1"/>
  <c r="O108" i="19"/>
  <c r="O105" i="19"/>
  <c r="O111" i="19"/>
  <c r="O107" i="19"/>
  <c r="O110" i="19"/>
  <c r="O106" i="19"/>
  <c r="O114" i="19"/>
  <c r="O113" i="19"/>
  <c r="G23" i="18"/>
  <c r="F23" i="18"/>
  <c r="C23" i="18"/>
  <c r="I15" i="18"/>
  <c r="I10" i="18"/>
  <c r="I9" i="18"/>
  <c r="F47" i="16" l="1"/>
  <c r="G47" i="16" s="1"/>
  <c r="B47" i="16"/>
  <c r="C47" i="16"/>
  <c r="F46" i="16"/>
  <c r="B46" i="16"/>
  <c r="N31" i="16"/>
  <c r="O31" i="16"/>
  <c r="J31" i="16"/>
  <c r="F31" i="16"/>
  <c r="B31" i="16"/>
  <c r="C31" i="16" s="1"/>
  <c r="N15" i="16"/>
  <c r="O15" i="16" s="1"/>
  <c r="J15" i="16"/>
  <c r="F15" i="16"/>
  <c r="B15" i="16"/>
  <c r="C15" i="16" s="1"/>
  <c r="K31" i="16"/>
  <c r="K15" i="16"/>
  <c r="N30" i="16"/>
  <c r="J30" i="16"/>
  <c r="F30" i="16"/>
  <c r="G31" i="16" s="1"/>
  <c r="B30" i="16"/>
  <c r="N14" i="16"/>
  <c r="J14" i="16"/>
  <c r="F14" i="16"/>
  <c r="G15" i="16" s="1"/>
  <c r="B14" i="16"/>
  <c r="P1" i="15"/>
  <c r="I17" i="15"/>
  <c r="I37" i="14"/>
  <c r="N5" i="14"/>
  <c r="O5" i="14"/>
  <c r="N6" i="14"/>
  <c r="O6" i="14"/>
  <c r="N7" i="14"/>
  <c r="O7" i="14"/>
  <c r="N8" i="14"/>
  <c r="O8" i="14"/>
  <c r="N9" i="14"/>
  <c r="O9" i="14"/>
  <c r="N10" i="14"/>
  <c r="O10" i="14"/>
  <c r="N11" i="14"/>
  <c r="O11" i="14"/>
  <c r="N12" i="14"/>
  <c r="O12" i="14"/>
  <c r="N13" i="14"/>
  <c r="O13" i="14"/>
  <c r="N14" i="14"/>
  <c r="O14" i="14"/>
  <c r="N15" i="14"/>
  <c r="O15" i="14"/>
  <c r="N16" i="14"/>
  <c r="O16" i="14"/>
  <c r="N17" i="14"/>
  <c r="O17" i="14"/>
  <c r="N18" i="14"/>
  <c r="O18" i="14"/>
  <c r="N19" i="14"/>
  <c r="O19" i="14"/>
  <c r="N20" i="14"/>
  <c r="O20" i="14"/>
  <c r="N21" i="14"/>
  <c r="O21" i="14"/>
  <c r="N22" i="14"/>
  <c r="O22" i="14"/>
  <c r="N23" i="14"/>
  <c r="O23" i="14"/>
  <c r="N24" i="14"/>
  <c r="O24" i="14"/>
  <c r="N25" i="14"/>
  <c r="O25" i="14"/>
  <c r="N26" i="14"/>
  <c r="O26" i="14"/>
  <c r="N27" i="14"/>
  <c r="O27" i="14"/>
  <c r="N28" i="14"/>
  <c r="O28" i="14"/>
  <c r="N29" i="14"/>
  <c r="O29" i="14"/>
  <c r="N30" i="14"/>
  <c r="O30" i="14"/>
  <c r="N31" i="14"/>
  <c r="O31" i="14"/>
  <c r="N32" i="14"/>
  <c r="O32" i="14"/>
  <c r="N33" i="14"/>
  <c r="O33" i="14"/>
  <c r="N34" i="14"/>
  <c r="O34" i="14"/>
  <c r="N35" i="14"/>
  <c r="O35" i="14"/>
  <c r="N36" i="14"/>
  <c r="O36" i="14"/>
  <c r="N31" i="11"/>
  <c r="O31" i="11"/>
  <c r="J31" i="11"/>
  <c r="F31" i="11"/>
  <c r="G31" i="11"/>
  <c r="B31" i="11"/>
  <c r="C31" i="11" s="1"/>
  <c r="N15" i="11"/>
  <c r="F15" i="11"/>
  <c r="G15" i="11"/>
  <c r="B15" i="11"/>
  <c r="C15" i="11" s="1"/>
  <c r="N30" i="11"/>
  <c r="J30" i="11"/>
  <c r="F30" i="11"/>
  <c r="B30" i="11"/>
  <c r="N14" i="11"/>
  <c r="J14" i="11"/>
  <c r="F14" i="11"/>
  <c r="B14" i="11"/>
  <c r="I72" i="9"/>
  <c r="B25" i="8"/>
  <c r="K15" i="11" l="1"/>
  <c r="O15" i="11"/>
  <c r="K31" i="11"/>
  <c r="F47" i="6"/>
  <c r="B47" i="6"/>
  <c r="N31" i="6"/>
  <c r="O31" i="6" s="1"/>
  <c r="J31" i="6"/>
  <c r="K31" i="6"/>
  <c r="F31" i="6"/>
  <c r="B31" i="6"/>
  <c r="N15" i="6"/>
  <c r="O15" i="6" s="1"/>
  <c r="J15" i="6"/>
  <c r="K15" i="6" s="1"/>
  <c r="F15" i="6"/>
  <c r="F46" i="6"/>
  <c r="B46" i="6"/>
  <c r="N30" i="6"/>
  <c r="J30" i="6"/>
  <c r="F30" i="6"/>
  <c r="B30" i="6"/>
  <c r="N14" i="6"/>
  <c r="J14" i="6"/>
  <c r="C15" i="6"/>
  <c r="F14" i="6"/>
  <c r="B15" i="6"/>
  <c r="B14" i="6"/>
  <c r="G47" i="6" l="1"/>
  <c r="G31" i="6"/>
  <c r="C47" i="6"/>
  <c r="G15" i="6"/>
  <c r="C31" i="6"/>
  <c r="I17" i="5"/>
  <c r="I187" i="4"/>
  <c r="Q11" i="3"/>
  <c r="I11" i="3" l="1"/>
  <c r="C9" i="2"/>
  <c r="L24" i="2"/>
  <c r="F45" i="16" l="1"/>
  <c r="B45" i="16"/>
  <c r="F44" i="16"/>
  <c r="B44" i="16"/>
  <c r="C45" i="16" s="1"/>
  <c r="F43" i="16"/>
  <c r="G43" i="16" s="1"/>
  <c r="B43" i="16"/>
  <c r="C43" i="16" s="1"/>
  <c r="E41" i="16"/>
  <c r="A41" i="16"/>
  <c r="N29" i="16"/>
  <c r="O30" i="16" s="1"/>
  <c r="J29" i="16"/>
  <c r="K30" i="16" s="1"/>
  <c r="F29" i="16"/>
  <c r="B29" i="16"/>
  <c r="N28" i="16"/>
  <c r="J28" i="16"/>
  <c r="F28" i="16"/>
  <c r="B28" i="16"/>
  <c r="N27" i="16"/>
  <c r="J27" i="16"/>
  <c r="K28" i="16" s="1"/>
  <c r="F27" i="16"/>
  <c r="B27" i="16"/>
  <c r="M25" i="16"/>
  <c r="I25" i="16"/>
  <c r="E25" i="16"/>
  <c r="A25" i="16"/>
  <c r="N13" i="16"/>
  <c r="J13" i="16"/>
  <c r="F13" i="16"/>
  <c r="G13" i="16" s="1"/>
  <c r="B13" i="16"/>
  <c r="N12" i="16"/>
  <c r="J12" i="16"/>
  <c r="F12" i="16"/>
  <c r="G12" i="16" s="1"/>
  <c r="B12" i="16"/>
  <c r="C12" i="16" s="1"/>
  <c r="N11" i="16"/>
  <c r="J11" i="16"/>
  <c r="F11" i="16"/>
  <c r="G11" i="16" s="1"/>
  <c r="B11" i="16"/>
  <c r="C11" i="16" s="1"/>
  <c r="M9" i="16"/>
  <c r="I9" i="16"/>
  <c r="E9" i="16"/>
  <c r="A9" i="16"/>
  <c r="F45" i="11"/>
  <c r="B45" i="11"/>
  <c r="F44" i="11"/>
  <c r="G45" i="11" s="1"/>
  <c r="B44" i="11"/>
  <c r="C45" i="11" s="1"/>
  <c r="F43" i="11"/>
  <c r="B43" i="11"/>
  <c r="C43" i="11" s="1"/>
  <c r="E41" i="11"/>
  <c r="A41" i="11"/>
  <c r="N29" i="11"/>
  <c r="O30" i="11" s="1"/>
  <c r="J29" i="11"/>
  <c r="K29" i="11" s="1"/>
  <c r="F29" i="11"/>
  <c r="G30" i="11" s="1"/>
  <c r="B29" i="11"/>
  <c r="C30" i="11" s="1"/>
  <c r="N28" i="11"/>
  <c r="O28" i="11" s="1"/>
  <c r="J28" i="11"/>
  <c r="K28" i="11" s="1"/>
  <c r="F28" i="11"/>
  <c r="B28" i="11"/>
  <c r="N27" i="11"/>
  <c r="J27" i="11"/>
  <c r="K27" i="11" s="1"/>
  <c r="F27" i="11"/>
  <c r="B27" i="11"/>
  <c r="M25" i="11"/>
  <c r="I25" i="11"/>
  <c r="E25" i="11"/>
  <c r="A25" i="11"/>
  <c r="N13" i="11"/>
  <c r="O13" i="11" s="1"/>
  <c r="J13" i="11"/>
  <c r="K14" i="11" s="1"/>
  <c r="F13" i="11"/>
  <c r="G14" i="11" s="1"/>
  <c r="B13" i="11"/>
  <c r="N12" i="11"/>
  <c r="J12" i="11"/>
  <c r="K12" i="11" s="1"/>
  <c r="F12" i="11"/>
  <c r="B12" i="11"/>
  <c r="N11" i="11"/>
  <c r="O11" i="11" s="1"/>
  <c r="J11" i="11"/>
  <c r="K11" i="11" s="1"/>
  <c r="F11" i="11"/>
  <c r="G12" i="11" s="1"/>
  <c r="B11" i="11"/>
  <c r="M9" i="11"/>
  <c r="I9" i="11"/>
  <c r="E9" i="11"/>
  <c r="A9" i="11"/>
  <c r="F45" i="6"/>
  <c r="G46" i="6" s="1"/>
  <c r="B45" i="6"/>
  <c r="F44" i="6"/>
  <c r="B44" i="6"/>
  <c r="F43" i="6"/>
  <c r="B43" i="6"/>
  <c r="C44" i="6" s="1"/>
  <c r="E41" i="6"/>
  <c r="A41" i="6"/>
  <c r="N29" i="6"/>
  <c r="J29" i="6"/>
  <c r="K30" i="6" s="1"/>
  <c r="F29" i="6"/>
  <c r="B29" i="6"/>
  <c r="N28" i="6"/>
  <c r="J28" i="6"/>
  <c r="F28" i="6"/>
  <c r="B28" i="6"/>
  <c r="N27" i="6"/>
  <c r="O27" i="6" s="1"/>
  <c r="J27" i="6"/>
  <c r="F27" i="6"/>
  <c r="B27" i="6"/>
  <c r="M25" i="6"/>
  <c r="I25" i="6"/>
  <c r="E25" i="6"/>
  <c r="A25" i="6"/>
  <c r="N13" i="6"/>
  <c r="O14" i="6" s="1"/>
  <c r="J13" i="6"/>
  <c r="K14" i="6" s="1"/>
  <c r="F13" i="6"/>
  <c r="B13" i="6"/>
  <c r="C14" i="6" s="1"/>
  <c r="N12" i="6"/>
  <c r="J12" i="6"/>
  <c r="F12" i="6"/>
  <c r="B12" i="6"/>
  <c r="N11" i="6"/>
  <c r="O12" i="6" s="1"/>
  <c r="J11" i="6"/>
  <c r="K12" i="6" s="1"/>
  <c r="F11" i="6"/>
  <c r="B11" i="6"/>
  <c r="M9" i="6"/>
  <c r="I9" i="6"/>
  <c r="E9" i="6"/>
  <c r="A9" i="6"/>
  <c r="B13" i="20"/>
  <c r="M100" i="19"/>
  <c r="B6" i="19" s="1"/>
  <c r="L100" i="19"/>
  <c r="K100" i="19"/>
  <c r="J100" i="19"/>
  <c r="O100" i="19" s="1"/>
  <c r="O99" i="19"/>
  <c r="N99" i="19"/>
  <c r="O98" i="19"/>
  <c r="N98" i="19"/>
  <c r="O97" i="19"/>
  <c r="N97" i="19"/>
  <c r="O96" i="19"/>
  <c r="N96" i="19"/>
  <c r="O95" i="19"/>
  <c r="N95" i="19"/>
  <c r="O94" i="19"/>
  <c r="N94" i="19"/>
  <c r="O93" i="19"/>
  <c r="N93" i="19"/>
  <c r="O92" i="19"/>
  <c r="N92" i="19"/>
  <c r="O91" i="19"/>
  <c r="N91" i="19"/>
  <c r="O90" i="19"/>
  <c r="N90" i="19"/>
  <c r="O89" i="19"/>
  <c r="N89" i="19"/>
  <c r="O88" i="19"/>
  <c r="N88" i="19"/>
  <c r="O87" i="19"/>
  <c r="N87" i="19"/>
  <c r="O86" i="19"/>
  <c r="N86" i="19"/>
  <c r="O85" i="19"/>
  <c r="N85" i="19"/>
  <c r="O84" i="19"/>
  <c r="N84" i="19"/>
  <c r="O83" i="19"/>
  <c r="N83" i="19"/>
  <c r="O82" i="19"/>
  <c r="N82" i="19"/>
  <c r="O81" i="19"/>
  <c r="N81" i="19"/>
  <c r="O80" i="19"/>
  <c r="N80" i="19"/>
  <c r="O79" i="19"/>
  <c r="N79" i="19"/>
  <c r="O78" i="19"/>
  <c r="N78" i="19"/>
  <c r="O77" i="19"/>
  <c r="N77" i="19"/>
  <c r="O76" i="19"/>
  <c r="N76" i="19"/>
  <c r="O75" i="19"/>
  <c r="N75" i="19"/>
  <c r="O74" i="19"/>
  <c r="N74" i="19"/>
  <c r="O73" i="19"/>
  <c r="N73" i="19"/>
  <c r="O72" i="19"/>
  <c r="N72" i="19"/>
  <c r="O71" i="19"/>
  <c r="N71" i="19"/>
  <c r="O70" i="19"/>
  <c r="N70" i="19"/>
  <c r="O69" i="19"/>
  <c r="N69" i="19"/>
  <c r="O68" i="19"/>
  <c r="N68" i="19"/>
  <c r="O67" i="19"/>
  <c r="N67" i="19"/>
  <c r="O66" i="19"/>
  <c r="N66" i="19"/>
  <c r="O65" i="19"/>
  <c r="N65" i="19"/>
  <c r="O64" i="19"/>
  <c r="N64" i="19"/>
  <c r="O63" i="19"/>
  <c r="N63" i="19"/>
  <c r="O62" i="19"/>
  <c r="N62" i="19"/>
  <c r="O61" i="19"/>
  <c r="N61" i="19"/>
  <c r="O60" i="19"/>
  <c r="N60" i="19"/>
  <c r="O59" i="19"/>
  <c r="N59" i="19"/>
  <c r="O58" i="19"/>
  <c r="N58" i="19"/>
  <c r="O57" i="19"/>
  <c r="N57" i="19"/>
  <c r="O56" i="19"/>
  <c r="N56" i="19"/>
  <c r="O55" i="19"/>
  <c r="N55" i="19"/>
  <c r="O54" i="19"/>
  <c r="N54" i="19"/>
  <c r="O53" i="19"/>
  <c r="N53" i="19"/>
  <c r="O52" i="19"/>
  <c r="N52" i="19"/>
  <c r="O51" i="19"/>
  <c r="N51" i="19"/>
  <c r="O50" i="19"/>
  <c r="N50" i="19"/>
  <c r="AG49" i="19"/>
  <c r="AF49" i="19"/>
  <c r="O49" i="19"/>
  <c r="N49" i="19"/>
  <c r="AG48" i="19"/>
  <c r="AF48" i="19"/>
  <c r="O48" i="19"/>
  <c r="N48" i="19"/>
  <c r="AE47" i="19"/>
  <c r="AD47" i="19"/>
  <c r="Y47" i="19"/>
  <c r="X47" i="19"/>
  <c r="W47" i="19"/>
  <c r="V47" i="19"/>
  <c r="U47" i="19"/>
  <c r="T47" i="19"/>
  <c r="O47" i="19"/>
  <c r="N47" i="19"/>
  <c r="AG46" i="19"/>
  <c r="AF46" i="19"/>
  <c r="O46" i="19"/>
  <c r="N46" i="19"/>
  <c r="O45" i="19"/>
  <c r="N45" i="19"/>
  <c r="O44" i="19"/>
  <c r="N44" i="19"/>
  <c r="AG43" i="19"/>
  <c r="AF43" i="19"/>
  <c r="O43" i="19"/>
  <c r="N43" i="19"/>
  <c r="AG42" i="19"/>
  <c r="AF42" i="19"/>
  <c r="O42" i="19"/>
  <c r="N42" i="19"/>
  <c r="AG41" i="19"/>
  <c r="AF41" i="19"/>
  <c r="O41" i="19"/>
  <c r="N41" i="19"/>
  <c r="AG40" i="19"/>
  <c r="AF40" i="19"/>
  <c r="O40" i="19"/>
  <c r="N40" i="19"/>
  <c r="AE39" i="19"/>
  <c r="AD39" i="19"/>
  <c r="Y39" i="19"/>
  <c r="X39" i="19"/>
  <c r="W39" i="19"/>
  <c r="V39" i="19"/>
  <c r="U39" i="19"/>
  <c r="AF39" i="19" s="1"/>
  <c r="T39" i="19"/>
  <c r="O39" i="19"/>
  <c r="N39" i="19"/>
  <c r="AG38" i="19"/>
  <c r="AF38" i="19"/>
  <c r="O38" i="19"/>
  <c r="N38" i="19"/>
  <c r="O37" i="19"/>
  <c r="N37" i="19"/>
  <c r="O36" i="19"/>
  <c r="N36" i="19"/>
  <c r="AG35" i="19"/>
  <c r="AF35" i="19"/>
  <c r="O35" i="19"/>
  <c r="N35" i="19"/>
  <c r="AG34" i="19"/>
  <c r="AF34" i="19"/>
  <c r="O34" i="19"/>
  <c r="N34" i="19"/>
  <c r="AE33" i="19"/>
  <c r="AD33" i="19"/>
  <c r="Y33" i="19"/>
  <c r="X33" i="19"/>
  <c r="W33" i="19"/>
  <c r="V33" i="19"/>
  <c r="U33" i="19"/>
  <c r="T33" i="19"/>
  <c r="O33" i="19"/>
  <c r="N33" i="19"/>
  <c r="AG32" i="19"/>
  <c r="AF32" i="19"/>
  <c r="O32" i="19"/>
  <c r="N32" i="19"/>
  <c r="O31" i="19"/>
  <c r="N31" i="19"/>
  <c r="O30" i="19"/>
  <c r="N30" i="19"/>
  <c r="AG29" i="19"/>
  <c r="AF29" i="19"/>
  <c r="O29" i="19"/>
  <c r="N29" i="19"/>
  <c r="AG28" i="19"/>
  <c r="AF28" i="19"/>
  <c r="O28" i="19"/>
  <c r="N28" i="19"/>
  <c r="AE27" i="19"/>
  <c r="AD27" i="19"/>
  <c r="AB27" i="19"/>
  <c r="Y27" i="19"/>
  <c r="X27" i="19"/>
  <c r="W27" i="19"/>
  <c r="V27" i="19"/>
  <c r="AF27" i="19" s="1"/>
  <c r="U27" i="19"/>
  <c r="T27" i="19"/>
  <c r="O27" i="19"/>
  <c r="N27" i="19"/>
  <c r="O26" i="19"/>
  <c r="N26" i="19"/>
  <c r="O25" i="19"/>
  <c r="N25" i="19"/>
  <c r="AG24" i="19"/>
  <c r="AF24" i="19"/>
  <c r="O24" i="19"/>
  <c r="N24" i="19"/>
  <c r="O23" i="19"/>
  <c r="N23" i="19"/>
  <c r="O22" i="19"/>
  <c r="N22" i="19"/>
  <c r="B18" i="19"/>
  <c r="C9" i="19"/>
  <c r="C8" i="19"/>
  <c r="G63" i="18"/>
  <c r="F63" i="18"/>
  <c r="E63" i="18"/>
  <c r="D63" i="18"/>
  <c r="C63" i="18"/>
  <c r="B63" i="18"/>
  <c r="H62" i="18"/>
  <c r="H61" i="18"/>
  <c r="H60" i="18"/>
  <c r="H59" i="18"/>
  <c r="H58" i="18"/>
  <c r="H57" i="18"/>
  <c r="H56" i="18"/>
  <c r="H55" i="18"/>
  <c r="H54" i="18"/>
  <c r="H53" i="18"/>
  <c r="H52" i="18"/>
  <c r="H51" i="18"/>
  <c r="G48" i="18"/>
  <c r="F48" i="18"/>
  <c r="E48" i="18"/>
  <c r="D48" i="18"/>
  <c r="C48" i="18"/>
  <c r="B48" i="18"/>
  <c r="H47" i="18"/>
  <c r="H46" i="18"/>
  <c r="H45" i="18"/>
  <c r="H44" i="18"/>
  <c r="H43" i="18"/>
  <c r="H42" i="18"/>
  <c r="H41" i="18"/>
  <c r="H40" i="18"/>
  <c r="H39" i="18"/>
  <c r="H38" i="18"/>
  <c r="H37" i="18"/>
  <c r="H36" i="18"/>
  <c r="B30" i="18"/>
  <c r="B29" i="18"/>
  <c r="B28" i="18"/>
  <c r="B27" i="18"/>
  <c r="B26" i="18"/>
  <c r="B25" i="18"/>
  <c r="B24" i="18"/>
  <c r="B23" i="18"/>
  <c r="F22" i="18"/>
  <c r="G22" i="18" s="1"/>
  <c r="F21" i="18"/>
  <c r="F20" i="18"/>
  <c r="G20" i="18" s="1"/>
  <c r="F19" i="18"/>
  <c r="L15" i="18"/>
  <c r="K15" i="18"/>
  <c r="O13" i="18"/>
  <c r="N13" i="18"/>
  <c r="M10" i="18"/>
  <c r="M15" i="18" s="1"/>
  <c r="L10" i="18"/>
  <c r="K10" i="18"/>
  <c r="J10" i="18"/>
  <c r="O10" i="18" s="1"/>
  <c r="P9" i="18"/>
  <c r="M9" i="18"/>
  <c r="B19" i="18" s="1"/>
  <c r="L9" i="18"/>
  <c r="O9" i="18" s="1"/>
  <c r="K9" i="18"/>
  <c r="B21" i="18" s="1"/>
  <c r="J9" i="18"/>
  <c r="B22" i="18" s="1"/>
  <c r="C22" i="18" s="1"/>
  <c r="O8" i="18"/>
  <c r="N8" i="18"/>
  <c r="O7" i="18"/>
  <c r="N7" i="18"/>
  <c r="O6" i="18"/>
  <c r="N6" i="18"/>
  <c r="B37" i="17"/>
  <c r="C46" i="16"/>
  <c r="G44" i="16"/>
  <c r="G28" i="16"/>
  <c r="C28" i="16"/>
  <c r="G27" i="16"/>
  <c r="C27" i="16"/>
  <c r="O11" i="16"/>
  <c r="K11" i="16"/>
  <c r="M17" i="15"/>
  <c r="N17" i="15" s="1"/>
  <c r="L17" i="15"/>
  <c r="K17" i="15"/>
  <c r="J17" i="15"/>
  <c r="P18" i="15" s="1"/>
  <c r="O16" i="15"/>
  <c r="N16" i="15"/>
  <c r="O15" i="15"/>
  <c r="N15" i="15"/>
  <c r="O14" i="15"/>
  <c r="N14" i="15"/>
  <c r="O13" i="15"/>
  <c r="N13" i="15"/>
  <c r="O12" i="15"/>
  <c r="N12" i="15"/>
  <c r="O11" i="15"/>
  <c r="N11" i="15"/>
  <c r="O10" i="15"/>
  <c r="N10" i="15"/>
  <c r="O9" i="15"/>
  <c r="N9" i="15"/>
  <c r="O8" i="15"/>
  <c r="N8" i="15"/>
  <c r="O7" i="15"/>
  <c r="N7" i="15"/>
  <c r="M37" i="14"/>
  <c r="L37" i="14"/>
  <c r="K37" i="14"/>
  <c r="J37" i="14"/>
  <c r="O37" i="14" s="1"/>
  <c r="K23" i="13"/>
  <c r="J23" i="13"/>
  <c r="I23" i="13"/>
  <c r="H23" i="13"/>
  <c r="G23" i="13"/>
  <c r="F23" i="13"/>
  <c r="E23" i="13"/>
  <c r="D23" i="13"/>
  <c r="C23" i="13"/>
  <c r="B23" i="13"/>
  <c r="K22" i="13"/>
  <c r="J22" i="13"/>
  <c r="I22" i="13"/>
  <c r="H22" i="13"/>
  <c r="G22" i="13"/>
  <c r="F22" i="13"/>
  <c r="E22" i="13"/>
  <c r="D22" i="13"/>
  <c r="C22" i="13"/>
  <c r="B22" i="13"/>
  <c r="B17" i="13"/>
  <c r="D17" i="12"/>
  <c r="C17" i="12"/>
  <c r="B17" i="12"/>
  <c r="F16" i="12"/>
  <c r="E16" i="12"/>
  <c r="F15" i="12"/>
  <c r="E15" i="12"/>
  <c r="F14" i="12"/>
  <c r="E14" i="12"/>
  <c r="F13" i="12"/>
  <c r="E13" i="12"/>
  <c r="F12" i="12"/>
  <c r="E12" i="12"/>
  <c r="F11" i="12"/>
  <c r="E11" i="12"/>
  <c r="F10" i="12"/>
  <c r="E10" i="12"/>
  <c r="F9" i="12"/>
  <c r="E9" i="12"/>
  <c r="F8" i="12"/>
  <c r="E8" i="12"/>
  <c r="F7" i="12"/>
  <c r="E7" i="12"/>
  <c r="G46" i="11"/>
  <c r="C46" i="11"/>
  <c r="G43" i="11"/>
  <c r="O29" i="11"/>
  <c r="O27" i="11"/>
  <c r="G27" i="11"/>
  <c r="C27" i="11"/>
  <c r="O14" i="11"/>
  <c r="O12" i="11"/>
  <c r="P18" i="10"/>
  <c r="M17" i="10"/>
  <c r="L17" i="10"/>
  <c r="K17" i="10"/>
  <c r="O17" i="10" s="1"/>
  <c r="O16" i="10"/>
  <c r="N16" i="10"/>
  <c r="O15" i="10"/>
  <c r="N15" i="10"/>
  <c r="O14" i="10"/>
  <c r="N14" i="10"/>
  <c r="O13" i="10"/>
  <c r="N13" i="10"/>
  <c r="O12" i="10"/>
  <c r="N12" i="10"/>
  <c r="O11" i="10"/>
  <c r="N11" i="10"/>
  <c r="O10" i="10"/>
  <c r="N10" i="10"/>
  <c r="O9" i="10"/>
  <c r="N9" i="10"/>
  <c r="O8" i="10"/>
  <c r="N8" i="10"/>
  <c r="O7" i="10"/>
  <c r="N7" i="10"/>
  <c r="M72" i="9"/>
  <c r="L72" i="9"/>
  <c r="K72" i="9"/>
  <c r="J72" i="9"/>
  <c r="O72" i="9" s="1"/>
  <c r="O71" i="9"/>
  <c r="N71" i="9"/>
  <c r="O70" i="9"/>
  <c r="N70" i="9"/>
  <c r="O69" i="9"/>
  <c r="N69" i="9"/>
  <c r="O68" i="9"/>
  <c r="N68" i="9"/>
  <c r="O67" i="9"/>
  <c r="N67" i="9"/>
  <c r="O66" i="9"/>
  <c r="N66" i="9"/>
  <c r="O65" i="9"/>
  <c r="N65" i="9"/>
  <c r="O64" i="9"/>
  <c r="N64" i="9"/>
  <c r="O63" i="9"/>
  <c r="N63" i="9"/>
  <c r="O62" i="9"/>
  <c r="N62" i="9"/>
  <c r="O61" i="9"/>
  <c r="N61" i="9"/>
  <c r="O60" i="9"/>
  <c r="N60" i="9"/>
  <c r="O59" i="9"/>
  <c r="N59" i="9"/>
  <c r="O58" i="9"/>
  <c r="N58" i="9"/>
  <c r="O57" i="9"/>
  <c r="N57" i="9"/>
  <c r="O56" i="9"/>
  <c r="N56" i="9"/>
  <c r="O55" i="9"/>
  <c r="N55" i="9"/>
  <c r="O54" i="9"/>
  <c r="N54" i="9"/>
  <c r="O53" i="9"/>
  <c r="N53" i="9"/>
  <c r="O52" i="9"/>
  <c r="N52" i="9"/>
  <c r="O51" i="9"/>
  <c r="N51" i="9"/>
  <c r="O50" i="9"/>
  <c r="N50" i="9"/>
  <c r="O49" i="9"/>
  <c r="N49" i="9"/>
  <c r="O48" i="9"/>
  <c r="N48" i="9"/>
  <c r="O47" i="9"/>
  <c r="N47" i="9"/>
  <c r="O46" i="9"/>
  <c r="N46" i="9"/>
  <c r="O45" i="9"/>
  <c r="N45" i="9"/>
  <c r="O44" i="9"/>
  <c r="N44" i="9"/>
  <c r="O43" i="9"/>
  <c r="N43" i="9"/>
  <c r="O42" i="9"/>
  <c r="N42" i="9"/>
  <c r="O41" i="9"/>
  <c r="N41" i="9"/>
  <c r="O40" i="9"/>
  <c r="N40" i="9"/>
  <c r="O39" i="9"/>
  <c r="N39" i="9"/>
  <c r="O38" i="9"/>
  <c r="N38" i="9"/>
  <c r="O37" i="9"/>
  <c r="N37" i="9"/>
  <c r="O36" i="9"/>
  <c r="N36" i="9"/>
  <c r="O35" i="9"/>
  <c r="N35" i="9"/>
  <c r="O34" i="9"/>
  <c r="N34" i="9"/>
  <c r="O33" i="9"/>
  <c r="N33" i="9"/>
  <c r="O32" i="9"/>
  <c r="N32" i="9"/>
  <c r="O31" i="9"/>
  <c r="N31" i="9"/>
  <c r="O30" i="9"/>
  <c r="N30" i="9"/>
  <c r="O29" i="9"/>
  <c r="N29" i="9"/>
  <c r="O28" i="9"/>
  <c r="N28" i="9"/>
  <c r="O27" i="9"/>
  <c r="N27" i="9"/>
  <c r="O26" i="9"/>
  <c r="N26" i="9"/>
  <c r="O25" i="9"/>
  <c r="N25" i="9"/>
  <c r="O24" i="9"/>
  <c r="N24" i="9"/>
  <c r="O23" i="9"/>
  <c r="N23" i="9"/>
  <c r="O22" i="9"/>
  <c r="N22" i="9"/>
  <c r="O21" i="9"/>
  <c r="N21" i="9"/>
  <c r="O20" i="9"/>
  <c r="N20" i="9"/>
  <c r="O19" i="9"/>
  <c r="N19" i="9"/>
  <c r="O18" i="9"/>
  <c r="N18" i="9"/>
  <c r="O17" i="9"/>
  <c r="N17" i="9"/>
  <c r="O16" i="9"/>
  <c r="N16" i="9"/>
  <c r="O15" i="9"/>
  <c r="N15" i="9"/>
  <c r="O14" i="9"/>
  <c r="N14" i="9"/>
  <c r="O13" i="9"/>
  <c r="N13" i="9"/>
  <c r="O12" i="9"/>
  <c r="N12" i="9"/>
  <c r="O11" i="9"/>
  <c r="N11" i="9"/>
  <c r="O10" i="9"/>
  <c r="N10" i="9"/>
  <c r="O9" i="9"/>
  <c r="N9" i="9"/>
  <c r="O8" i="9"/>
  <c r="N8" i="9"/>
  <c r="O7" i="9"/>
  <c r="N7" i="9"/>
  <c r="O6" i="9"/>
  <c r="N6" i="9"/>
  <c r="O5" i="9"/>
  <c r="N5" i="9"/>
  <c r="K25" i="8"/>
  <c r="J25" i="8"/>
  <c r="I25" i="8"/>
  <c r="H25" i="8"/>
  <c r="G25" i="8"/>
  <c r="F25" i="8"/>
  <c r="E25" i="8"/>
  <c r="D25" i="8"/>
  <c r="C25" i="8"/>
  <c r="K24" i="8"/>
  <c r="J24" i="8"/>
  <c r="I24" i="8"/>
  <c r="H24" i="8"/>
  <c r="G24" i="8"/>
  <c r="F24" i="8"/>
  <c r="E24" i="8"/>
  <c r="D24" i="8"/>
  <c r="C24" i="8"/>
  <c r="B24" i="8"/>
  <c r="B17" i="8"/>
  <c r="D17" i="7"/>
  <c r="C17" i="7"/>
  <c r="B17" i="7"/>
  <c r="F16" i="7"/>
  <c r="E16" i="7"/>
  <c r="F15" i="7"/>
  <c r="E15" i="7"/>
  <c r="F14" i="7"/>
  <c r="E14" i="7"/>
  <c r="F13" i="7"/>
  <c r="E13" i="7"/>
  <c r="F12" i="7"/>
  <c r="E12" i="7"/>
  <c r="F11" i="7"/>
  <c r="E11" i="7"/>
  <c r="F10" i="7"/>
  <c r="E10" i="7"/>
  <c r="F9" i="7"/>
  <c r="E9" i="7"/>
  <c r="F8" i="7"/>
  <c r="E8" i="7"/>
  <c r="F7" i="7"/>
  <c r="E7" i="7"/>
  <c r="G44" i="6"/>
  <c r="G43" i="6"/>
  <c r="G30" i="6"/>
  <c r="C30" i="6"/>
  <c r="O29" i="6"/>
  <c r="G29" i="6"/>
  <c r="C29" i="6"/>
  <c r="G28" i="6"/>
  <c r="C28" i="6"/>
  <c r="K27" i="6"/>
  <c r="G27" i="6"/>
  <c r="C27" i="6"/>
  <c r="G14" i="6"/>
  <c r="G13" i="6"/>
  <c r="C13" i="6"/>
  <c r="G12" i="6"/>
  <c r="C12" i="6"/>
  <c r="G11" i="6"/>
  <c r="C11" i="6"/>
  <c r="M17" i="5"/>
  <c r="L17" i="5"/>
  <c r="K17" i="5"/>
  <c r="J17" i="5"/>
  <c r="O16" i="5"/>
  <c r="N16" i="5"/>
  <c r="O15" i="5"/>
  <c r="N15" i="5"/>
  <c r="O14" i="5"/>
  <c r="N14" i="5"/>
  <c r="O13" i="5"/>
  <c r="N13" i="5"/>
  <c r="O12" i="5"/>
  <c r="N12" i="5"/>
  <c r="O11" i="5"/>
  <c r="N11" i="5"/>
  <c r="O10" i="5"/>
  <c r="N10" i="5"/>
  <c r="O9" i="5"/>
  <c r="N9" i="5"/>
  <c r="O8" i="5"/>
  <c r="N8" i="5"/>
  <c r="O7" i="5"/>
  <c r="N7" i="5"/>
  <c r="M187" i="4"/>
  <c r="L187" i="4"/>
  <c r="K187" i="4"/>
  <c r="J187" i="4"/>
  <c r="O186" i="4"/>
  <c r="N186" i="4"/>
  <c r="O185" i="4"/>
  <c r="N185" i="4"/>
  <c r="O184" i="4"/>
  <c r="N184" i="4"/>
  <c r="O183" i="4"/>
  <c r="N183" i="4"/>
  <c r="O182" i="4"/>
  <c r="N182" i="4"/>
  <c r="O181" i="4"/>
  <c r="N181" i="4"/>
  <c r="O180" i="4"/>
  <c r="N180" i="4"/>
  <c r="O179" i="4"/>
  <c r="N179" i="4"/>
  <c r="O178" i="4"/>
  <c r="N178" i="4"/>
  <c r="O177" i="4"/>
  <c r="N177" i="4"/>
  <c r="O176" i="4"/>
  <c r="N176" i="4"/>
  <c r="O175" i="4"/>
  <c r="N175" i="4"/>
  <c r="O174" i="4"/>
  <c r="N174" i="4"/>
  <c r="O173" i="4"/>
  <c r="N173" i="4"/>
  <c r="O172" i="4"/>
  <c r="N172" i="4"/>
  <c r="O171" i="4"/>
  <c r="N171" i="4"/>
  <c r="O170" i="4"/>
  <c r="N170" i="4"/>
  <c r="O169" i="4"/>
  <c r="N169" i="4"/>
  <c r="O168" i="4"/>
  <c r="N168" i="4"/>
  <c r="O167" i="4"/>
  <c r="N167" i="4"/>
  <c r="O166" i="4"/>
  <c r="N166" i="4"/>
  <c r="O165" i="4"/>
  <c r="N165" i="4"/>
  <c r="O164" i="4"/>
  <c r="N164" i="4"/>
  <c r="O163" i="4"/>
  <c r="N163" i="4"/>
  <c r="O162" i="4"/>
  <c r="N162" i="4"/>
  <c r="O161" i="4"/>
  <c r="N161" i="4"/>
  <c r="O160" i="4"/>
  <c r="N160" i="4"/>
  <c r="O159" i="4"/>
  <c r="N159" i="4"/>
  <c r="O158" i="4"/>
  <c r="N158" i="4"/>
  <c r="O157" i="4"/>
  <c r="N157" i="4"/>
  <c r="O156" i="4"/>
  <c r="N156" i="4"/>
  <c r="O155" i="4"/>
  <c r="N155" i="4"/>
  <c r="O154" i="4"/>
  <c r="N154" i="4"/>
  <c r="O153" i="4"/>
  <c r="N153" i="4"/>
  <c r="O152" i="4"/>
  <c r="N152" i="4"/>
  <c r="O151" i="4"/>
  <c r="N151" i="4"/>
  <c r="O150" i="4"/>
  <c r="N150" i="4"/>
  <c r="O149" i="4"/>
  <c r="N149" i="4"/>
  <c r="O148" i="4"/>
  <c r="N148" i="4"/>
  <c r="O147" i="4"/>
  <c r="N147" i="4"/>
  <c r="O146" i="4"/>
  <c r="N146" i="4"/>
  <c r="O145" i="4"/>
  <c r="N145" i="4"/>
  <c r="O144" i="4"/>
  <c r="N144" i="4"/>
  <c r="O143" i="4"/>
  <c r="N143" i="4"/>
  <c r="O142" i="4"/>
  <c r="N142" i="4"/>
  <c r="O141" i="4"/>
  <c r="N141" i="4"/>
  <c r="O140" i="4"/>
  <c r="N140" i="4"/>
  <c r="O139" i="4"/>
  <c r="N139" i="4"/>
  <c r="O138" i="4"/>
  <c r="N138" i="4"/>
  <c r="O137" i="4"/>
  <c r="N137" i="4"/>
  <c r="O136" i="4"/>
  <c r="N136" i="4"/>
  <c r="O135" i="4"/>
  <c r="N135" i="4"/>
  <c r="O134" i="4"/>
  <c r="N134" i="4"/>
  <c r="O133" i="4"/>
  <c r="N133" i="4"/>
  <c r="O132" i="4"/>
  <c r="N132" i="4"/>
  <c r="O131" i="4"/>
  <c r="N131" i="4"/>
  <c r="O130" i="4"/>
  <c r="N130" i="4"/>
  <c r="O129" i="4"/>
  <c r="N129" i="4"/>
  <c r="O128" i="4"/>
  <c r="N128" i="4"/>
  <c r="O127" i="4"/>
  <c r="N127" i="4"/>
  <c r="O126" i="4"/>
  <c r="N126" i="4"/>
  <c r="O125" i="4"/>
  <c r="N125" i="4"/>
  <c r="O124" i="4"/>
  <c r="N124" i="4"/>
  <c r="O123" i="4"/>
  <c r="N123" i="4"/>
  <c r="O122" i="4"/>
  <c r="N122" i="4"/>
  <c r="O121" i="4"/>
  <c r="N121" i="4"/>
  <c r="O120" i="4"/>
  <c r="N120" i="4"/>
  <c r="O119" i="4"/>
  <c r="N119" i="4"/>
  <c r="O118" i="4"/>
  <c r="N118" i="4"/>
  <c r="O117" i="4"/>
  <c r="N117" i="4"/>
  <c r="O116" i="4"/>
  <c r="N116" i="4"/>
  <c r="O115" i="4"/>
  <c r="N115" i="4"/>
  <c r="O114" i="4"/>
  <c r="N114" i="4"/>
  <c r="O113" i="4"/>
  <c r="N113" i="4"/>
  <c r="O112" i="4"/>
  <c r="N112" i="4"/>
  <c r="O111" i="4"/>
  <c r="N111" i="4"/>
  <c r="O110" i="4"/>
  <c r="N110" i="4"/>
  <c r="O109" i="4"/>
  <c r="N109" i="4"/>
  <c r="O108" i="4"/>
  <c r="N108" i="4"/>
  <c r="O107" i="4"/>
  <c r="N107" i="4"/>
  <c r="O106" i="4"/>
  <c r="N106" i="4"/>
  <c r="O105" i="4"/>
  <c r="N105" i="4"/>
  <c r="O104" i="4"/>
  <c r="N104" i="4"/>
  <c r="O103" i="4"/>
  <c r="N103" i="4"/>
  <c r="O102" i="4"/>
  <c r="N102" i="4"/>
  <c r="O101" i="4"/>
  <c r="N101" i="4"/>
  <c r="O100" i="4"/>
  <c r="N100" i="4"/>
  <c r="O99" i="4"/>
  <c r="N99" i="4"/>
  <c r="O98" i="4"/>
  <c r="N98" i="4"/>
  <c r="O97" i="4"/>
  <c r="N97" i="4"/>
  <c r="O96" i="4"/>
  <c r="N96" i="4"/>
  <c r="O95" i="4"/>
  <c r="N95" i="4"/>
  <c r="O94" i="4"/>
  <c r="N94" i="4"/>
  <c r="O93" i="4"/>
  <c r="N93" i="4"/>
  <c r="O92" i="4"/>
  <c r="N92" i="4"/>
  <c r="O91" i="4"/>
  <c r="N91" i="4"/>
  <c r="O90" i="4"/>
  <c r="N90" i="4"/>
  <c r="O89" i="4"/>
  <c r="N89" i="4"/>
  <c r="O88" i="4"/>
  <c r="N88" i="4"/>
  <c r="O87" i="4"/>
  <c r="N87" i="4"/>
  <c r="O86" i="4"/>
  <c r="N86" i="4"/>
  <c r="O85" i="4"/>
  <c r="N85" i="4"/>
  <c r="O84" i="4"/>
  <c r="N84" i="4"/>
  <c r="O83" i="4"/>
  <c r="N83" i="4"/>
  <c r="O82" i="4"/>
  <c r="N82" i="4"/>
  <c r="O81" i="4"/>
  <c r="N81" i="4"/>
  <c r="O80" i="4"/>
  <c r="N80" i="4"/>
  <c r="O79" i="4"/>
  <c r="N79" i="4"/>
  <c r="O78" i="4"/>
  <c r="N78" i="4"/>
  <c r="O77" i="4"/>
  <c r="N77" i="4"/>
  <c r="O76" i="4"/>
  <c r="N76" i="4"/>
  <c r="O75" i="4"/>
  <c r="N75" i="4"/>
  <c r="O74" i="4"/>
  <c r="N74" i="4"/>
  <c r="O73" i="4"/>
  <c r="N73" i="4"/>
  <c r="O72" i="4"/>
  <c r="N72" i="4"/>
  <c r="O71" i="4"/>
  <c r="N71" i="4"/>
  <c r="O70" i="4"/>
  <c r="N70" i="4"/>
  <c r="O69" i="4"/>
  <c r="N69" i="4"/>
  <c r="O68" i="4"/>
  <c r="N68" i="4"/>
  <c r="O67" i="4"/>
  <c r="N67" i="4"/>
  <c r="O66" i="4"/>
  <c r="N66" i="4"/>
  <c r="O65" i="4"/>
  <c r="N65" i="4"/>
  <c r="O64" i="4"/>
  <c r="N64" i="4"/>
  <c r="O63" i="4"/>
  <c r="N63" i="4"/>
  <c r="O62" i="4"/>
  <c r="N62" i="4"/>
  <c r="O61" i="4"/>
  <c r="N61" i="4"/>
  <c r="O60" i="4"/>
  <c r="N60" i="4"/>
  <c r="O59" i="4"/>
  <c r="N59" i="4"/>
  <c r="O58" i="4"/>
  <c r="N58" i="4"/>
  <c r="O57" i="4"/>
  <c r="N57" i="4"/>
  <c r="O56" i="4"/>
  <c r="N56" i="4"/>
  <c r="O55" i="4"/>
  <c r="N55" i="4"/>
  <c r="O54" i="4"/>
  <c r="N54" i="4"/>
  <c r="O53" i="4"/>
  <c r="N53" i="4"/>
  <c r="O52" i="4"/>
  <c r="N52" i="4"/>
  <c r="O51" i="4"/>
  <c r="N51" i="4"/>
  <c r="O50" i="4"/>
  <c r="N50" i="4"/>
  <c r="O49" i="4"/>
  <c r="N49" i="4"/>
  <c r="O48" i="4"/>
  <c r="N48" i="4"/>
  <c r="O47" i="4"/>
  <c r="N47" i="4"/>
  <c r="O46" i="4"/>
  <c r="N46" i="4"/>
  <c r="O45" i="4"/>
  <c r="N45" i="4"/>
  <c r="O44" i="4"/>
  <c r="N44" i="4"/>
  <c r="O43" i="4"/>
  <c r="N43" i="4"/>
  <c r="O42" i="4"/>
  <c r="N42" i="4"/>
  <c r="O41" i="4"/>
  <c r="N41" i="4"/>
  <c r="O40" i="4"/>
  <c r="N40" i="4"/>
  <c r="O39" i="4"/>
  <c r="N39" i="4"/>
  <c r="O38" i="4"/>
  <c r="N38" i="4"/>
  <c r="O37" i="4"/>
  <c r="N37" i="4"/>
  <c r="O36" i="4"/>
  <c r="N36" i="4"/>
  <c r="O35" i="4"/>
  <c r="N35" i="4"/>
  <c r="O34" i="4"/>
  <c r="N34" i="4"/>
  <c r="O33" i="4"/>
  <c r="N33" i="4"/>
  <c r="O32" i="4"/>
  <c r="N32" i="4"/>
  <c r="O31" i="4"/>
  <c r="N31" i="4"/>
  <c r="O30" i="4"/>
  <c r="N30" i="4"/>
  <c r="O29" i="4"/>
  <c r="N29" i="4"/>
  <c r="O28" i="4"/>
  <c r="N28" i="4"/>
  <c r="O27" i="4"/>
  <c r="N27" i="4"/>
  <c r="O26" i="4"/>
  <c r="N26" i="4"/>
  <c r="O25" i="4"/>
  <c r="N25" i="4"/>
  <c r="O24" i="4"/>
  <c r="N24" i="4"/>
  <c r="O23" i="4"/>
  <c r="N23" i="4"/>
  <c r="O22" i="4"/>
  <c r="N22" i="4"/>
  <c r="O21" i="4"/>
  <c r="N21" i="4"/>
  <c r="O20" i="4"/>
  <c r="N20" i="4"/>
  <c r="O19" i="4"/>
  <c r="N19" i="4"/>
  <c r="O18" i="4"/>
  <c r="N18" i="4"/>
  <c r="O17" i="4"/>
  <c r="N17" i="4"/>
  <c r="O16" i="4"/>
  <c r="N16" i="4"/>
  <c r="O15" i="4"/>
  <c r="N15" i="4"/>
  <c r="O14" i="4"/>
  <c r="N14" i="4"/>
  <c r="O13" i="4"/>
  <c r="N13" i="4"/>
  <c r="O12" i="4"/>
  <c r="N12" i="4"/>
  <c r="O11" i="4"/>
  <c r="N11" i="4"/>
  <c r="O10" i="4"/>
  <c r="N10" i="4"/>
  <c r="O9" i="4"/>
  <c r="N9" i="4"/>
  <c r="O8" i="4"/>
  <c r="N8" i="4"/>
  <c r="O7" i="4"/>
  <c r="N7" i="4"/>
  <c r="O6" i="4"/>
  <c r="N6" i="4"/>
  <c r="O5" i="4"/>
  <c r="N5" i="4"/>
  <c r="M11" i="3"/>
  <c r="L11" i="3"/>
  <c r="K11" i="3"/>
  <c r="J11" i="3"/>
  <c r="O10" i="3"/>
  <c r="N10" i="3"/>
  <c r="O9" i="3"/>
  <c r="N9" i="3"/>
  <c r="O8" i="3"/>
  <c r="N8" i="3"/>
  <c r="O7" i="3"/>
  <c r="N7" i="3"/>
  <c r="O6" i="3"/>
  <c r="N6" i="3"/>
  <c r="O5" i="3"/>
  <c r="N5" i="3"/>
  <c r="P24" i="2"/>
  <c r="O24" i="2"/>
  <c r="N24" i="2"/>
  <c r="M24" i="2"/>
  <c r="S24" i="2" s="1"/>
  <c r="S23" i="2"/>
  <c r="Q23" i="2"/>
  <c r="S22" i="2"/>
  <c r="Q22" i="2"/>
  <c r="S21" i="2"/>
  <c r="Q21" i="2"/>
  <c r="S20" i="2"/>
  <c r="Q20" i="2"/>
  <c r="S19" i="2"/>
  <c r="Q19" i="2"/>
  <c r="B18" i="2"/>
  <c r="B17" i="2"/>
  <c r="C8" i="2"/>
  <c r="C7" i="2"/>
  <c r="C6" i="2"/>
  <c r="C5" i="2"/>
  <c r="O187" i="4" l="1"/>
  <c r="G65" i="18"/>
  <c r="C65" i="18"/>
  <c r="B65" i="18"/>
  <c r="F65" i="18"/>
  <c r="N9" i="18"/>
  <c r="C13" i="16"/>
  <c r="C14" i="16"/>
  <c r="G14" i="16"/>
  <c r="O28" i="16"/>
  <c r="K27" i="16"/>
  <c r="K29" i="16"/>
  <c r="K12" i="16"/>
  <c r="C29" i="16"/>
  <c r="C30" i="16"/>
  <c r="N18" i="15"/>
  <c r="O27" i="16"/>
  <c r="C44" i="16"/>
  <c r="O12" i="16"/>
  <c r="O13" i="16"/>
  <c r="G29" i="16"/>
  <c r="G30" i="16"/>
  <c r="G45" i="16"/>
  <c r="F17" i="12"/>
  <c r="K13" i="11"/>
  <c r="K30" i="11"/>
  <c r="G28" i="11"/>
  <c r="O11" i="6"/>
  <c r="O13" i="6"/>
  <c r="N11" i="3"/>
  <c r="P9" i="3" s="1"/>
  <c r="AG47" i="19"/>
  <c r="AG39" i="19"/>
  <c r="AG33" i="19"/>
  <c r="AG27" i="19"/>
  <c r="D65" i="18"/>
  <c r="H48" i="18"/>
  <c r="N10" i="18"/>
  <c r="N15" i="18" s="1"/>
  <c r="Q8" i="18" s="1"/>
  <c r="O14" i="16"/>
  <c r="O29" i="16"/>
  <c r="G46" i="16"/>
  <c r="K14" i="16"/>
  <c r="E17" i="12"/>
  <c r="F17" i="7"/>
  <c r="K28" i="6"/>
  <c r="N17" i="5"/>
  <c r="C43" i="6"/>
  <c r="O28" i="6"/>
  <c r="O30" i="6"/>
  <c r="O17" i="5"/>
  <c r="P18" i="5"/>
  <c r="Q24" i="2"/>
  <c r="R21" i="2" s="1"/>
  <c r="K13" i="6"/>
  <c r="N72" i="9"/>
  <c r="P69" i="9" s="1"/>
  <c r="N37" i="14"/>
  <c r="C12" i="11"/>
  <c r="C11" i="11"/>
  <c r="K11" i="6"/>
  <c r="N17" i="10"/>
  <c r="K13" i="16"/>
  <c r="G21" i="18"/>
  <c r="C46" i="6"/>
  <c r="C45" i="6"/>
  <c r="C28" i="11"/>
  <c r="C29" i="11"/>
  <c r="E65" i="18"/>
  <c r="AF47" i="19"/>
  <c r="C14" i="11"/>
  <c r="C13" i="11"/>
  <c r="H63" i="18"/>
  <c r="K29" i="6"/>
  <c r="C19" i="18"/>
  <c r="AF33" i="19"/>
  <c r="C7" i="19"/>
  <c r="C6" i="19"/>
  <c r="B19" i="19"/>
  <c r="R19" i="2"/>
  <c r="O17" i="15"/>
  <c r="G45" i="6"/>
  <c r="G11" i="11"/>
  <c r="G13" i="11"/>
  <c r="G29" i="11"/>
  <c r="J15" i="18"/>
  <c r="O15" i="18" s="1"/>
  <c r="O11" i="3"/>
  <c r="C44" i="11"/>
  <c r="N187" i="4"/>
  <c r="P89" i="4" s="1"/>
  <c r="E17" i="7"/>
  <c r="G44" i="11"/>
  <c r="G19" i="18"/>
  <c r="N100" i="19"/>
  <c r="P80" i="19" s="1"/>
  <c r="B20" i="18"/>
  <c r="C20" i="18" s="1"/>
  <c r="H65" i="18" l="1"/>
  <c r="Q6" i="18"/>
  <c r="Q7" i="18"/>
  <c r="P83" i="4"/>
  <c r="P8" i="3"/>
  <c r="P6" i="3"/>
  <c r="P5" i="3"/>
  <c r="P11" i="3"/>
  <c r="P10" i="3"/>
  <c r="P7" i="3"/>
  <c r="P60" i="19"/>
  <c r="P53" i="19"/>
  <c r="P81" i="19"/>
  <c r="P35" i="19"/>
  <c r="P37" i="19"/>
  <c r="P64" i="19"/>
  <c r="P23" i="19"/>
  <c r="P69" i="19"/>
  <c r="Q13" i="18"/>
  <c r="P33" i="4"/>
  <c r="P172" i="4"/>
  <c r="P163" i="4"/>
  <c r="P140" i="4"/>
  <c r="P105" i="4"/>
  <c r="P180" i="4"/>
  <c r="P16" i="4"/>
  <c r="P35" i="4"/>
  <c r="P160" i="4"/>
  <c r="P100" i="4"/>
  <c r="P113" i="4"/>
  <c r="R20" i="2"/>
  <c r="P7" i="14"/>
  <c r="P11" i="14"/>
  <c r="P15" i="14"/>
  <c r="P19" i="14"/>
  <c r="P23" i="14"/>
  <c r="P27" i="14"/>
  <c r="P31" i="14"/>
  <c r="P35" i="14"/>
  <c r="P16" i="14"/>
  <c r="P24" i="14"/>
  <c r="P8" i="14"/>
  <c r="P28" i="14"/>
  <c r="P12" i="14"/>
  <c r="P20" i="14"/>
  <c r="P32" i="14"/>
  <c r="P36" i="14"/>
  <c r="P22" i="14"/>
  <c r="P6" i="14"/>
  <c r="P21" i="14"/>
  <c r="P34" i="14"/>
  <c r="P18" i="14"/>
  <c r="P33" i="14"/>
  <c r="P17" i="14"/>
  <c r="P30" i="14"/>
  <c r="P14" i="14"/>
  <c r="P29" i="14"/>
  <c r="P13" i="14"/>
  <c r="P26" i="14"/>
  <c r="P10" i="14"/>
  <c r="P25" i="14"/>
  <c r="P9" i="14"/>
  <c r="P37" i="14" s="1"/>
  <c r="P45" i="9"/>
  <c r="P41" i="9"/>
  <c r="P28" i="9"/>
  <c r="P36" i="9"/>
  <c r="P49" i="9"/>
  <c r="P17" i="9"/>
  <c r="P52" i="9"/>
  <c r="P44" i="9"/>
  <c r="P13" i="9"/>
  <c r="P57" i="9"/>
  <c r="P20" i="9"/>
  <c r="P37" i="9"/>
  <c r="P53" i="9"/>
  <c r="P65" i="9"/>
  <c r="P76" i="4"/>
  <c r="P12" i="4"/>
  <c r="P136" i="4"/>
  <c r="P72" i="4"/>
  <c r="P52" i="4"/>
  <c r="P171" i="4"/>
  <c r="P139" i="4"/>
  <c r="P75" i="4"/>
  <c r="P107" i="4"/>
  <c r="P169" i="4"/>
  <c r="P176" i="4"/>
  <c r="P99" i="4"/>
  <c r="P164" i="4"/>
  <c r="P36" i="4"/>
  <c r="P43" i="4"/>
  <c r="P155" i="4"/>
  <c r="P65" i="4"/>
  <c r="P96" i="4"/>
  <c r="P132" i="4"/>
  <c r="P41" i="4"/>
  <c r="P108" i="4"/>
  <c r="P152" i="4"/>
  <c r="P128" i="4"/>
  <c r="P11" i="4"/>
  <c r="P84" i="4"/>
  <c r="P131" i="4"/>
  <c r="P123" i="4"/>
  <c r="P73" i="4"/>
  <c r="P153" i="4"/>
  <c r="P25" i="4"/>
  <c r="P17" i="4"/>
  <c r="P144" i="4"/>
  <c r="P27" i="4"/>
  <c r="P59" i="4"/>
  <c r="P88" i="4"/>
  <c r="P121" i="4"/>
  <c r="P116" i="4"/>
  <c r="P48" i="4"/>
  <c r="P124" i="4"/>
  <c r="P56" i="4"/>
  <c r="P184" i="4"/>
  <c r="P67" i="4"/>
  <c r="P44" i="4"/>
  <c r="P115" i="4"/>
  <c r="R23" i="2"/>
  <c r="R22" i="2"/>
  <c r="P46" i="19"/>
  <c r="P56" i="19"/>
  <c r="P77" i="19"/>
  <c r="P25" i="19"/>
  <c r="P64" i="9"/>
  <c r="P56" i="9"/>
  <c r="P48" i="9"/>
  <c r="P40" i="9"/>
  <c r="P32" i="9"/>
  <c r="P24" i="9"/>
  <c r="P16" i="9"/>
  <c r="P8" i="9"/>
  <c r="P66" i="9"/>
  <c r="P58" i="9"/>
  <c r="P50" i="9"/>
  <c r="P42" i="9"/>
  <c r="P34" i="9"/>
  <c r="P26" i="9"/>
  <c r="P18" i="9"/>
  <c r="P10" i="9"/>
  <c r="P38" i="9"/>
  <c r="P22" i="9"/>
  <c r="P71" i="9"/>
  <c r="P63" i="9"/>
  <c r="P55" i="9"/>
  <c r="P47" i="9"/>
  <c r="P39" i="9"/>
  <c r="P31" i="9"/>
  <c r="P23" i="9"/>
  <c r="P15" i="9"/>
  <c r="P7" i="9"/>
  <c r="P70" i="9"/>
  <c r="P62" i="9"/>
  <c r="P54" i="9"/>
  <c r="P30" i="9"/>
  <c r="P14" i="9"/>
  <c r="P46" i="9"/>
  <c r="P6" i="9"/>
  <c r="P67" i="9"/>
  <c r="P11" i="9"/>
  <c r="P59" i="9"/>
  <c r="P51" i="9"/>
  <c r="P43" i="9"/>
  <c r="P35" i="9"/>
  <c r="P27" i="9"/>
  <c r="P19" i="9"/>
  <c r="P137" i="4"/>
  <c r="P41" i="19"/>
  <c r="P52" i="19"/>
  <c r="P48" i="19"/>
  <c r="P9" i="9"/>
  <c r="P104" i="4"/>
  <c r="P20" i="4"/>
  <c r="P39" i="19"/>
  <c r="P68" i="19"/>
  <c r="P97" i="19"/>
  <c r="P36" i="19"/>
  <c r="P129" i="4"/>
  <c r="P19" i="4"/>
  <c r="P161" i="4"/>
  <c r="P57" i="19"/>
  <c r="P24" i="19"/>
  <c r="P68" i="4"/>
  <c r="P33" i="19"/>
  <c r="P145" i="4"/>
  <c r="P93" i="19"/>
  <c r="P33" i="9"/>
  <c r="P64" i="4"/>
  <c r="P81" i="4"/>
  <c r="P24" i="4"/>
  <c r="C21" i="18"/>
  <c r="P25" i="9"/>
  <c r="P92" i="19"/>
  <c r="P92" i="4"/>
  <c r="P9" i="4"/>
  <c r="P61" i="9"/>
  <c r="P94" i="19"/>
  <c r="P34" i="19"/>
  <c r="P98" i="19"/>
  <c r="P90" i="19"/>
  <c r="P82" i="19"/>
  <c r="P74" i="19"/>
  <c r="P66" i="19"/>
  <c r="P58" i="19"/>
  <c r="P50" i="19"/>
  <c r="P40" i="19"/>
  <c r="P32" i="19"/>
  <c r="P28" i="19"/>
  <c r="P27" i="19"/>
  <c r="P78" i="19"/>
  <c r="P54" i="19"/>
  <c r="P95" i="19"/>
  <c r="P87" i="19"/>
  <c r="P79" i="19"/>
  <c r="P71" i="19"/>
  <c r="P63" i="19"/>
  <c r="P55" i="19"/>
  <c r="P47" i="19"/>
  <c r="P45" i="19"/>
  <c r="P43" i="19"/>
  <c r="P22" i="19"/>
  <c r="P62" i="19"/>
  <c r="P44" i="19"/>
  <c r="P38" i="19"/>
  <c r="P86" i="19"/>
  <c r="P70" i="19"/>
  <c r="P67" i="19"/>
  <c r="P59" i="19"/>
  <c r="P49" i="19"/>
  <c r="P51" i="19"/>
  <c r="P99" i="19"/>
  <c r="P75" i="19"/>
  <c r="P91" i="19"/>
  <c r="P83" i="19"/>
  <c r="P96" i="19"/>
  <c r="P187" i="4"/>
  <c r="P183" i="4"/>
  <c r="P175" i="4"/>
  <c r="P167" i="4"/>
  <c r="P159" i="4"/>
  <c r="P151" i="4"/>
  <c r="P143" i="4"/>
  <c r="P135" i="4"/>
  <c r="P127" i="4"/>
  <c r="P119" i="4"/>
  <c r="P111" i="4"/>
  <c r="P103" i="4"/>
  <c r="P95" i="4"/>
  <c r="P87" i="4"/>
  <c r="P79" i="4"/>
  <c r="P71" i="4"/>
  <c r="P63" i="4"/>
  <c r="P55" i="4"/>
  <c r="P47" i="4"/>
  <c r="P39" i="4"/>
  <c r="P31" i="4"/>
  <c r="P23" i="4"/>
  <c r="P15" i="4"/>
  <c r="P7" i="4"/>
  <c r="P53" i="4"/>
  <c r="P141" i="4"/>
  <c r="P101" i="4"/>
  <c r="P37" i="4"/>
  <c r="P173" i="4"/>
  <c r="P165" i="4"/>
  <c r="P85" i="4"/>
  <c r="P45" i="4"/>
  <c r="P13" i="4"/>
  <c r="P182" i="4"/>
  <c r="P174" i="4"/>
  <c r="P166" i="4"/>
  <c r="P158" i="4"/>
  <c r="P150" i="4"/>
  <c r="P142" i="4"/>
  <c r="P134" i="4"/>
  <c r="P126" i="4"/>
  <c r="P118" i="4"/>
  <c r="P110" i="4"/>
  <c r="P102" i="4"/>
  <c r="P94" i="4"/>
  <c r="P86" i="4"/>
  <c r="P78" i="4"/>
  <c r="P70" i="4"/>
  <c r="P62" i="4"/>
  <c r="P54" i="4"/>
  <c r="P46" i="4"/>
  <c r="P38" i="4"/>
  <c r="P30" i="4"/>
  <c r="P22" i="4"/>
  <c r="P14" i="4"/>
  <c r="P6" i="4"/>
  <c r="P149" i="4"/>
  <c r="P133" i="4"/>
  <c r="P117" i="4"/>
  <c r="P93" i="4"/>
  <c r="P77" i="4"/>
  <c r="P61" i="4"/>
  <c r="P21" i="4"/>
  <c r="P181" i="4"/>
  <c r="P157" i="4"/>
  <c r="P109" i="4"/>
  <c r="P29" i="4"/>
  <c r="P5" i="4"/>
  <c r="P125" i="4"/>
  <c r="P69" i="4"/>
  <c r="P162" i="4"/>
  <c r="P98" i="4"/>
  <c r="P34" i="4"/>
  <c r="P114" i="4"/>
  <c r="P50" i="4"/>
  <c r="P170" i="4"/>
  <c r="P154" i="4"/>
  <c r="P90" i="4"/>
  <c r="P26" i="4"/>
  <c r="P138" i="4"/>
  <c r="P74" i="4"/>
  <c r="P146" i="4"/>
  <c r="P82" i="4"/>
  <c r="P18" i="4"/>
  <c r="P10" i="4"/>
  <c r="P130" i="4"/>
  <c r="P66" i="4"/>
  <c r="P178" i="4"/>
  <c r="P186" i="4"/>
  <c r="P122" i="4"/>
  <c r="P58" i="4"/>
  <c r="P106" i="4"/>
  <c r="P42" i="4"/>
  <c r="P29" i="19"/>
  <c r="P91" i="4"/>
  <c r="P8" i="4"/>
  <c r="P112" i="4"/>
  <c r="P68" i="9"/>
  <c r="P185" i="4"/>
  <c r="P57" i="4"/>
  <c r="P32" i="4"/>
  <c r="P29" i="9"/>
  <c r="P60" i="4"/>
  <c r="P28" i="4"/>
  <c r="P89" i="19"/>
  <c r="P21" i="9"/>
  <c r="P42" i="19"/>
  <c r="P88" i="19"/>
  <c r="P179" i="4"/>
  <c r="P51" i="4"/>
  <c r="P76" i="19"/>
  <c r="P12" i="9"/>
  <c r="Q10" i="18"/>
  <c r="P60" i="9"/>
  <c r="P80" i="4"/>
  <c r="P120" i="4"/>
  <c r="P97" i="4"/>
  <c r="P148" i="4"/>
  <c r="P147" i="4"/>
  <c r="P31" i="19"/>
  <c r="P177" i="4"/>
  <c r="P49" i="4"/>
  <c r="P85" i="19"/>
  <c r="P30" i="19"/>
  <c r="P84" i="19"/>
  <c r="P168" i="4"/>
  <c r="P40" i="4"/>
  <c r="P65" i="19"/>
  <c r="P156" i="4"/>
  <c r="P26" i="19"/>
  <c r="P72" i="19"/>
  <c r="P73" i="19"/>
  <c r="P61" i="19"/>
  <c r="R24" i="2" l="1"/>
  <c r="Q15" i="18"/>
  <c r="P72" i="9"/>
  <c r="P100" i="19"/>
</calcChain>
</file>

<file path=xl/sharedStrings.xml><?xml version="1.0" encoding="utf-8"?>
<sst xmlns="http://schemas.openxmlformats.org/spreadsheetml/2006/main" count="896" uniqueCount="451">
  <si>
    <t>Controladoria Geral do Município - Ouvidoria Geral</t>
  </si>
  <si>
    <t>SIGRC - Sistema Integrado de Gerenciamento e Relacionamento com o Cidadão</t>
  </si>
  <si>
    <t>Meses</t>
  </si>
  <si>
    <t>Protocolos</t>
  </si>
  <si>
    <t>Variação*</t>
  </si>
  <si>
    <t>Total</t>
  </si>
  <si>
    <t>Média</t>
  </si>
  <si>
    <t>Tipo de manifestação</t>
  </si>
  <si>
    <t>%Total</t>
  </si>
  <si>
    <t>Denúncia</t>
  </si>
  <si>
    <t>* Variação percentual em relação ao mês imediatamente anterior.</t>
  </si>
  <si>
    <t>Elogio</t>
  </si>
  <si>
    <t>Reclamação</t>
  </si>
  <si>
    <t>Solicitação</t>
  </si>
  <si>
    <t>Sugestão</t>
  </si>
  <si>
    <t>Total Geral</t>
  </si>
  <si>
    <t>ATENDIMENTOS</t>
  </si>
  <si>
    <t>Carta</t>
  </si>
  <si>
    <t>Central SP156</t>
  </si>
  <si>
    <t>E-mail</t>
  </si>
  <si>
    <t>Encaminhamento de outros órgãos (Processo SEI, Memorando, Ofício, etc.)</t>
  </si>
  <si>
    <t>Portal</t>
  </si>
  <si>
    <t>Presencial</t>
  </si>
  <si>
    <t>TOTAL</t>
  </si>
  <si>
    <t>ASSUNTO (Guia Portal 156)*</t>
  </si>
  <si>
    <t>% Total</t>
  </si>
  <si>
    <t>Acessibilidade</t>
  </si>
  <si>
    <t>Acessibilidade digital</t>
  </si>
  <si>
    <t>Acessibilidade em edificações</t>
  </si>
  <si>
    <t>Adoção de animais</t>
  </si>
  <si>
    <t>Agendamento eletrônico</t>
  </si>
  <si>
    <t>Água subterrânea/Curso d'água</t>
  </si>
  <si>
    <t xml:space="preserve">Alimentação escolar </t>
  </si>
  <si>
    <t>Alistamento e Serviço Militar</t>
  </si>
  <si>
    <t>Ambulantes</t>
  </si>
  <si>
    <t>Animais que podem causar doenças e/ou agravos à saúde</t>
  </si>
  <si>
    <t>Animais silvestres</t>
  </si>
  <si>
    <t>Animal agressor e/ou invasor</t>
  </si>
  <si>
    <t>Animal em via pública</t>
  </si>
  <si>
    <t>Apoio à aprendizagem</t>
  </si>
  <si>
    <t>Apoio terapêutico</t>
  </si>
  <si>
    <t>Áreas contaminadas</t>
  </si>
  <si>
    <t>Áreas municipais</t>
  </si>
  <si>
    <t>Árvore</t>
  </si>
  <si>
    <t>Assistência a saúde na urgência e emergência (portas)</t>
  </si>
  <si>
    <t>Assistência domiciliar</t>
  </si>
  <si>
    <t>Assistência farmacêutica</t>
  </si>
  <si>
    <t>ATENDE - Transporte Pessoas com Deficiência</t>
  </si>
  <si>
    <t>Autos de Infração</t>
  </si>
  <si>
    <t>Auxílio Aluguel</t>
  </si>
  <si>
    <t>Auxílio Brasil</t>
  </si>
  <si>
    <t>Bibliotecas municipais</t>
  </si>
  <si>
    <t>Bicicleta</t>
  </si>
  <si>
    <t>Bilhete único</t>
  </si>
  <si>
    <t>Boletim e frequência escolar</t>
  </si>
  <si>
    <t>Bolsa Primeira Infância</t>
  </si>
  <si>
    <t>Buraco e pavimentação</t>
  </si>
  <si>
    <t>Cadastro Municipal de Vigilância em Saúde - CMVS</t>
  </si>
  <si>
    <t>Cadastro Único (CadÚnico)</t>
  </si>
  <si>
    <t>CADIN - Cadastro Informativo Municipal</t>
  </si>
  <si>
    <t>Calçadas, guias e postes</t>
  </si>
  <si>
    <t>Capinação e roçada de áreas verdes</t>
  </si>
  <si>
    <t>Carga e frete</t>
  </si>
  <si>
    <t>Carro híbrido</t>
  </si>
  <si>
    <t>Cartão SUS</t>
  </si>
  <si>
    <t>CCM - Cadastro de Contribuintes Mobiliários</t>
  </si>
  <si>
    <t>Cemitérios</t>
  </si>
  <si>
    <t>Central 156</t>
  </si>
  <si>
    <t>Centro de Apoio ao Trabalho e Empreendedorismo - CATe</t>
  </si>
  <si>
    <t>Centros de Referência, Convivência e Desenvolvimento</t>
  </si>
  <si>
    <t>Centros esportivos</t>
  </si>
  <si>
    <t>Certidão Ambiental</t>
  </si>
  <si>
    <t>Certidões</t>
  </si>
  <si>
    <t>Cirurgias</t>
  </si>
  <si>
    <t>COHAB</t>
  </si>
  <si>
    <t>Coleta de lixo domiciliar</t>
  </si>
  <si>
    <t>Coleta de resíduos de serviços de saúde</t>
  </si>
  <si>
    <t>Coleta seletiva</t>
  </si>
  <si>
    <t>Comida de rua e foodtruck</t>
  </si>
  <si>
    <t>Condições sanitárias inadequadas</t>
  </si>
  <si>
    <t>Conduta de funcionário da CET</t>
  </si>
  <si>
    <t>Conduta de funcionários</t>
  </si>
  <si>
    <t>Consulta de débitos e DUC</t>
  </si>
  <si>
    <t>Consultas médicas</t>
  </si>
  <si>
    <t>CPOM - cadastro de prestadores de serviços de outro município</t>
  </si>
  <si>
    <t>CRAS - Centro de Refência de Assistência Social</t>
  </si>
  <si>
    <t>Criação inadequada de animais</t>
  </si>
  <si>
    <t>Criança e adolescente</t>
  </si>
  <si>
    <t>Defesa civil</t>
  </si>
  <si>
    <t>Dengue/chikungunya/zika (mosquito aedes aegypti)</t>
  </si>
  <si>
    <t>Devoluções, restituições e indenizações</t>
  </si>
  <si>
    <t>Dívida Ativa</t>
  </si>
  <si>
    <t>Documentações de edificações</t>
  </si>
  <si>
    <t>Documentações e alvarás para obras</t>
  </si>
  <si>
    <t>Documentações de ruas e logradouros</t>
  </si>
  <si>
    <t>Drenagem de água de chuva</t>
  </si>
  <si>
    <t xml:space="preserve">Ecoponto </t>
  </si>
  <si>
    <t>Elevador, escada rolante, esteira rolante, plataforma de elevação</t>
  </si>
  <si>
    <t>Empreenda fácil</t>
  </si>
  <si>
    <t>Esgoto e água usada</t>
  </si>
  <si>
    <t>Estabelecimentos comerciais, indústrias e serviços</t>
  </si>
  <si>
    <t>Estacionamento</t>
  </si>
  <si>
    <t>Eutanásia</t>
  </si>
  <si>
    <t>Eventos</t>
  </si>
  <si>
    <t>Exames médicos</t>
  </si>
  <si>
    <t>Exames, vacinas e castração</t>
  </si>
  <si>
    <t>Exumação e translado/transferência de corpos</t>
  </si>
  <si>
    <t>Feira livre</t>
  </si>
  <si>
    <t>Ferro velho</t>
  </si>
  <si>
    <t>Fiscalização de obras</t>
  </si>
  <si>
    <t>Grande gerador de resíduos (serviço, comércio, indústria)</t>
  </si>
  <si>
    <t>Guarda Civil Metropolitana</t>
  </si>
  <si>
    <t>Guias rebaixadas</t>
  </si>
  <si>
    <t>Habite-se</t>
  </si>
  <si>
    <t>Heliponto</t>
  </si>
  <si>
    <t>Homenagem fúnebre, velório, sepultamento e cremação</t>
  </si>
  <si>
    <t>Hospital veterinário público</t>
  </si>
  <si>
    <t>Iluminação pública</t>
  </si>
  <si>
    <t>Imigrante</t>
  </si>
  <si>
    <t>Imunidades, isenções e demais benefícios fiscais</t>
  </si>
  <si>
    <t>IPREM</t>
  </si>
  <si>
    <t>IPTU - Imposto Predial e Territorial Urbano</t>
  </si>
  <si>
    <t>ISS - Imposto Sobre Serviços</t>
  </si>
  <si>
    <t>ITBI -  Imposto sobre a Transmissão de Bens Imóveis</t>
  </si>
  <si>
    <t>Lei Aldir Blanc - apoio emergencial a cultura</t>
  </si>
  <si>
    <t>Leve leite</t>
  </si>
  <si>
    <t>Licenciamento Ambiental</t>
  </si>
  <si>
    <t>Lixeiras públicas</t>
  </si>
  <si>
    <t>Locais com lotação superior a 250 pessoas (cinemas, teatros, casas de shows)</t>
  </si>
  <si>
    <t>Material e uniforme escolar</t>
  </si>
  <si>
    <t>Matrícula e transferência escolar</t>
  </si>
  <si>
    <t>Mediação de conflitos</t>
  </si>
  <si>
    <t>Medicamento de controle especial</t>
  </si>
  <si>
    <t xml:space="preserve">Mercados e Sacolões </t>
  </si>
  <si>
    <t>Microempreendedor Individual - MEI</t>
  </si>
  <si>
    <t>Moto frete</t>
  </si>
  <si>
    <t>Multa ambiental</t>
  </si>
  <si>
    <t>Multas de trânsito</t>
  </si>
  <si>
    <t>Multas e contestações</t>
  </si>
  <si>
    <t>Não identificado***</t>
  </si>
  <si>
    <t>Nota do Milhão</t>
  </si>
  <si>
    <t>Numeração de imóveis</t>
  </si>
  <si>
    <t>Obras no viário</t>
  </si>
  <si>
    <t>Ocupação irregular</t>
  </si>
  <si>
    <t>Ônibus</t>
  </si>
  <si>
    <t>Organizações da Sociedade Civil</t>
  </si>
  <si>
    <t>Ônibus fretado</t>
  </si>
  <si>
    <t>Órgão externo</t>
  </si>
  <si>
    <t>Pandemia - COVID 19</t>
  </si>
  <si>
    <t>Parcelamento de tributo</t>
  </si>
  <si>
    <t>Parques</t>
  </si>
  <si>
    <t>Patrimônio histórico e cultural</t>
  </si>
  <si>
    <t>Pedido de orientação ou informação</t>
  </si>
  <si>
    <t>Pessoa idosa</t>
  </si>
  <si>
    <t>Placas com nome de rua</t>
  </si>
  <si>
    <t>Planetário</t>
  </si>
  <si>
    <t>Poluição do ar</t>
  </si>
  <si>
    <t>Poluição sonora - PSIU</t>
  </si>
  <si>
    <t>Ponto de ônibus</t>
  </si>
  <si>
    <t>Ponto viciado, entulho e caçamba de entulho</t>
  </si>
  <si>
    <t>População ou pessoa em situação de rua</t>
  </si>
  <si>
    <t>Portal SP156</t>
  </si>
  <si>
    <t>Praças</t>
  </si>
  <si>
    <t>Precatórios</t>
  </si>
  <si>
    <t>Processo Administrativo</t>
  </si>
  <si>
    <t>PRCON Cidade de São Paulo</t>
  </si>
  <si>
    <t>Programa Ação Jovem</t>
  </si>
  <si>
    <t>Programa Bolsa Família</t>
  </si>
  <si>
    <t>Programa Bolsa Trabalho</t>
  </si>
  <si>
    <t>Programa Cidade Solidária</t>
  </si>
  <si>
    <t>Programa Operação Trabalho - POT</t>
  </si>
  <si>
    <t>Programa Renda Cidadã</t>
  </si>
  <si>
    <t>Programa Renda Mínima</t>
  </si>
  <si>
    <t>Publicidade e poluição visual</t>
  </si>
  <si>
    <t>Qualidade de atendimento</t>
  </si>
  <si>
    <t>RBE - Regularizar situação do RG ou RNE</t>
  </si>
  <si>
    <t>Reciclagem</t>
  </si>
  <si>
    <t>Regime Especial de Tributação</t>
  </si>
  <si>
    <t>Registro de animais - RGA</t>
  </si>
  <si>
    <t>Regularização de imóveis</t>
  </si>
  <si>
    <t>Remoção de grandes objetos</t>
  </si>
  <si>
    <t>Renda Básica Emergencial</t>
  </si>
  <si>
    <t>Reparação de danos</t>
  </si>
  <si>
    <t>Rios e córregos</t>
  </si>
  <si>
    <t>Ruas, vilas, vielas e escadarias</t>
  </si>
  <si>
    <t>Saúde bucal</t>
  </si>
  <si>
    <t>SAV - Solução de Atendimento Eletrônico</t>
  </si>
  <si>
    <t>Seguro desemprego</t>
  </si>
  <si>
    <t>Segurança de edificação</t>
  </si>
  <si>
    <t>Senha Web</t>
  </si>
  <si>
    <t>Serviços de apoio terapêutico</t>
  </si>
  <si>
    <t>Sinalização e Circulação de veículos e Pedestres</t>
  </si>
  <si>
    <t>Solicitação de callback durante atendimento receptivo</t>
  </si>
  <si>
    <t>Solicitar que acesso ao processo da OGM seja público*****</t>
  </si>
  <si>
    <t>Taxas mobiliárias</t>
  </si>
  <si>
    <t>Táxi e App</t>
  </si>
  <si>
    <t>Telecentro</t>
  </si>
  <si>
    <t>Terrenos e imóveis</t>
  </si>
  <si>
    <t>Transporte Escolar</t>
  </si>
  <si>
    <t>Unidade habitacional</t>
  </si>
  <si>
    <t>Unidades escolares</t>
  </si>
  <si>
    <t>Urgências e Emergências</t>
  </si>
  <si>
    <t>Vacinação</t>
  </si>
  <si>
    <t>Varrição e limpeza urbana</t>
  </si>
  <si>
    <t>Veículos abandonados</t>
  </si>
  <si>
    <t>Zona Azul</t>
  </si>
  <si>
    <t>WiFi Livre SP</t>
  </si>
  <si>
    <t xml:space="preserve">* Em decorrência da troca de sistema ocorrida em Dez/2016, a metodologia atualmente aplicada para a classificação dos assuntos é a Guia de Serviços do Portal 156.  
</t>
  </si>
  <si>
    <t>**Os assunto "colmeia e vespeiro, pernilongo e mosquito"  passou a ser classificado como um serviço dentro do assunto "animais que podem causar doenças e agravos à saúde"  no portal 156 a partir de maio/2018</t>
  </si>
  <si>
    <t>***Os protocolos classificadas como assunto não especificado, são reclamações recebidas no sistema sem que se tenha o registro do assunto demandado.</t>
  </si>
  <si>
    <t>****Em decorrência a atualização da Guia de Serviços no Portal 156, o serviço "Matricula e transferência"  passou a ser classificado como assunto a partir de Julho/2018</t>
  </si>
  <si>
    <t>*****O assunto "Solicitar que acesso ao processo da OGM seja público" passou a ser classificado após implantação de formulário SIGRC.</t>
  </si>
  <si>
    <t>Assuntos - 10 mais demandados de 2023 (Média)</t>
  </si>
  <si>
    <t>Unidades PMSP</t>
  </si>
  <si>
    <t>Outros</t>
  </si>
  <si>
    <t>%total</t>
  </si>
  <si>
    <t>Assuntos - variação dos 10 mais demandados de 2023 (MÉDIA)</t>
  </si>
  <si>
    <t>*Protocolos - valores absolutos do mês</t>
  </si>
  <si>
    <t>** Variação percentual em relação ao mês imediatamente anterior.</t>
  </si>
  <si>
    <t>Protocolos*</t>
  </si>
  <si>
    <t>Variação**</t>
  </si>
  <si>
    <t>Assuntos - 10 mais demandados dos 3 últimos meses (Média)</t>
  </si>
  <si>
    <t>10 assuntos mais demandados de MAIO/2023</t>
  </si>
  <si>
    <t xml:space="preserve">Agência Reguladora de Serviços Públicos do Município de São Paulo** </t>
  </si>
  <si>
    <t>Casa Civil</t>
  </si>
  <si>
    <t>Companhia de Engenharia de Tráfego - CET</t>
  </si>
  <si>
    <t>Companhia Metropolitana de Habitação - COHAB</t>
  </si>
  <si>
    <t>Controladoria Geral do Município</t>
  </si>
  <si>
    <t>Não identificado</t>
  </si>
  <si>
    <t>Procuradoria Geral do Município</t>
  </si>
  <si>
    <t>São Paulo Obras - SPObras</t>
  </si>
  <si>
    <t>São Paulo Transportes - SPTRANS</t>
  </si>
  <si>
    <t>Secretaria de Relações Institucionais</t>
  </si>
  <si>
    <t>Secretaria de Relações Internacionais</t>
  </si>
  <si>
    <t>Secretaria do Governo Municipal</t>
  </si>
  <si>
    <t>Secretaria Executiva de Limpeza Urbana**</t>
  </si>
  <si>
    <t>Secretaria Municipal da Fazenda</t>
  </si>
  <si>
    <t>Secretaria Municipal da Pessoa com Deficiência</t>
  </si>
  <si>
    <t>Secretaria Municipal da Saúde</t>
  </si>
  <si>
    <t>Secretaria Municipal das Subprefeituras</t>
  </si>
  <si>
    <t>Secretaria Municipal de Assistência e Desenvolvimento Social</t>
  </si>
  <si>
    <t>Secretaria Municipal de Cultura</t>
  </si>
  <si>
    <t>Secretaria Municipal de Desenvolvimento Econômico e Trabalho</t>
  </si>
  <si>
    <t>Secretaria Municipal de Direitos Humanos e Cidadania</t>
  </si>
  <si>
    <t>Secretaria Municipal de Educação</t>
  </si>
  <si>
    <t>Secretaria Municipal de Esportes e Lazer</t>
  </si>
  <si>
    <t>Secretaria Municipal de Gestão</t>
  </si>
  <si>
    <t>Secretaria Municipal de Habitação</t>
  </si>
  <si>
    <t>Secretaria Municipal de Infraestrutura Urbana e Obras</t>
  </si>
  <si>
    <t>Secretaria Municipal de Inovação e Tecnologia</t>
  </si>
  <si>
    <t>Secretaria Municipal de Justiça</t>
  </si>
  <si>
    <t>Secretaria Municipal de Mobilidade e Trânsito</t>
  </si>
  <si>
    <t>Secretaria Municipal de Segurança Urbana</t>
  </si>
  <si>
    <t>Secretaria Municipal de Turismo</t>
  </si>
  <si>
    <t>Secretaria Municipal de Urbanismo e Licenciamento*</t>
  </si>
  <si>
    <t>Secretaria Municipal do Verde e Meio Ambiente</t>
  </si>
  <si>
    <t>Serviço Funerário do Município de São Paulo - SFMSP</t>
  </si>
  <si>
    <t>Subprefeitura Aricanduva</t>
  </si>
  <si>
    <t>Subprefeitura Butantã</t>
  </si>
  <si>
    <t>Subprefeitura Campo Limpo</t>
  </si>
  <si>
    <t>Subprefeitura Capela do Socorro</t>
  </si>
  <si>
    <t>Subprefeitura Casa Verde</t>
  </si>
  <si>
    <t>Subprefeitura Cidade Ademar</t>
  </si>
  <si>
    <t>Subprefeitura Cidade Tiradentes</t>
  </si>
  <si>
    <t>Subprefeitura Ermelino Matarazzo</t>
  </si>
  <si>
    <t>Subprefeitura Freguesia/Brasilândia</t>
  </si>
  <si>
    <t>Subprefeitura Guaianases</t>
  </si>
  <si>
    <t>Subprefeitura Ipiranga</t>
  </si>
  <si>
    <t>Subprefeitura Itaim Paulista</t>
  </si>
  <si>
    <t>Subprefeitura Itaquera</t>
  </si>
  <si>
    <t>Subprefeitura Jabaquara</t>
  </si>
  <si>
    <t>Subprefeitura Jaçanã/Tremembé</t>
  </si>
  <si>
    <t>Subprefeitura Lapa</t>
  </si>
  <si>
    <t>Subprefeitura M'Boi Mirim</t>
  </si>
  <si>
    <t>Subprefeitura Mooca</t>
  </si>
  <si>
    <t>Subprefeitura Parelheiros</t>
  </si>
  <si>
    <t>Subprefeitura Penha</t>
  </si>
  <si>
    <t>Subprefeitura Perus</t>
  </si>
  <si>
    <t>Subprefeitura Pinheiros</t>
  </si>
  <si>
    <t>Subprefeitura Pirituba/Jaraguá</t>
  </si>
  <si>
    <t>Subprefeitura Santana/Tucuruvi</t>
  </si>
  <si>
    <t>Subprefeitura Santo Amaro</t>
  </si>
  <si>
    <t>Subprefeitura São Mateus</t>
  </si>
  <si>
    <t>Subprefeitura São Miguel Paulista</t>
  </si>
  <si>
    <t>Subprefeitura Sapopemba</t>
  </si>
  <si>
    <t>Subprefeitura Sé</t>
  </si>
  <si>
    <t>Subprefeitura Vila Maria/Vila Guilherme</t>
  </si>
  <si>
    <t>Subprefeitura Vila Mariana</t>
  </si>
  <si>
    <t>Subprefeitura Vila Prudente</t>
  </si>
  <si>
    <t>*Em 2021 ILUME passou para a competencia de SMUL</t>
  </si>
  <si>
    <t>** Apartir de março_22 AMLURB desmembrada em SPRegula e SELimp</t>
  </si>
  <si>
    <t>Unidades - 10 mais demandadas de 2023 (Média)</t>
  </si>
  <si>
    <t>Unidades - variação dos 10 mais demandados de 2023 (MÉDIA)</t>
  </si>
  <si>
    <t>Unidades - 10 mais demandadas dos 3 últimos meses (Média)</t>
  </si>
  <si>
    <t>P3A19:U38</t>
  </si>
  <si>
    <t>% Total dentre as subprefeituras</t>
  </si>
  <si>
    <t>Aricanduva</t>
  </si>
  <si>
    <t>Butantã</t>
  </si>
  <si>
    <t>Campo Limpo</t>
  </si>
  <si>
    <t>Capela do Socorro</t>
  </si>
  <si>
    <t>Casa Verde</t>
  </si>
  <si>
    <t>Cidade Ademar</t>
  </si>
  <si>
    <t>Cidade Tiradentes</t>
  </si>
  <si>
    <t>Ermelino Matarazzo</t>
  </si>
  <si>
    <t>Freguesia/Brasilândia</t>
  </si>
  <si>
    <t>Guaianases</t>
  </si>
  <si>
    <t>Ipiranga</t>
  </si>
  <si>
    <t>Itaim Paulista</t>
  </si>
  <si>
    <t>Itaquera</t>
  </si>
  <si>
    <t>Jabaquara</t>
  </si>
  <si>
    <t>Jaçanã/Tremembé</t>
  </si>
  <si>
    <t>Lapa</t>
  </si>
  <si>
    <t>M'Boi Mirim</t>
  </si>
  <si>
    <t>Mooca</t>
  </si>
  <si>
    <t>Parelheiros</t>
  </si>
  <si>
    <t>Penha</t>
  </si>
  <si>
    <t>Perus</t>
  </si>
  <si>
    <t>Pinheiros</t>
  </si>
  <si>
    <t>Pirituba/Jaraguá</t>
  </si>
  <si>
    <t>Santana/Tucuruvi</t>
  </si>
  <si>
    <t>Santo Amaro</t>
  </si>
  <si>
    <t>São Mateus</t>
  </si>
  <si>
    <t>São Miguel Paulista</t>
  </si>
  <si>
    <t>Sapopemba</t>
  </si>
  <si>
    <t>Sé</t>
  </si>
  <si>
    <t>Vila Maria/Vila Guilherme</t>
  </si>
  <si>
    <t>Vila Mariana</t>
  </si>
  <si>
    <t>Vila Prudente</t>
  </si>
  <si>
    <t>Subprefeituras - 10 mais demandados de 2023 (Média)</t>
  </si>
  <si>
    <t>Subprefeituras - variação dos 10 mais demandados de 2023 (MÉDIA)</t>
  </si>
  <si>
    <t xml:space="preserve">Total </t>
  </si>
  <si>
    <t>Média anual</t>
  </si>
  <si>
    <t>% Total 2023</t>
  </si>
  <si>
    <t>Denúncias</t>
  </si>
  <si>
    <t>Deferidas</t>
  </si>
  <si>
    <t>Indeferidas</t>
  </si>
  <si>
    <t>Canceladas</t>
  </si>
  <si>
    <t>Total de denúncias *(exceto canceladas)</t>
  </si>
  <si>
    <t xml:space="preserve"> </t>
  </si>
  <si>
    <t>Total denúncias</t>
  </si>
  <si>
    <t>Reclassificadas</t>
  </si>
  <si>
    <t>Denúncias* (exceto canceladas)</t>
  </si>
  <si>
    <t>Assédio moral</t>
  </si>
  <si>
    <t>Assédio sexual</t>
  </si>
  <si>
    <t>Conduta inadequada de funcionário(a) público(a)</t>
  </si>
  <si>
    <t>Desvio de verbas, materiais e bens públicos</t>
  </si>
  <si>
    <t>Ilegalidade na gestão pública</t>
  </si>
  <si>
    <t>Irregularidade da contratação e/ou gestão de serviço público</t>
  </si>
  <si>
    <t>Total indeferidas</t>
  </si>
  <si>
    <t>Total deferidas</t>
  </si>
  <si>
    <t>Pedidos e-SIC</t>
  </si>
  <si>
    <t>Órgão</t>
  </si>
  <si>
    <t>SITUAÇÃO</t>
  </si>
  <si>
    <t>ADE SAMPA - Agência São Paulo de Desenvolvimento</t>
  </si>
  <si>
    <t>AMLURB - Autoridade Municipal de Limpeza Urbana</t>
  </si>
  <si>
    <t>Pedidos registrados</t>
  </si>
  <si>
    <t>CET - Companhia de Engenharia de Tráfego</t>
  </si>
  <si>
    <t>CGM - Controladoria Geral do Município</t>
  </si>
  <si>
    <t>Decisões iniciais</t>
  </si>
  <si>
    <t>COHAB - Companhia Metropolitana de Habitação</t>
  </si>
  <si>
    <t>Total (decisões iniciais)</t>
  </si>
  <si>
    <t>FPETC_ Fundação Paulistana de Educação, Tecnologia e Cultura</t>
  </si>
  <si>
    <t>Atendidos</t>
  </si>
  <si>
    <t>FTMSP - Fundação Theatro Municipal de São Paulo</t>
  </si>
  <si>
    <t>Indeferidos</t>
  </si>
  <si>
    <t>HSPM - Hospital do Servidor Público Municipal</t>
  </si>
  <si>
    <t>IPREM - Instituto de Previdência Municipal de São Paulo</t>
  </si>
  <si>
    <t>1ª instância</t>
  </si>
  <si>
    <t>PGM - Procuradoria Geral do Município</t>
  </si>
  <si>
    <t>Solicitações</t>
  </si>
  <si>
    <t>Prodam-Empresa de Tecnologia da Informação e Comunicação do Munic.SP</t>
  </si>
  <si>
    <t>Total (decisões 1ª instância)</t>
  </si>
  <si>
    <t>SPTrans - São Paulo Transportes S/A</t>
  </si>
  <si>
    <t>Deferidos</t>
  </si>
  <si>
    <t>SECOM - Secretaria Especial de Comunicação</t>
  </si>
  <si>
    <t>SEGES - Secretaria Executiva de Gestão</t>
  </si>
  <si>
    <t>SEHAB - Secretaria Municipal de Habitação</t>
  </si>
  <si>
    <t>2ª instância</t>
  </si>
  <si>
    <t>SEME - Secretaria Municipal de Esportes e Lazer</t>
  </si>
  <si>
    <t>SERI – Secretaria Executiva de Relações Institucionais</t>
  </si>
  <si>
    <t>Total (decisões 2ª instância)</t>
  </si>
  <si>
    <t>SF - Secretaria Municipal da Fazenda</t>
  </si>
  <si>
    <t>SFMSP - Serviço Funerário</t>
  </si>
  <si>
    <t>SGM - Secretaria de Governo Municipal</t>
  </si>
  <si>
    <t>Recurso de Ofício (RO)</t>
  </si>
  <si>
    <t>SIURB - Secretaria Municipal de Infraestrutura Urbana e Obras</t>
  </si>
  <si>
    <t>Encaminhado para o órgão para complemento</t>
  </si>
  <si>
    <t>SMADS - Secretaria Municipal de Assistência e Desenvolvimento Social</t>
  </si>
  <si>
    <t>SMC - Secretaria Municipal de Cultura</t>
  </si>
  <si>
    <t>3ª instância</t>
  </si>
  <si>
    <t>SMDET - Secretaria Municipal de Desenvolvimento Econômico e Trabalho</t>
  </si>
  <si>
    <t>SMDHC - Secretaria Municipal de Direitos Humanos e Cidadania</t>
  </si>
  <si>
    <t>Total (decisões 3ª instância)</t>
  </si>
  <si>
    <t>SME - Secretaria Municipal de Educação</t>
  </si>
  <si>
    <t>SMIT - Secretaria Municipal de Inovação e Tecnologia</t>
  </si>
  <si>
    <t>SMJ - Secretaria Municipal de Justiça</t>
  </si>
  <si>
    <t>SMPED - Secretaria Municipal da Pessoa com Deficiência</t>
  </si>
  <si>
    <t>SMRI - Secretaria Municipal de Relações Internacionais</t>
  </si>
  <si>
    <t>SMS - Secretaria Municipal da Saúde</t>
  </si>
  <si>
    <t>SMSU - Secretaria Municipal de Segurança Urbana</t>
  </si>
  <si>
    <t>SMSUB - Secretaria Municipal das Subprefeituras</t>
  </si>
  <si>
    <t>SMT - Secretaria Municipal de Mobilidade e Transportes</t>
  </si>
  <si>
    <t>SMTUR - Secretaria Municipal de Turismo</t>
  </si>
  <si>
    <t>SMUL - Secretaria Municipal de Urbanismo e Licenciamento</t>
  </si>
  <si>
    <t>SP CINE - Empresa de Cinema e Audiovisual de São Paulo</t>
  </si>
  <si>
    <t>SP OBRAS - São Paulo Obras</t>
  </si>
  <si>
    <t>São Paulo Parcerias S/A</t>
  </si>
  <si>
    <t>SP Regula - Agência Reguladora de Serviços Públicos do Município de São Paulo</t>
  </si>
  <si>
    <t>SP URBANISMO - São Paulo Urbanismo</t>
  </si>
  <si>
    <t>SPDA - Companhia São Paulo de Desenvolvimento e Mobilização de Ativos</t>
  </si>
  <si>
    <t>SPSEC - Companhia Paulistana de Securitização</t>
  </si>
  <si>
    <t>SPTURIS - São Paulo Turismo S/A</t>
  </si>
  <si>
    <t>Subprefeitura Aricanduva/Formosa/Carrão</t>
  </si>
  <si>
    <t>Subprefeitura Casa Verde/Cachoeirinha</t>
  </si>
  <si>
    <t>Subprefeitura Freguesia / Brasilândia</t>
  </si>
  <si>
    <t>Subprefeitura M’ Boi Mirim</t>
  </si>
  <si>
    <t>SVMA - Secretaria Municipal do Verde e do Meio Ambiente</t>
  </si>
  <si>
    <t>SMS</t>
  </si>
  <si>
    <t>CET</t>
  </si>
  <si>
    <t>SME</t>
  </si>
  <si>
    <t>SPTrans</t>
  </si>
  <si>
    <t>SF</t>
  </si>
  <si>
    <t>SMSUB</t>
  </si>
  <si>
    <t>SMT</t>
  </si>
  <si>
    <t>SMADS</t>
  </si>
  <si>
    <t>SEGES</t>
  </si>
  <si>
    <t>SMUL</t>
  </si>
  <si>
    <t>Serviço</t>
  </si>
  <si>
    <t>Quantidade</t>
  </si>
  <si>
    <t>Alimentação escolar</t>
  </si>
  <si>
    <t>Denunciar estabelecimento que não fornece álcool em gel ou permite entrada sem máscara durante a crise do Coronavírus</t>
  </si>
  <si>
    <t>Denunciar estabelecimento que não segue as regras de funcionamento previstas durante a pandemia do Coronavírus</t>
  </si>
  <si>
    <t>Material escolar</t>
  </si>
  <si>
    <t>Manifestação livre</t>
  </si>
  <si>
    <t xml:space="preserve">Renda Básica Emergencial </t>
  </si>
  <si>
    <t>Vacinas</t>
  </si>
  <si>
    <t>Denunciar irregularidade da contratação e/ou gestão de serviço público</t>
  </si>
  <si>
    <t>% Canais de entrada JUN/23</t>
  </si>
  <si>
    <t>% em relação ao todo de JUN/23 (exetuando-se denúncias)</t>
  </si>
  <si>
    <t>10 unidades mais demandadas de JUNHO/23</t>
  </si>
  <si>
    <t>% Total JUN/23 dentro do STATUS</t>
  </si>
  <si>
    <t>Janeiro</t>
  </si>
  <si>
    <t>Fevereiro</t>
  </si>
  <si>
    <t>Março</t>
  </si>
  <si>
    <t>Abril</t>
  </si>
  <si>
    <t>Maio</t>
  </si>
  <si>
    <t>Junho</t>
  </si>
  <si>
    <t>EM ANDAMENTO</t>
  </si>
  <si>
    <t>FINALIZADA</t>
  </si>
  <si>
    <t>CANCELADA</t>
  </si>
  <si>
    <t>PORTAL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</si>
</sst>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"/>
    <numFmt numFmtId="166" formatCode="&quot; &quot;#,##0.00&quot; &quot;;&quot;-&quot;#,##0.00&quot; &quot;;&quot; -&quot;00&quot; &quot;;&quot; &quot;@&quot; &quot;"/>
    <numFmt numFmtId="167" formatCode="0.000"/>
  </numFmts>
  <fonts count="57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800080"/>
      <name val="Calibri"/>
      <family val="2"/>
    </font>
    <font>
      <sz val="11"/>
      <color rgb="FF9C0006"/>
      <name val="Calibri"/>
      <family val="2"/>
    </font>
    <font>
      <sz val="10"/>
      <color rgb="FF000000"/>
      <name val="Arial"/>
      <family val="2"/>
    </font>
    <font>
      <b/>
      <sz val="11"/>
      <color rgb="FF44546A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 "/>
    </font>
    <font>
      <b/>
      <sz val="12"/>
      <color rgb="FF000000"/>
      <name val="Arial "/>
    </font>
    <font>
      <sz val="11"/>
      <color rgb="FF000000"/>
      <name val="Arial "/>
    </font>
    <font>
      <b/>
      <sz val="11"/>
      <color rgb="FF000000"/>
      <name val="Arial "/>
    </font>
    <font>
      <sz val="11"/>
      <color rgb="FFFFFFFF"/>
      <name val="Arial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sz val="9"/>
      <color rgb="FF000000"/>
      <name val="Arial"/>
      <family val="2"/>
    </font>
    <font>
      <sz val="11"/>
      <color rgb="FFFF0000"/>
      <name val="Arial"/>
      <family val="2"/>
    </font>
    <font>
      <b/>
      <sz val="9"/>
      <color rgb="FF00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000000"/>
      <name val="Calibri"/>
      <family val="2"/>
    </font>
    <font>
      <b/>
      <sz val="8"/>
      <color rgb="FF000000"/>
      <name val="Arial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b/>
      <i/>
      <sz val="10"/>
      <color rgb="FF000000"/>
      <name val="Calibri"/>
      <family val="2"/>
    </font>
    <font>
      <b/>
      <sz val="8"/>
      <color rgb="FF000000"/>
      <name val="Calibri"/>
      <family val="2"/>
    </font>
    <font>
      <sz val="11"/>
      <color rgb="FFFFFFFF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FFFFFF"/>
      <name val="Calibri"/>
      <family val="2"/>
    </font>
    <font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8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</font>
    <font>
      <sz val="10"/>
      <color theme="0"/>
      <name val="Arial"/>
      <family val="2"/>
    </font>
    <font>
      <b/>
      <sz val="11"/>
      <color rgb="FFFF0000"/>
      <name val="Calibri"/>
      <family val="2"/>
    </font>
    <font>
      <b/>
      <sz val="8"/>
      <color rgb="FFFF0000"/>
      <name val="Calibri"/>
      <family val="2"/>
    </font>
    <font>
      <sz val="10"/>
      <color theme="0"/>
      <name val="Calibri"/>
      <family val="2"/>
    </font>
    <font>
      <sz val="8"/>
      <color theme="0"/>
      <name val="Calibri"/>
      <family val="2"/>
    </font>
    <font>
      <b/>
      <sz val="10"/>
      <color theme="0"/>
      <name val="Calibri"/>
      <family val="2"/>
    </font>
    <font>
      <b/>
      <sz val="8"/>
      <color theme="0"/>
      <name val="Calibri"/>
      <family val="2"/>
    </font>
    <font>
      <b/>
      <sz val="11"/>
      <color indexed="8"/>
      <name val="Calibri"/>
      <family val="2"/>
      <scheme val="minor"/>
    </font>
    <font>
      <sz val="8"/>
      <color theme="0"/>
      <name val="Arial"/>
      <family val="2"/>
    </font>
    <font>
      <b/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rgb="FFFF99CC"/>
        <bgColor rgb="FFFF99CC"/>
      </patternFill>
    </fill>
    <fill>
      <patternFill patternType="solid">
        <fgColor rgb="FFFFC7CE"/>
        <bgColor rgb="FFFFC7CE"/>
      </patternFill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  <fill>
      <patternFill patternType="solid">
        <fgColor rgb="FF000000"/>
        <bgColor rgb="FF000000"/>
      </patternFill>
    </fill>
    <fill>
      <patternFill patternType="solid">
        <fgColor rgb="FFE7E6E6"/>
        <bgColor rgb="FFE7E6E6"/>
      </patternFill>
    </fill>
    <fill>
      <patternFill patternType="solid">
        <fgColor rgb="FFF2F2F2"/>
        <bgColor rgb="FFF2F2F2"/>
      </patternFill>
    </fill>
    <fill>
      <patternFill patternType="solid">
        <fgColor rgb="FFA6A6A6"/>
        <bgColor rgb="FFA6A6A6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99FFCC"/>
        <bgColor rgb="FF99FFCC"/>
      </patternFill>
    </fill>
    <fill>
      <patternFill patternType="solid">
        <fgColor rgb="FFBF8F00"/>
        <bgColor rgb="FFBF8F00"/>
      </patternFill>
    </fill>
    <fill>
      <patternFill patternType="solid">
        <fgColor rgb="FFFFD966"/>
        <bgColor rgb="FFFFD966"/>
      </patternFill>
    </fill>
    <fill>
      <patternFill patternType="solid">
        <fgColor rgb="FFFFF2CC"/>
        <bgColor rgb="FFFFF2CC"/>
      </patternFill>
    </fill>
    <fill>
      <patternFill patternType="solid">
        <fgColor rgb="FFCC00CC"/>
        <bgColor rgb="FFCC00CC"/>
      </patternFill>
    </fill>
    <fill>
      <patternFill patternType="solid">
        <fgColor rgb="FFFF3399"/>
        <bgColor rgb="FFFF3399"/>
      </patternFill>
    </fill>
    <fill>
      <patternFill patternType="solid">
        <fgColor rgb="FFFFCCCC"/>
        <bgColor rgb="FFFFCCCC"/>
      </patternFill>
    </fill>
    <fill>
      <patternFill patternType="solid">
        <fgColor rgb="FF3333CC"/>
        <bgColor rgb="FF3333CC"/>
      </patternFill>
    </fill>
    <fill>
      <patternFill patternType="solid">
        <fgColor rgb="FF6699FF"/>
        <bgColor rgb="FF6699FF"/>
      </patternFill>
    </fill>
    <fill>
      <patternFill patternType="solid">
        <fgColor rgb="FFDDEBF7"/>
        <bgColor rgb="FFDDEBF7"/>
      </patternFill>
    </fill>
    <fill>
      <patternFill patternType="solid">
        <fgColor rgb="FFD9E1F2"/>
        <bgColor rgb="FFD9E1F2"/>
      </patternFill>
    </fill>
    <fill>
      <patternFill patternType="solid">
        <fgColor theme="0"/>
        <bgColor indexed="64"/>
      </patternFill>
    </fill>
  </fills>
  <borders count="152">
    <border>
      <left/>
      <right/>
      <top/>
      <bottom/>
      <diagonal/>
    </border>
    <border>
      <left/>
      <right/>
      <top/>
      <bottom style="medium">
        <color rgb="FF8EA9DB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548235"/>
      </bottom>
      <diagonal/>
    </border>
    <border>
      <left style="medium">
        <color rgb="FF548235"/>
      </left>
      <right/>
      <top style="medium">
        <color rgb="FF548235"/>
      </top>
      <bottom style="medium">
        <color rgb="FF548235"/>
      </bottom>
      <diagonal/>
    </border>
    <border>
      <left style="thin">
        <color rgb="FF548235"/>
      </left>
      <right/>
      <top style="medium">
        <color rgb="FF548235"/>
      </top>
      <bottom style="medium">
        <color rgb="FF548235"/>
      </bottom>
      <diagonal/>
    </border>
    <border>
      <left style="medium">
        <color rgb="FF000000"/>
      </left>
      <right style="medium">
        <color rgb="FF548235"/>
      </right>
      <top style="medium">
        <color rgb="FF548235"/>
      </top>
      <bottom style="thin">
        <color rgb="FF548235"/>
      </bottom>
      <diagonal/>
    </border>
    <border>
      <left style="medium">
        <color rgb="FF548235"/>
      </left>
      <right style="thin">
        <color rgb="FF548235"/>
      </right>
      <top/>
      <bottom style="thin">
        <color rgb="FF548235"/>
      </bottom>
      <diagonal/>
    </border>
    <border>
      <left style="thin">
        <color rgb="FF548235"/>
      </left>
      <right style="thin">
        <color rgb="FF548235"/>
      </right>
      <top/>
      <bottom style="thin">
        <color rgb="FF548235"/>
      </bottom>
      <diagonal/>
    </border>
    <border>
      <left style="thin">
        <color rgb="FF548235"/>
      </left>
      <right style="thin">
        <color rgb="FF548235"/>
      </right>
      <top/>
      <bottom/>
      <diagonal/>
    </border>
    <border>
      <left style="thin">
        <color rgb="FF548235"/>
      </left>
      <right/>
      <top/>
      <bottom style="thin">
        <color rgb="FF548235"/>
      </bottom>
      <diagonal/>
    </border>
    <border>
      <left style="medium">
        <color rgb="FF000000"/>
      </left>
      <right style="medium">
        <color rgb="FF548235"/>
      </right>
      <top style="thin">
        <color rgb="FF548235"/>
      </top>
      <bottom style="medium">
        <color rgb="FF548235"/>
      </bottom>
      <diagonal/>
    </border>
    <border>
      <left style="medium">
        <color rgb="FF548235"/>
      </left>
      <right style="thin">
        <color rgb="FF548235"/>
      </right>
      <top/>
      <bottom style="medium">
        <color rgb="FF548235"/>
      </bottom>
      <diagonal/>
    </border>
    <border>
      <left style="thin">
        <color rgb="FF548235"/>
      </left>
      <right style="thin">
        <color rgb="FF548235"/>
      </right>
      <top/>
      <bottom style="medium">
        <color rgb="FF548235"/>
      </bottom>
      <diagonal/>
    </border>
    <border>
      <left style="thin">
        <color rgb="FF548235"/>
      </left>
      <right style="thin">
        <color rgb="FF548235"/>
      </right>
      <top style="thin">
        <color rgb="FF548235"/>
      </top>
      <bottom style="medium">
        <color rgb="FF548235"/>
      </bottom>
      <diagonal/>
    </border>
    <border>
      <left style="thin">
        <color rgb="FF548235"/>
      </left>
      <right/>
      <top/>
      <bottom style="medium">
        <color rgb="FF548235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806000"/>
      </bottom>
      <diagonal/>
    </border>
    <border>
      <left style="medium">
        <color rgb="FF000000"/>
      </left>
      <right style="medium">
        <color rgb="FF806000"/>
      </right>
      <top style="medium">
        <color rgb="FF806000"/>
      </top>
      <bottom style="medium">
        <color rgb="FF806000"/>
      </bottom>
      <diagonal/>
    </border>
    <border>
      <left/>
      <right style="thin">
        <color rgb="FF806000"/>
      </right>
      <top style="medium">
        <color rgb="FF806000"/>
      </top>
      <bottom style="medium">
        <color rgb="FF806000"/>
      </bottom>
      <diagonal/>
    </border>
    <border>
      <left style="thin">
        <color rgb="FF806000"/>
      </left>
      <right style="thin">
        <color rgb="FF806000"/>
      </right>
      <top style="medium">
        <color rgb="FF806000"/>
      </top>
      <bottom style="medium">
        <color rgb="FF806000"/>
      </bottom>
      <diagonal/>
    </border>
    <border>
      <left style="thin">
        <color rgb="FF806000"/>
      </left>
      <right/>
      <top style="medium">
        <color rgb="FF806000"/>
      </top>
      <bottom style="medium">
        <color rgb="FF806000"/>
      </bottom>
      <diagonal/>
    </border>
    <border>
      <left style="medium">
        <color rgb="FF000000"/>
      </left>
      <right style="medium">
        <color rgb="FF806000"/>
      </right>
      <top style="medium">
        <color rgb="FF806000"/>
      </top>
      <bottom style="thin">
        <color rgb="FF806000"/>
      </bottom>
      <diagonal/>
    </border>
    <border>
      <left style="medium">
        <color rgb="FF806000"/>
      </left>
      <right/>
      <top/>
      <bottom style="thin">
        <color rgb="FF806000"/>
      </bottom>
      <diagonal/>
    </border>
    <border>
      <left style="thin">
        <color rgb="FF806000"/>
      </left>
      <right style="thin">
        <color rgb="FF806000"/>
      </right>
      <top/>
      <bottom style="thin">
        <color rgb="FF806000"/>
      </bottom>
      <diagonal/>
    </border>
    <border>
      <left/>
      <right style="thin">
        <color rgb="FF806000"/>
      </right>
      <top/>
      <bottom style="thin">
        <color rgb="FF806000"/>
      </bottom>
      <diagonal/>
    </border>
    <border>
      <left style="thin">
        <color rgb="FF806000"/>
      </left>
      <right style="thin">
        <color rgb="FF806000"/>
      </right>
      <top/>
      <bottom/>
      <diagonal/>
    </border>
    <border>
      <left style="thin">
        <color rgb="FF806000"/>
      </left>
      <right/>
      <top/>
      <bottom style="thin">
        <color rgb="FF806000"/>
      </bottom>
      <diagonal/>
    </border>
    <border>
      <left style="medium">
        <color rgb="FF000000"/>
      </left>
      <right style="medium">
        <color rgb="FF806000"/>
      </right>
      <top style="thin">
        <color rgb="FF806000"/>
      </top>
      <bottom style="medium">
        <color rgb="FF806000"/>
      </bottom>
      <diagonal/>
    </border>
    <border>
      <left style="medium">
        <color rgb="FF806000"/>
      </left>
      <right style="thin">
        <color rgb="FF806000"/>
      </right>
      <top/>
      <bottom style="medium">
        <color rgb="FF806000"/>
      </bottom>
      <diagonal/>
    </border>
    <border>
      <left style="thin">
        <color rgb="FF806000"/>
      </left>
      <right style="thin">
        <color rgb="FF806000"/>
      </right>
      <top/>
      <bottom style="medium">
        <color rgb="FF806000"/>
      </bottom>
      <diagonal/>
    </border>
    <border>
      <left style="thin">
        <color rgb="FF806000"/>
      </left>
      <right style="thin">
        <color rgb="FF806000"/>
      </right>
      <top style="thin">
        <color rgb="FF806000"/>
      </top>
      <bottom style="medium">
        <color rgb="FF806000"/>
      </bottom>
      <diagonal/>
    </border>
    <border>
      <left style="thin">
        <color rgb="FF806000"/>
      </left>
      <right/>
      <top/>
      <bottom style="medium">
        <color rgb="FF806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FF0066"/>
      </bottom>
      <diagonal/>
    </border>
    <border>
      <left style="medium">
        <color rgb="FF000000"/>
      </left>
      <right/>
      <top style="medium">
        <color rgb="FFFF0066"/>
      </top>
      <bottom style="medium">
        <color rgb="FFFF0066"/>
      </bottom>
      <diagonal/>
    </border>
    <border>
      <left style="medium">
        <color rgb="FFFF0066"/>
      </left>
      <right style="thin">
        <color rgb="FFFF0066"/>
      </right>
      <top style="medium">
        <color rgb="FFFF0066"/>
      </top>
      <bottom style="medium">
        <color rgb="FFFF0066"/>
      </bottom>
      <diagonal/>
    </border>
    <border>
      <left style="thin">
        <color rgb="FFFF0066"/>
      </left>
      <right style="thin">
        <color rgb="FFFF0066"/>
      </right>
      <top style="medium">
        <color rgb="FFFF0066"/>
      </top>
      <bottom style="medium">
        <color rgb="FFFF0066"/>
      </bottom>
      <diagonal/>
    </border>
    <border>
      <left style="thin">
        <color rgb="FFFF0066"/>
      </left>
      <right/>
      <top style="medium">
        <color rgb="FFFF0066"/>
      </top>
      <bottom style="medium">
        <color rgb="FFFF0066"/>
      </bottom>
      <diagonal/>
    </border>
    <border>
      <left style="medium">
        <color rgb="FF000000"/>
      </left>
      <right style="medium">
        <color rgb="FFFF0066"/>
      </right>
      <top style="medium">
        <color rgb="FFFF0066"/>
      </top>
      <bottom style="thin">
        <color rgb="FFFF0066"/>
      </bottom>
      <diagonal/>
    </border>
    <border>
      <left style="medium">
        <color rgb="FF000000"/>
      </left>
      <right style="medium">
        <color rgb="FFFF0066"/>
      </right>
      <top style="thin">
        <color rgb="FFFF0066"/>
      </top>
      <bottom style="thin">
        <color rgb="FFFF0066"/>
      </bottom>
      <diagonal/>
    </border>
    <border>
      <left style="medium">
        <color rgb="FFFF0066"/>
      </left>
      <right style="thin">
        <color rgb="FFFF0066"/>
      </right>
      <top/>
      <bottom style="thin">
        <color rgb="FFFF0066"/>
      </bottom>
      <diagonal/>
    </border>
    <border>
      <left style="thin">
        <color rgb="FFFF0066"/>
      </left>
      <right style="thin">
        <color rgb="FFFF0066"/>
      </right>
      <top/>
      <bottom style="thin">
        <color rgb="FFFF0066"/>
      </bottom>
      <diagonal/>
    </border>
    <border>
      <left style="thin">
        <color rgb="FFFF0066"/>
      </left>
      <right style="thin">
        <color rgb="FFFF0066"/>
      </right>
      <top/>
      <bottom/>
      <diagonal/>
    </border>
    <border>
      <left style="thin">
        <color rgb="FFFF0066"/>
      </left>
      <right/>
      <top/>
      <bottom style="thin">
        <color rgb="FFFF0066"/>
      </bottom>
      <diagonal/>
    </border>
    <border>
      <left style="medium">
        <color rgb="FF000000"/>
      </left>
      <right style="medium">
        <color rgb="FFFF0066"/>
      </right>
      <top style="thin">
        <color rgb="FFFF0066"/>
      </top>
      <bottom style="medium">
        <color rgb="FFFF0066"/>
      </bottom>
      <diagonal/>
    </border>
    <border>
      <left/>
      <right style="thin">
        <color rgb="FFFF0066"/>
      </right>
      <top/>
      <bottom/>
      <diagonal/>
    </border>
    <border>
      <left style="thin">
        <color rgb="FFFF0066"/>
      </left>
      <right style="thin">
        <color rgb="FFFF0066"/>
      </right>
      <top style="thin">
        <color rgb="FFFF0066"/>
      </top>
      <bottom style="medium">
        <color rgb="FFFF0066"/>
      </bottom>
      <diagonal/>
    </border>
    <border>
      <left style="thin">
        <color rgb="FFFF0066"/>
      </left>
      <right/>
      <top/>
      <bottom/>
      <diagonal/>
    </border>
    <border>
      <left style="medium">
        <color rgb="FF000000"/>
      </left>
      <right style="medium">
        <color rgb="FFFF0066"/>
      </right>
      <top style="medium">
        <color rgb="FFFF0066"/>
      </top>
      <bottom style="medium">
        <color rgb="FFFF0066"/>
      </bottom>
      <diagonal/>
    </border>
    <border>
      <left style="medium">
        <color rgb="FF000000"/>
      </left>
      <right style="medium">
        <color rgb="FFFF0066"/>
      </right>
      <top/>
      <bottom style="medium">
        <color rgb="FFFF0066"/>
      </bottom>
      <diagonal/>
    </border>
    <border>
      <left style="medium">
        <color rgb="FFFF0066"/>
      </left>
      <right style="thin">
        <color rgb="FFFF0066"/>
      </right>
      <top/>
      <bottom style="medium">
        <color rgb="FFFF0066"/>
      </bottom>
      <diagonal/>
    </border>
    <border>
      <left style="thin">
        <color rgb="FFFF0066"/>
      </left>
      <right style="thin">
        <color rgb="FFFF0066"/>
      </right>
      <top/>
      <bottom style="medium">
        <color rgb="FFFF0066"/>
      </bottom>
      <diagonal/>
    </border>
    <border>
      <left style="thin">
        <color rgb="FFFF0066"/>
      </left>
      <right/>
      <top/>
      <bottom style="medium">
        <color rgb="FFFF0066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FF"/>
      </bottom>
      <diagonal/>
    </border>
    <border>
      <left style="medium">
        <color rgb="FF000000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/>
      <top style="medium">
        <color rgb="FF0000FF"/>
      </top>
      <bottom style="medium">
        <color rgb="FF0000FF"/>
      </bottom>
      <diagonal/>
    </border>
    <border>
      <left style="medium">
        <color rgb="FF000000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00"/>
      </right>
      <top style="medium">
        <color rgb="FF0000FF"/>
      </top>
      <bottom style="medium">
        <color rgb="FF0000FF"/>
      </bottom>
      <diagonal/>
    </border>
    <border>
      <left style="medium">
        <color rgb="FF000000"/>
      </left>
      <right style="medium">
        <color rgb="FF0000FF"/>
      </right>
      <top/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/>
      <top style="medium">
        <color rgb="FF0000FF"/>
      </top>
      <bottom style="thin">
        <color rgb="FF0000FF"/>
      </bottom>
      <diagonal/>
    </border>
    <border>
      <left style="medium">
        <color rgb="FF000000"/>
      </left>
      <right style="medium">
        <color rgb="FF0000FF"/>
      </right>
      <top style="thin">
        <color rgb="FF0000FF"/>
      </top>
      <bottom style="medium">
        <color rgb="FF000000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00"/>
      </bottom>
      <diagonal/>
    </border>
    <border>
      <left style="thin">
        <color rgb="FF0000FF"/>
      </left>
      <right style="thin">
        <color rgb="FF0000FF"/>
      </right>
      <top/>
      <bottom style="medium">
        <color rgb="FF000000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00"/>
      </bottom>
      <diagonal/>
    </border>
    <border>
      <left style="thin">
        <color rgb="FF0000FF"/>
      </left>
      <right/>
      <top/>
      <bottom style="medium">
        <color rgb="FF000000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6" fillId="0" borderId="1" applyNumberFormat="0" applyFill="0" applyAlignment="0" applyProtection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2" fillId="0" borderId="0" applyNumberFormat="0" applyFont="0" applyBorder="0" applyProtection="0"/>
    <xf numFmtId="0" fontId="2" fillId="0" borderId="0" applyNumberFormat="0" applyBorder="0" applyProtection="0"/>
    <xf numFmtId="0" fontId="2" fillId="0" borderId="0" applyNumberFormat="0" applyFont="0" applyBorder="0" applyProtection="0"/>
    <xf numFmtId="0" fontId="2" fillId="0" borderId="0" applyNumberFormat="0" applyBorder="0" applyProtection="0"/>
    <xf numFmtId="0" fontId="2" fillId="0" borderId="0" applyNumberFormat="0" applyFont="0" applyBorder="0" applyProtection="0"/>
    <xf numFmtId="0" fontId="2" fillId="0" borderId="0" applyNumberFormat="0" applyBorder="0" applyProtection="0"/>
    <xf numFmtId="0" fontId="5" fillId="0" borderId="0" applyNumberFormat="0" applyBorder="0" applyProtection="0"/>
    <xf numFmtId="0" fontId="2" fillId="0" borderId="0" applyNumberFormat="0" applyFont="0" applyBorder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49">
    <xf numFmtId="0" fontId="0" fillId="0" borderId="0" xfId="0"/>
    <xf numFmtId="0" fontId="7" fillId="0" borderId="0" xfId="0" applyFont="1"/>
    <xf numFmtId="1" fontId="0" fillId="0" borderId="0" xfId="0" applyNumberFormat="1"/>
    <xf numFmtId="165" fontId="0" fillId="0" borderId="0" xfId="0" applyNumberFormat="1"/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7" fontId="7" fillId="0" borderId="4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17" fontId="7" fillId="0" borderId="6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center"/>
    </xf>
    <xf numFmtId="0" fontId="8" fillId="0" borderId="0" xfId="0" applyFont="1"/>
    <xf numFmtId="165" fontId="8" fillId="0" borderId="0" xfId="0" applyNumberFormat="1" applyFont="1" applyAlignment="1">
      <alignment horizontal="center"/>
    </xf>
    <xf numFmtId="3" fontId="8" fillId="0" borderId="7" xfId="0" applyNumberFormat="1" applyFont="1" applyBorder="1" applyAlignment="1">
      <alignment horizontal="center"/>
    </xf>
    <xf numFmtId="2" fontId="0" fillId="0" borderId="0" xfId="0" applyNumberFormat="1"/>
    <xf numFmtId="17" fontId="7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0" fontId="9" fillId="0" borderId="10" xfId="0" applyFont="1" applyBorder="1" applyAlignment="1">
      <alignment horizontal="right"/>
    </xf>
    <xf numFmtId="3" fontId="8" fillId="0" borderId="11" xfId="0" applyNumberFormat="1" applyFont="1" applyBorder="1" applyAlignment="1">
      <alignment horizontal="center"/>
    </xf>
    <xf numFmtId="0" fontId="9" fillId="0" borderId="3" xfId="0" applyFont="1" applyBorder="1" applyAlignment="1">
      <alignment horizontal="right"/>
    </xf>
    <xf numFmtId="3" fontId="8" fillId="0" borderId="12" xfId="0" applyNumberFormat="1" applyFont="1" applyBorder="1" applyAlignment="1">
      <alignment horizontal="center"/>
    </xf>
    <xf numFmtId="0" fontId="7" fillId="5" borderId="3" xfId="0" applyFont="1" applyFill="1" applyBorder="1" applyAlignment="1">
      <alignment horizontal="center" vertical="center" wrapText="1"/>
    </xf>
    <xf numFmtId="17" fontId="7" fillId="5" borderId="3" xfId="0" applyNumberFormat="1" applyFont="1" applyFill="1" applyBorder="1" applyAlignment="1">
      <alignment horizontal="center" vertical="center"/>
    </xf>
    <xf numFmtId="17" fontId="7" fillId="5" borderId="2" xfId="0" applyNumberFormat="1" applyFont="1" applyFill="1" applyBorder="1" applyAlignment="1">
      <alignment horizontal="center" vertical="center"/>
    </xf>
    <xf numFmtId="17" fontId="7" fillId="5" borderId="13" xfId="0" applyNumberFormat="1" applyFont="1" applyFill="1" applyBorder="1" applyAlignment="1">
      <alignment horizontal="center" vertical="center"/>
    </xf>
    <xf numFmtId="17" fontId="7" fillId="5" borderId="14" xfId="0" applyNumberFormat="1" applyFont="1" applyFill="1" applyBorder="1" applyAlignment="1">
      <alignment horizontal="center" vertical="center"/>
    </xf>
    <xf numFmtId="165" fontId="7" fillId="5" borderId="2" xfId="0" applyNumberFormat="1" applyFont="1" applyFill="1" applyBorder="1" applyAlignment="1">
      <alignment horizontal="center" vertical="center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vertical="top"/>
    </xf>
    <xf numFmtId="0" fontId="8" fillId="0" borderId="2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5" fontId="7" fillId="0" borderId="16" xfId="0" applyNumberFormat="1" applyFont="1" applyBorder="1" applyAlignment="1">
      <alignment horizontal="center"/>
    </xf>
    <xf numFmtId="1" fontId="7" fillId="0" borderId="4" xfId="0" applyNumberFormat="1" applyFont="1" applyBorder="1" applyAlignment="1">
      <alignment horizontal="center"/>
    </xf>
    <xf numFmtId="0" fontId="10" fillId="0" borderId="0" xfId="0" applyFont="1" applyAlignment="1">
      <alignment wrapText="1"/>
    </xf>
    <xf numFmtId="0" fontId="7" fillId="0" borderId="6" xfId="0" applyFont="1" applyBorder="1"/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65" fontId="7" fillId="0" borderId="22" xfId="0" applyNumberFormat="1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165" fontId="7" fillId="0" borderId="25" xfId="0" applyNumberFormat="1" applyFont="1" applyBorder="1" applyAlignment="1">
      <alignment horizontal="center"/>
    </xf>
    <xf numFmtId="1" fontId="7" fillId="0" borderId="28" xfId="0" applyNumberFormat="1" applyFont="1" applyBorder="1" applyAlignment="1">
      <alignment horizontal="center"/>
    </xf>
    <xf numFmtId="0" fontId="7" fillId="5" borderId="29" xfId="0" applyFont="1" applyFill="1" applyBorder="1" applyAlignment="1">
      <alignment horizontal="right"/>
    </xf>
    <xf numFmtId="0" fontId="7" fillId="5" borderId="3" xfId="0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/>
    </xf>
    <xf numFmtId="1" fontId="7" fillId="5" borderId="3" xfId="0" applyNumberFormat="1" applyFont="1" applyFill="1" applyBorder="1" applyAlignment="1">
      <alignment horizontal="center"/>
    </xf>
    <xf numFmtId="0" fontId="7" fillId="5" borderId="2" xfId="0" applyFont="1" applyFill="1" applyBorder="1" applyAlignment="1">
      <alignment horizontal="left" vertical="center"/>
    </xf>
    <xf numFmtId="17" fontId="7" fillId="5" borderId="31" xfId="0" applyNumberFormat="1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165" fontId="11" fillId="5" borderId="2" xfId="0" applyNumberFormat="1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left"/>
    </xf>
    <xf numFmtId="1" fontId="8" fillId="0" borderId="33" xfId="0" applyNumberFormat="1" applyFont="1" applyBorder="1" applyAlignment="1">
      <alignment horizontal="center" vertical="center"/>
    </xf>
    <xf numFmtId="1" fontId="8" fillId="0" borderId="18" xfId="0" applyNumberFormat="1" applyFont="1" applyBorder="1" applyAlignment="1">
      <alignment horizontal="center" vertical="center"/>
    </xf>
    <xf numFmtId="1" fontId="8" fillId="0" borderId="17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165" fontId="7" fillId="5" borderId="4" xfId="0" applyNumberFormat="1" applyFont="1" applyFill="1" applyBorder="1" applyAlignment="1">
      <alignment horizontal="center" vertical="center" wrapText="1"/>
    </xf>
    <xf numFmtId="0" fontId="9" fillId="0" borderId="34" xfId="0" applyFont="1" applyBorder="1" applyAlignment="1">
      <alignment horizontal="left"/>
    </xf>
    <xf numFmtId="1" fontId="8" fillId="0" borderId="35" xfId="0" applyNumberFormat="1" applyFont="1" applyBorder="1" applyAlignment="1">
      <alignment horizontal="center" vertical="center"/>
    </xf>
    <xf numFmtId="1" fontId="8" fillId="0" borderId="20" xfId="0" applyNumberFormat="1" applyFont="1" applyBorder="1" applyAlignment="1">
      <alignment horizontal="center" vertical="center"/>
    </xf>
    <xf numFmtId="1" fontId="8" fillId="0" borderId="23" xfId="0" applyNumberFormat="1" applyFont="1" applyBorder="1" applyAlignment="1">
      <alignment horizontal="center"/>
    </xf>
    <xf numFmtId="3" fontId="12" fillId="0" borderId="0" xfId="0" applyNumberFormat="1" applyFont="1" applyAlignment="1">
      <alignment horizontal="center" vertical="center"/>
    </xf>
    <xf numFmtId="0" fontId="9" fillId="0" borderId="36" xfId="0" applyFont="1" applyBorder="1" applyAlignment="1">
      <alignment horizontal="left"/>
    </xf>
    <xf numFmtId="1" fontId="8" fillId="0" borderId="37" xfId="0" applyNumberFormat="1" applyFont="1" applyBorder="1" applyAlignment="1">
      <alignment horizontal="center" vertical="center"/>
    </xf>
    <xf numFmtId="1" fontId="8" fillId="0" borderId="38" xfId="0" applyNumberFormat="1" applyFont="1" applyBorder="1" applyAlignment="1">
      <alignment horizontal="center" vertical="center"/>
    </xf>
    <xf numFmtId="1" fontId="8" fillId="0" borderId="40" xfId="0" applyNumberFormat="1" applyFont="1" applyBorder="1" applyAlignment="1">
      <alignment horizontal="center"/>
    </xf>
    <xf numFmtId="0" fontId="13" fillId="5" borderId="41" xfId="0" applyFont="1" applyFill="1" applyBorder="1" applyAlignment="1">
      <alignment horizontal="left" vertical="center"/>
    </xf>
    <xf numFmtId="3" fontId="7" fillId="5" borderId="41" xfId="0" applyNumberFormat="1" applyFont="1" applyFill="1" applyBorder="1" applyAlignment="1">
      <alignment horizontal="center" vertical="center"/>
    </xf>
    <xf numFmtId="3" fontId="7" fillId="5" borderId="3" xfId="0" applyNumberFormat="1" applyFont="1" applyFill="1" applyBorder="1" applyAlignment="1">
      <alignment horizontal="center" vertical="center"/>
    </xf>
    <xf numFmtId="3" fontId="7" fillId="5" borderId="12" xfId="0" applyNumberFormat="1" applyFont="1" applyFill="1" applyBorder="1" applyAlignment="1">
      <alignment horizontal="center" vertical="center"/>
    </xf>
    <xf numFmtId="3" fontId="7" fillId="5" borderId="11" xfId="0" applyNumberFormat="1" applyFont="1" applyFill="1" applyBorder="1" applyAlignment="1">
      <alignment horizontal="center" vertical="center"/>
    </xf>
    <xf numFmtId="2" fontId="7" fillId="5" borderId="3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14" fillId="0" borderId="0" xfId="0" applyFont="1"/>
    <xf numFmtId="164" fontId="0" fillId="0" borderId="0" xfId="0" applyNumberFormat="1"/>
    <xf numFmtId="0" fontId="15" fillId="0" borderId="0" xfId="0" applyFont="1"/>
    <xf numFmtId="3" fontId="15" fillId="0" borderId="0" xfId="0" applyNumberFormat="1" applyFont="1"/>
    <xf numFmtId="3" fontId="14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17" fontId="7" fillId="6" borderId="30" xfId="0" applyNumberFormat="1" applyFont="1" applyFill="1" applyBorder="1" applyAlignment="1">
      <alignment horizontal="center" vertical="center"/>
    </xf>
    <xf numFmtId="17" fontId="7" fillId="6" borderId="3" xfId="0" applyNumberFormat="1" applyFont="1" applyFill="1" applyBorder="1" applyAlignment="1">
      <alignment horizontal="center" vertical="center"/>
    </xf>
    <xf numFmtId="17" fontId="7" fillId="6" borderId="11" xfId="0" applyNumberFormat="1" applyFont="1" applyFill="1" applyBorder="1" applyAlignment="1">
      <alignment horizontal="center" vertical="center"/>
    </xf>
    <xf numFmtId="17" fontId="7" fillId="6" borderId="29" xfId="0" applyNumberFormat="1" applyFont="1" applyFill="1" applyBorder="1" applyAlignment="1">
      <alignment horizontal="center" vertical="center"/>
    </xf>
    <xf numFmtId="17" fontId="7" fillId="5" borderId="11" xfId="0" applyNumberFormat="1" applyFont="1" applyFill="1" applyBorder="1" applyAlignment="1">
      <alignment horizontal="center" vertical="center"/>
    </xf>
    <xf numFmtId="1" fontId="7" fillId="5" borderId="29" xfId="0" applyNumberFormat="1" applyFont="1" applyFill="1" applyBorder="1" applyAlignment="1">
      <alignment horizontal="center" vertical="center"/>
    </xf>
    <xf numFmtId="0" fontId="0" fillId="0" borderId="42" xfId="4" applyFont="1" applyBorder="1"/>
    <xf numFmtId="0" fontId="0" fillId="0" borderId="43" xfId="4" applyFont="1" applyBorder="1" applyAlignment="1">
      <alignment horizontal="center" vertical="center"/>
    </xf>
    <xf numFmtId="0" fontId="0" fillId="0" borderId="19" xfId="0" applyBorder="1"/>
    <xf numFmtId="1" fontId="0" fillId="0" borderId="19" xfId="4" applyNumberFormat="1" applyFont="1" applyBorder="1" applyAlignment="1">
      <alignment horizontal="center" vertical="center"/>
    </xf>
    <xf numFmtId="0" fontId="0" fillId="0" borderId="19" xfId="4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9" fillId="0" borderId="42" xfId="4" applyFont="1" applyBorder="1" applyAlignment="1">
      <alignment horizontal="center" vertical="center"/>
    </xf>
    <xf numFmtId="1" fontId="9" fillId="0" borderId="44" xfId="0" applyNumberFormat="1" applyFont="1" applyBorder="1" applyAlignment="1">
      <alignment horizontal="center" vertical="center"/>
    </xf>
    <xf numFmtId="2" fontId="9" fillId="0" borderId="42" xfId="4" applyNumberFormat="1" applyFont="1" applyBorder="1" applyAlignment="1">
      <alignment horizontal="center" vertical="center"/>
    </xf>
    <xf numFmtId="0" fontId="0" fillId="0" borderId="0" xfId="4" applyFont="1"/>
    <xf numFmtId="0" fontId="0" fillId="0" borderId="6" xfId="4" applyFont="1" applyBorder="1"/>
    <xf numFmtId="0" fontId="0" fillId="0" borderId="45" xfId="4" applyFont="1" applyBorder="1" applyAlignment="1">
      <alignment horizontal="center" vertical="center"/>
    </xf>
    <xf numFmtId="0" fontId="0" fillId="0" borderId="20" xfId="0" applyBorder="1"/>
    <xf numFmtId="1" fontId="0" fillId="0" borderId="20" xfId="4" applyNumberFormat="1" applyFont="1" applyBorder="1" applyAlignment="1">
      <alignment horizontal="center" vertical="center"/>
    </xf>
    <xf numFmtId="0" fontId="0" fillId="0" borderId="20" xfId="4" applyFont="1" applyBorder="1" applyAlignment="1">
      <alignment horizontal="center" vertical="center"/>
    </xf>
    <xf numFmtId="0" fontId="9" fillId="0" borderId="6" xfId="4" applyFont="1" applyBorder="1" applyAlignment="1">
      <alignment horizontal="center" vertical="center"/>
    </xf>
    <xf numFmtId="1" fontId="9" fillId="0" borderId="34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left"/>
    </xf>
    <xf numFmtId="0" fontId="0" fillId="0" borderId="45" xfId="0" applyBorder="1" applyAlignment="1">
      <alignment horizontal="center" vertical="center"/>
    </xf>
    <xf numFmtId="1" fontId="0" fillId="0" borderId="20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6" xfId="0" applyBorder="1"/>
    <xf numFmtId="0" fontId="5" fillId="0" borderId="20" xfId="0" applyFont="1" applyBorder="1"/>
    <xf numFmtId="0" fontId="5" fillId="0" borderId="20" xfId="0" applyFont="1" applyBorder="1" applyAlignment="1">
      <alignment horizontal="center"/>
    </xf>
    <xf numFmtId="0" fontId="0" fillId="0" borderId="26" xfId="4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9" fillId="0" borderId="28" xfId="4" applyFont="1" applyBorder="1" applyAlignment="1">
      <alignment horizontal="center" vertical="center"/>
    </xf>
    <xf numFmtId="1" fontId="9" fillId="0" borderId="46" xfId="0" applyNumberFormat="1" applyFont="1" applyBorder="1" applyAlignment="1">
      <alignment horizontal="center" vertical="center"/>
    </xf>
    <xf numFmtId="2" fontId="9" fillId="0" borderId="47" xfId="4" applyNumberFormat="1" applyFont="1" applyBorder="1" applyAlignment="1">
      <alignment horizontal="center" vertical="center"/>
    </xf>
    <xf numFmtId="0" fontId="0" fillId="0" borderId="8" xfId="0" applyBorder="1"/>
    <xf numFmtId="0" fontId="0" fillId="0" borderId="48" xfId="0" applyBorder="1" applyAlignment="1">
      <alignment horizontal="center" vertical="center"/>
    </xf>
    <xf numFmtId="0" fontId="0" fillId="0" borderId="26" xfId="0" applyBorder="1"/>
    <xf numFmtId="1" fontId="0" fillId="0" borderId="26" xfId="0" applyNumberFormat="1" applyBorder="1" applyAlignment="1">
      <alignment horizontal="center" vertical="center"/>
    </xf>
    <xf numFmtId="0" fontId="0" fillId="0" borderId="26" xfId="0" applyBorder="1" applyAlignment="1">
      <alignment horizontal="center"/>
    </xf>
    <xf numFmtId="2" fontId="9" fillId="0" borderId="28" xfId="4" applyNumberFormat="1" applyFont="1" applyBorder="1" applyAlignment="1">
      <alignment horizontal="center" vertical="center"/>
    </xf>
    <xf numFmtId="0" fontId="9" fillId="6" borderId="41" xfId="0" applyFont="1" applyFill="1" applyBorder="1" applyAlignment="1">
      <alignment horizontal="left"/>
    </xf>
    <xf numFmtId="0" fontId="9" fillId="5" borderId="29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1" fontId="9" fillId="5" borderId="11" xfId="0" applyNumberFormat="1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5" borderId="29" xfId="4" applyFont="1" applyFill="1" applyBorder="1" applyAlignment="1">
      <alignment horizontal="center" vertical="center"/>
    </xf>
    <xf numFmtId="1" fontId="9" fillId="5" borderId="3" xfId="0" applyNumberFormat="1" applyFont="1" applyFill="1" applyBorder="1" applyAlignment="1">
      <alignment horizontal="center" vertical="center"/>
    </xf>
    <xf numFmtId="2" fontId="9" fillId="5" borderId="3" xfId="4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0" fillId="0" borderId="0" xfId="0" applyAlignment="1">
      <alignment horizontal="justify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7" fillId="0" borderId="0" xfId="8" applyFont="1"/>
    <xf numFmtId="0" fontId="7" fillId="0" borderId="0" xfId="8" applyFont="1" applyAlignment="1">
      <alignment horizontal="center" vertical="center"/>
    </xf>
    <xf numFmtId="1" fontId="8" fillId="0" borderId="0" xfId="0" applyNumberFormat="1" applyFont="1"/>
    <xf numFmtId="0" fontId="16" fillId="0" borderId="0" xfId="0" applyFont="1"/>
    <xf numFmtId="0" fontId="8" fillId="0" borderId="0" xfId="0" applyFont="1" applyAlignment="1">
      <alignment horizontal="center" vertical="center"/>
    </xf>
    <xf numFmtId="1" fontId="11" fillId="5" borderId="31" xfId="0" applyNumberFormat="1" applyFont="1" applyFill="1" applyBorder="1" applyAlignment="1">
      <alignment horizontal="center" vertical="center" wrapText="1"/>
    </xf>
    <xf numFmtId="0" fontId="0" fillId="0" borderId="20" xfId="5" applyFont="1" applyBorder="1" applyAlignment="1" applyProtection="1">
      <alignment horizontal="center" vertical="center"/>
    </xf>
    <xf numFmtId="0" fontId="7" fillId="0" borderId="4" xfId="0" applyFont="1" applyBorder="1" applyAlignment="1">
      <alignment horizontal="center" vertical="center"/>
    </xf>
    <xf numFmtId="1" fontId="7" fillId="0" borderId="44" xfId="0" applyNumberFormat="1" applyFont="1" applyBorder="1" applyAlignment="1">
      <alignment horizontal="center"/>
    </xf>
    <xf numFmtId="2" fontId="7" fillId="5" borderId="4" xfId="0" applyNumberFormat="1" applyFont="1" applyFill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1" fontId="7" fillId="0" borderId="34" xfId="0" applyNumberFormat="1" applyFont="1" applyBorder="1" applyAlignment="1">
      <alignment horizontal="center"/>
    </xf>
    <xf numFmtId="0" fontId="0" fillId="0" borderId="38" xfId="0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" fontId="7" fillId="0" borderId="46" xfId="0" applyNumberFormat="1" applyFont="1" applyBorder="1" applyAlignment="1">
      <alignment horizontal="center"/>
    </xf>
    <xf numFmtId="0" fontId="7" fillId="5" borderId="3" xfId="0" applyFont="1" applyFill="1" applyBorder="1" applyAlignment="1">
      <alignment horizontal="right"/>
    </xf>
    <xf numFmtId="1" fontId="7" fillId="5" borderId="29" xfId="0" applyNumberFormat="1" applyFont="1" applyFill="1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8" fillId="0" borderId="35" xfId="0" applyFont="1" applyBorder="1"/>
    <xf numFmtId="1" fontId="8" fillId="0" borderId="20" xfId="0" applyNumberFormat="1" applyFont="1" applyBorder="1"/>
    <xf numFmtId="0" fontId="8" fillId="0" borderId="20" xfId="0" applyFont="1" applyBorder="1"/>
    <xf numFmtId="0" fontId="8" fillId="0" borderId="23" xfId="0" applyFont="1" applyBorder="1"/>
    <xf numFmtId="0" fontId="8" fillId="0" borderId="0" xfId="0" applyFont="1" applyAlignment="1">
      <alignment vertical="center"/>
    </xf>
    <xf numFmtId="0" fontId="7" fillId="4" borderId="10" xfId="0" applyFont="1" applyFill="1" applyBorder="1" applyAlignment="1">
      <alignment horizontal="center"/>
    </xf>
    <xf numFmtId="17" fontId="7" fillId="4" borderId="4" xfId="0" applyNumberFormat="1" applyFont="1" applyFill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17" fontId="7" fillId="4" borderId="6" xfId="0" applyNumberFormat="1" applyFont="1" applyFill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3" fontId="8" fillId="0" borderId="28" xfId="0" applyNumberFormat="1" applyFont="1" applyBorder="1" applyAlignment="1">
      <alignment horizontal="center"/>
    </xf>
    <xf numFmtId="17" fontId="7" fillId="4" borderId="8" xfId="0" applyNumberFormat="1" applyFont="1" applyFill="1" applyBorder="1" applyAlignment="1">
      <alignment horizontal="center"/>
    </xf>
    <xf numFmtId="2" fontId="8" fillId="0" borderId="9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17" fontId="7" fillId="6" borderId="29" xfId="0" applyNumberFormat="1" applyFont="1" applyFill="1" applyBorder="1" applyAlignment="1">
      <alignment horizontal="center"/>
    </xf>
    <xf numFmtId="17" fontId="7" fillId="5" borderId="3" xfId="0" applyNumberFormat="1" applyFont="1" applyFill="1" applyBorder="1"/>
    <xf numFmtId="1" fontId="7" fillId="5" borderId="3" xfId="0" applyNumberFormat="1" applyFont="1" applyFill="1" applyBorder="1" applyAlignment="1">
      <alignment horizontal="center" vertical="center"/>
    </xf>
    <xf numFmtId="0" fontId="0" fillId="0" borderId="4" xfId="4" applyFont="1" applyBorder="1" applyAlignment="1">
      <alignment horizontal="center"/>
    </xf>
    <xf numFmtId="1" fontId="9" fillId="0" borderId="3" xfId="0" applyNumberFormat="1" applyFont="1" applyBorder="1" applyAlignment="1">
      <alignment horizontal="center" vertical="center"/>
    </xf>
    <xf numFmtId="1" fontId="9" fillId="0" borderId="15" xfId="0" applyNumberFormat="1" applyFont="1" applyBorder="1" applyAlignment="1">
      <alignment horizontal="center" vertical="center"/>
    </xf>
    <xf numFmtId="0" fontId="0" fillId="0" borderId="3" xfId="4" applyFont="1" applyBorder="1" applyAlignment="1">
      <alignment horizontal="center"/>
    </xf>
    <xf numFmtId="0" fontId="9" fillId="5" borderId="3" xfId="0" applyFont="1" applyFill="1" applyBorder="1" applyAlignment="1">
      <alignment horizontal="right"/>
    </xf>
    <xf numFmtId="1" fontId="9" fillId="5" borderId="29" xfId="0" applyNumberFormat="1" applyFont="1" applyFill="1" applyBorder="1" applyAlignment="1">
      <alignment horizontal="center"/>
    </xf>
    <xf numFmtId="0" fontId="9" fillId="5" borderId="3" xfId="4" applyFont="1" applyFill="1" applyBorder="1" applyAlignment="1">
      <alignment horizontal="center" vertical="center"/>
    </xf>
    <xf numFmtId="17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4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7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/>
    </xf>
    <xf numFmtId="0" fontId="17" fillId="0" borderId="0" xfId="0" applyFont="1"/>
    <xf numFmtId="17" fontId="7" fillId="5" borderId="3" xfId="0" applyNumberFormat="1" applyFont="1" applyFill="1" applyBorder="1" applyAlignment="1">
      <alignment horizontal="center"/>
    </xf>
    <xf numFmtId="0" fontId="0" fillId="0" borderId="20" xfId="0" applyBorder="1" applyAlignment="1">
      <alignment horizontal="left"/>
    </xf>
    <xf numFmtId="0" fontId="9" fillId="6" borderId="3" xfId="0" applyFont="1" applyFill="1" applyBorder="1" applyAlignment="1">
      <alignment horizontal="right"/>
    </xf>
    <xf numFmtId="0" fontId="9" fillId="5" borderId="3" xfId="0" applyFont="1" applyFill="1" applyBorder="1" applyAlignment="1">
      <alignment horizontal="center"/>
    </xf>
    <xf numFmtId="0" fontId="17" fillId="0" borderId="0" xfId="4" applyFont="1"/>
    <xf numFmtId="0" fontId="9" fillId="0" borderId="0" xfId="0" applyFont="1"/>
    <xf numFmtId="0" fontId="18" fillId="0" borderId="0" xfId="0" applyFont="1"/>
    <xf numFmtId="0" fontId="18" fillId="0" borderId="0" xfId="0" applyFont="1" applyAlignment="1">
      <alignment wrapText="1"/>
    </xf>
    <xf numFmtId="0" fontId="17" fillId="0" borderId="0" xfId="0" applyFont="1" applyAlignment="1">
      <alignment horizontal="center" vertical="center"/>
    </xf>
    <xf numFmtId="0" fontId="17" fillId="0" borderId="0" xfId="4" applyFont="1" applyAlignment="1">
      <alignment horizontal="center" vertical="center"/>
    </xf>
    <xf numFmtId="0" fontId="7" fillId="0" borderId="0" xfId="8" applyFont="1" applyAlignment="1">
      <alignment horizontal="center"/>
    </xf>
    <xf numFmtId="0" fontId="7" fillId="0" borderId="0" xfId="0" applyFont="1" applyAlignment="1">
      <alignment horizontal="left"/>
    </xf>
    <xf numFmtId="0" fontId="7" fillId="5" borderId="3" xfId="0" applyFont="1" applyFill="1" applyBorder="1" applyAlignment="1">
      <alignment horizontal="left"/>
    </xf>
    <xf numFmtId="17" fontId="7" fillId="5" borderId="14" xfId="0" applyNumberFormat="1" applyFont="1" applyFill="1" applyBorder="1" applyAlignment="1">
      <alignment horizontal="center"/>
    </xf>
    <xf numFmtId="17" fontId="7" fillId="5" borderId="31" xfId="0" applyNumberFormat="1" applyFont="1" applyFill="1" applyBorder="1" applyAlignment="1">
      <alignment horizontal="center"/>
    </xf>
    <xf numFmtId="17" fontId="7" fillId="5" borderId="30" xfId="0" applyNumberFormat="1" applyFont="1" applyFill="1" applyBorder="1" applyAlignment="1">
      <alignment horizontal="center"/>
    </xf>
    <xf numFmtId="0" fontId="8" fillId="0" borderId="19" xfId="0" applyFont="1" applyBorder="1" applyAlignment="1">
      <alignment horizontal="left"/>
    </xf>
    <xf numFmtId="0" fontId="8" fillId="0" borderId="49" xfId="0" applyFont="1" applyBorder="1" applyAlignment="1">
      <alignment horizontal="center"/>
    </xf>
    <xf numFmtId="0" fontId="8" fillId="0" borderId="19" xfId="0" applyFont="1" applyBorder="1"/>
    <xf numFmtId="1" fontId="7" fillId="0" borderId="5" xfId="0" applyNumberFormat="1" applyFont="1" applyBorder="1" applyAlignment="1">
      <alignment horizontal="center"/>
    </xf>
    <xf numFmtId="1" fontId="7" fillId="0" borderId="22" xfId="0" applyNumberFormat="1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0" fontId="8" fillId="0" borderId="20" xfId="0" applyFont="1" applyBorder="1" applyAlignment="1">
      <alignment horizontal="left"/>
    </xf>
    <xf numFmtId="0" fontId="8" fillId="0" borderId="43" xfId="0" applyFont="1" applyBorder="1" applyAlignment="1">
      <alignment horizontal="center"/>
    </xf>
    <xf numFmtId="1" fontId="7" fillId="0" borderId="7" xfId="0" applyNumberFormat="1" applyFont="1" applyBorder="1" applyAlignment="1">
      <alignment horizontal="center"/>
    </xf>
    <xf numFmtId="0" fontId="8" fillId="0" borderId="45" xfId="0" applyFont="1" applyBorder="1" applyAlignment="1">
      <alignment horizontal="center"/>
    </xf>
    <xf numFmtId="0" fontId="8" fillId="0" borderId="26" xfId="0" applyFont="1" applyBorder="1" applyAlignment="1">
      <alignment horizontal="left"/>
    </xf>
    <xf numFmtId="0" fontId="8" fillId="0" borderId="50" xfId="0" applyFont="1" applyBorder="1" applyAlignment="1">
      <alignment horizontal="center"/>
    </xf>
    <xf numFmtId="0" fontId="8" fillId="0" borderId="26" xfId="0" applyFont="1" applyBorder="1"/>
    <xf numFmtId="0" fontId="8" fillId="0" borderId="38" xfId="0" applyFont="1" applyBorder="1" applyAlignment="1">
      <alignment horizontal="center"/>
    </xf>
    <xf numFmtId="0" fontId="8" fillId="0" borderId="38" xfId="0" applyFont="1" applyBorder="1" applyAlignment="1">
      <alignment horizontal="center" vertical="center"/>
    </xf>
    <xf numFmtId="1" fontId="7" fillId="0" borderId="9" xfId="0" applyNumberFormat="1" applyFont="1" applyBorder="1" applyAlignment="1">
      <alignment horizontal="center"/>
    </xf>
    <xf numFmtId="1" fontId="7" fillId="0" borderId="25" xfId="0" applyNumberFormat="1" applyFont="1" applyBorder="1" applyAlignment="1">
      <alignment horizontal="center"/>
    </xf>
    <xf numFmtId="2" fontId="7" fillId="0" borderId="28" xfId="0" applyNumberFormat="1" applyFont="1" applyBorder="1" applyAlignment="1">
      <alignment horizontal="center"/>
    </xf>
    <xf numFmtId="0" fontId="7" fillId="5" borderId="51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1" fontId="7" fillId="5" borderId="51" xfId="0" applyNumberFormat="1" applyFont="1" applyFill="1" applyBorder="1" applyAlignment="1">
      <alignment horizontal="center"/>
    </xf>
    <xf numFmtId="2" fontId="7" fillId="5" borderId="11" xfId="0" applyNumberFormat="1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/>
    <xf numFmtId="17" fontId="7" fillId="5" borderId="29" xfId="0" applyNumberFormat="1" applyFont="1" applyFill="1" applyBorder="1" applyAlignment="1">
      <alignment horizontal="center" vertical="center"/>
    </xf>
    <xf numFmtId="17" fontId="7" fillId="5" borderId="30" xfId="0" applyNumberFormat="1" applyFont="1" applyFill="1" applyBorder="1" applyAlignment="1">
      <alignment horizontal="center" vertical="center"/>
    </xf>
    <xf numFmtId="1" fontId="21" fillId="5" borderId="2" xfId="0" applyNumberFormat="1" applyFont="1" applyFill="1" applyBorder="1" applyAlignment="1">
      <alignment horizontal="center" vertical="center" wrapText="1"/>
    </xf>
    <xf numFmtId="1" fontId="8" fillId="0" borderId="19" xfId="0" applyNumberFormat="1" applyFont="1" applyBorder="1" applyAlignment="1">
      <alignment horizontal="center"/>
    </xf>
    <xf numFmtId="1" fontId="7" fillId="0" borderId="16" xfId="0" applyNumberFormat="1" applyFont="1" applyBorder="1" applyAlignment="1">
      <alignment horizontal="center"/>
    </xf>
    <xf numFmtId="1" fontId="8" fillId="0" borderId="20" xfId="0" applyNumberFormat="1" applyFont="1" applyBorder="1" applyAlignment="1">
      <alignment horizontal="center"/>
    </xf>
    <xf numFmtId="0" fontId="8" fillId="0" borderId="45" xfId="0" applyFont="1" applyBorder="1"/>
    <xf numFmtId="1" fontId="8" fillId="0" borderId="26" xfId="0" applyNumberFormat="1" applyFont="1" applyBorder="1" applyAlignment="1">
      <alignment horizontal="center"/>
    </xf>
    <xf numFmtId="1" fontId="7" fillId="5" borderId="11" xfId="0" applyNumberFormat="1" applyFont="1" applyFill="1" applyBorder="1" applyAlignment="1">
      <alignment horizontal="center"/>
    </xf>
    <xf numFmtId="3" fontId="8" fillId="0" borderId="33" xfId="0" applyNumberFormat="1" applyFont="1" applyBorder="1" applyAlignment="1">
      <alignment horizontal="center"/>
    </xf>
    <xf numFmtId="2" fontId="8" fillId="0" borderId="17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3" fontId="8" fillId="0" borderId="35" xfId="0" applyNumberFormat="1" applyFont="1" applyBorder="1" applyAlignment="1">
      <alignment horizontal="center"/>
    </xf>
    <xf numFmtId="2" fontId="8" fillId="0" borderId="23" xfId="0" applyNumberFormat="1" applyFont="1" applyBorder="1" applyAlignment="1">
      <alignment horizontal="center"/>
    </xf>
    <xf numFmtId="3" fontId="8" fillId="0" borderId="37" xfId="0" applyNumberFormat="1" applyFont="1" applyBorder="1" applyAlignment="1">
      <alignment horizontal="center"/>
    </xf>
    <xf numFmtId="2" fontId="8" fillId="0" borderId="40" xfId="0" applyNumberFormat="1" applyFont="1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0" fontId="7" fillId="4" borderId="52" xfId="0" applyFont="1" applyFill="1" applyBorder="1" applyAlignment="1">
      <alignment horizontal="center"/>
    </xf>
    <xf numFmtId="0" fontId="7" fillId="5" borderId="29" xfId="0" applyFont="1" applyFill="1" applyBorder="1" applyAlignment="1">
      <alignment horizontal="center"/>
    </xf>
    <xf numFmtId="0" fontId="8" fillId="0" borderId="53" xfId="0" applyFont="1" applyBorder="1" applyAlignment="1">
      <alignment horizontal="center"/>
    </xf>
    <xf numFmtId="1" fontId="7" fillId="0" borderId="42" xfId="0" applyNumberFormat="1" applyFont="1" applyBorder="1" applyAlignment="1">
      <alignment horizontal="center"/>
    </xf>
    <xf numFmtId="1" fontId="7" fillId="0" borderId="54" xfId="0" applyNumberFormat="1" applyFont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1" fontId="7" fillId="0" borderId="11" xfId="0" applyNumberFormat="1" applyFont="1" applyBorder="1" applyAlignment="1">
      <alignment horizontal="center"/>
    </xf>
    <xf numFmtId="1" fontId="7" fillId="5" borderId="10" xfId="0" applyNumberFormat="1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8" fillId="0" borderId="32" xfId="0" applyFont="1" applyBorder="1" applyAlignment="1">
      <alignment horizontal="left"/>
    </xf>
    <xf numFmtId="0" fontId="8" fillId="0" borderId="34" xfId="0" applyFont="1" applyBorder="1" applyAlignment="1">
      <alignment horizontal="left"/>
    </xf>
    <xf numFmtId="0" fontId="8" fillId="0" borderId="36" xfId="0" applyFont="1" applyBorder="1" applyAlignment="1">
      <alignment horizontal="left"/>
    </xf>
    <xf numFmtId="0" fontId="22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1" fontId="20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7" fillId="0" borderId="0" xfId="8" applyFont="1" applyAlignment="1">
      <alignment horizontal="left"/>
    </xf>
    <xf numFmtId="0" fontId="0" fillId="0" borderId="0" xfId="0" applyAlignment="1">
      <alignment horizontal="left"/>
    </xf>
    <xf numFmtId="17" fontId="11" fillId="5" borderId="3" xfId="0" applyNumberFormat="1" applyFont="1" applyFill="1" applyBorder="1" applyAlignment="1">
      <alignment horizontal="center" vertical="center"/>
    </xf>
    <xf numFmtId="17" fontId="11" fillId="5" borderId="11" xfId="0" applyNumberFormat="1" applyFont="1" applyFill="1" applyBorder="1" applyAlignment="1">
      <alignment horizontal="center" vertical="center"/>
    </xf>
    <xf numFmtId="17" fontId="11" fillId="5" borderId="30" xfId="0" applyNumberFormat="1" applyFont="1" applyFill="1" applyBorder="1" applyAlignment="1">
      <alignment horizontal="center" vertical="center"/>
    </xf>
    <xf numFmtId="165" fontId="11" fillId="5" borderId="31" xfId="0" applyNumberFormat="1" applyFont="1" applyFill="1" applyBorder="1" applyAlignment="1">
      <alignment horizontal="center" wrapText="1"/>
    </xf>
    <xf numFmtId="0" fontId="8" fillId="0" borderId="55" xfId="0" applyFont="1" applyBorder="1" applyAlignment="1">
      <alignment horizontal="center"/>
    </xf>
    <xf numFmtId="1" fontId="7" fillId="0" borderId="4" xfId="0" applyNumberFormat="1" applyFont="1" applyBorder="1" applyAlignment="1">
      <alignment horizontal="center" vertical="center"/>
    </xf>
    <xf numFmtId="1" fontId="7" fillId="0" borderId="55" xfId="0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1" fontId="7" fillId="0" borderId="22" xfId="0" applyNumberFormat="1" applyFont="1" applyBorder="1" applyAlignment="1">
      <alignment horizontal="center" vertical="center"/>
    </xf>
    <xf numFmtId="165" fontId="7" fillId="0" borderId="6" xfId="0" applyNumberFormat="1" applyFont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 vertical="center"/>
    </xf>
    <xf numFmtId="1" fontId="7" fillId="0" borderId="25" xfId="0" applyNumberFormat="1" applyFont="1" applyBorder="1" applyAlignment="1">
      <alignment horizontal="center" vertical="center"/>
    </xf>
    <xf numFmtId="0" fontId="7" fillId="5" borderId="29" xfId="0" applyFont="1" applyFill="1" applyBorder="1" applyAlignment="1">
      <alignment horizontal="left"/>
    </xf>
    <xf numFmtId="1" fontId="7" fillId="5" borderId="11" xfId="0" applyNumberFormat="1" applyFont="1" applyFill="1" applyBorder="1" applyAlignment="1">
      <alignment horizontal="center" vertical="center"/>
    </xf>
    <xf numFmtId="1" fontId="7" fillId="5" borderId="30" xfId="0" applyNumberFormat="1" applyFont="1" applyFill="1" applyBorder="1" applyAlignment="1">
      <alignment horizontal="center"/>
    </xf>
    <xf numFmtId="165" fontId="7" fillId="5" borderId="3" xfId="0" applyNumberFormat="1" applyFont="1" applyFill="1" applyBorder="1" applyAlignment="1">
      <alignment horizontal="center"/>
    </xf>
    <xf numFmtId="17" fontId="7" fillId="5" borderId="56" xfId="0" applyNumberFormat="1" applyFont="1" applyFill="1" applyBorder="1" applyAlignment="1">
      <alignment horizontal="center" vertical="center"/>
    </xf>
    <xf numFmtId="17" fontId="7" fillId="5" borderId="57" xfId="0" applyNumberFormat="1" applyFont="1" applyFill="1" applyBorder="1" applyAlignment="1">
      <alignment horizontal="center" vertical="center"/>
    </xf>
    <xf numFmtId="17" fontId="7" fillId="5" borderId="58" xfId="0" applyNumberFormat="1" applyFont="1" applyFill="1" applyBorder="1" applyAlignment="1">
      <alignment horizontal="center" vertical="center"/>
    </xf>
    <xf numFmtId="17" fontId="7" fillId="5" borderId="59" xfId="0" applyNumberFormat="1" applyFont="1" applyFill="1" applyBorder="1" applyAlignment="1">
      <alignment horizontal="center" vertical="center"/>
    </xf>
    <xf numFmtId="17" fontId="7" fillId="5" borderId="60" xfId="0" applyNumberFormat="1" applyFont="1" applyFill="1" applyBorder="1" applyAlignment="1">
      <alignment horizontal="center" vertical="center"/>
    </xf>
    <xf numFmtId="0" fontId="8" fillId="0" borderId="33" xfId="0" applyFont="1" applyBorder="1" applyAlignment="1">
      <alignment horizontal="left"/>
    </xf>
    <xf numFmtId="0" fontId="8" fillId="0" borderId="35" xfId="0" applyFont="1" applyBorder="1" applyAlignment="1">
      <alignment horizontal="center"/>
    </xf>
    <xf numFmtId="1" fontId="7" fillId="0" borderId="16" xfId="0" applyNumberFormat="1" applyFont="1" applyBorder="1" applyAlignment="1">
      <alignment horizontal="center" vertical="center"/>
    </xf>
    <xf numFmtId="2" fontId="9" fillId="5" borderId="4" xfId="0" applyNumberFormat="1" applyFont="1" applyFill="1" applyBorder="1" applyAlignment="1">
      <alignment horizontal="center" vertical="center"/>
    </xf>
    <xf numFmtId="0" fontId="8" fillId="0" borderId="35" xfId="0" applyFont="1" applyBorder="1" applyAlignment="1">
      <alignment horizontal="left"/>
    </xf>
    <xf numFmtId="0" fontId="8" fillId="0" borderId="37" xfId="0" applyFont="1" applyBorder="1" applyAlignment="1">
      <alignment horizontal="left"/>
    </xf>
    <xf numFmtId="0" fontId="8" fillId="0" borderId="40" xfId="0" applyFont="1" applyBorder="1" applyAlignment="1">
      <alignment horizontal="center"/>
    </xf>
    <xf numFmtId="1" fontId="7" fillId="0" borderId="61" xfId="0" applyNumberFormat="1" applyFont="1" applyBorder="1" applyAlignment="1">
      <alignment horizontal="center" vertical="center"/>
    </xf>
    <xf numFmtId="1" fontId="7" fillId="5" borderId="51" xfId="0" applyNumberFormat="1" applyFont="1" applyFill="1" applyBorder="1" applyAlignment="1">
      <alignment horizontal="center" vertical="center"/>
    </xf>
    <xf numFmtId="1" fontId="17" fillId="0" borderId="0" xfId="0" applyNumberFormat="1" applyFont="1"/>
    <xf numFmtId="0" fontId="23" fillId="0" borderId="0" xfId="0" applyFont="1"/>
    <xf numFmtId="1" fontId="18" fillId="0" borderId="0" xfId="0" applyNumberFormat="1" applyFont="1"/>
    <xf numFmtId="3" fontId="8" fillId="0" borderId="32" xfId="0" applyNumberFormat="1" applyFont="1" applyBorder="1" applyAlignment="1">
      <alignment horizontal="center"/>
    </xf>
    <xf numFmtId="3" fontId="8" fillId="0" borderId="34" xfId="0" applyNumberFormat="1" applyFont="1" applyBorder="1" applyAlignment="1">
      <alignment horizontal="center"/>
    </xf>
    <xf numFmtId="3" fontId="8" fillId="0" borderId="46" xfId="0" applyNumberFormat="1" applyFont="1" applyBorder="1" applyAlignment="1">
      <alignment horizontal="center"/>
    </xf>
    <xf numFmtId="3" fontId="8" fillId="0" borderId="36" xfId="0" applyNumberFormat="1" applyFont="1" applyBorder="1" applyAlignment="1">
      <alignment horizontal="center"/>
    </xf>
    <xf numFmtId="0" fontId="7" fillId="4" borderId="31" xfId="0" applyFont="1" applyFill="1" applyBorder="1" applyAlignment="1">
      <alignment horizontal="center"/>
    </xf>
    <xf numFmtId="1" fontId="8" fillId="0" borderId="34" xfId="0" applyNumberFormat="1" applyFont="1" applyBorder="1" applyAlignment="1">
      <alignment horizontal="center"/>
    </xf>
    <xf numFmtId="0" fontId="8" fillId="0" borderId="34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/>
    </xf>
    <xf numFmtId="0" fontId="8" fillId="0" borderId="0" xfId="0" applyFont="1" applyAlignment="1">
      <alignment wrapText="1"/>
    </xf>
    <xf numFmtId="0" fontId="9" fillId="5" borderId="29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52" xfId="0" applyFont="1" applyBorder="1" applyAlignment="1">
      <alignment horizontal="left"/>
    </xf>
    <xf numFmtId="0" fontId="9" fillId="4" borderId="29" xfId="0" applyFont="1" applyFill="1" applyBorder="1" applyAlignment="1">
      <alignment horizontal="right"/>
    </xf>
    <xf numFmtId="1" fontId="7" fillId="4" borderId="3" xfId="0" applyNumberFormat="1" applyFont="1" applyFill="1" applyBorder="1" applyAlignment="1">
      <alignment horizontal="center"/>
    </xf>
    <xf numFmtId="0" fontId="24" fillId="0" borderId="62" xfId="0" applyFont="1" applyBorder="1" applyAlignment="1">
      <alignment horizontal="center" vertical="center" wrapText="1"/>
    </xf>
    <xf numFmtId="17" fontId="11" fillId="6" borderId="2" xfId="0" applyNumberFormat="1" applyFont="1" applyFill="1" applyBorder="1" applyAlignment="1">
      <alignment horizontal="center" vertical="center" wrapText="1"/>
    </xf>
    <xf numFmtId="17" fontId="11" fillId="6" borderId="13" xfId="0" applyNumberFormat="1" applyFont="1" applyFill="1" applyBorder="1" applyAlignment="1">
      <alignment horizontal="center" vertical="center" wrapText="1"/>
    </xf>
    <xf numFmtId="17" fontId="11" fillId="6" borderId="31" xfId="0" applyNumberFormat="1" applyFont="1" applyFill="1" applyBorder="1" applyAlignment="1">
      <alignment horizontal="center" vertical="center" wrapText="1"/>
    </xf>
    <xf numFmtId="17" fontId="11" fillId="5" borderId="2" xfId="0" applyNumberFormat="1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2" fontId="25" fillId="5" borderId="2" xfId="0" applyNumberFormat="1" applyFont="1" applyFill="1" applyBorder="1" applyAlignment="1">
      <alignment horizontal="center" vertical="center" wrapText="1"/>
    </xf>
    <xf numFmtId="2" fontId="11" fillId="5" borderId="2" xfId="0" applyNumberFormat="1" applyFont="1" applyFill="1" applyBorder="1" applyAlignment="1">
      <alignment horizontal="center" vertical="center" wrapText="1"/>
    </xf>
    <xf numFmtId="0" fontId="24" fillId="0" borderId="62" xfId="0" applyFont="1" applyBorder="1" applyAlignment="1">
      <alignment horizontal="center"/>
    </xf>
    <xf numFmtId="0" fontId="26" fillId="7" borderId="63" xfId="0" applyFont="1" applyFill="1" applyBorder="1"/>
    <xf numFmtId="0" fontId="26" fillId="7" borderId="60" xfId="0" applyFont="1" applyFill="1" applyBorder="1"/>
    <xf numFmtId="0" fontId="26" fillId="7" borderId="2" xfId="0" applyFont="1" applyFill="1" applyBorder="1"/>
    <xf numFmtId="1" fontId="26" fillId="7" borderId="14" xfId="0" applyNumberFormat="1" applyFont="1" applyFill="1" applyBorder="1"/>
    <xf numFmtId="2" fontId="26" fillId="7" borderId="2" xfId="0" applyNumberFormat="1" applyFont="1" applyFill="1" applyBorder="1"/>
    <xf numFmtId="2" fontId="26" fillId="7" borderId="31" xfId="0" applyNumberFormat="1" applyFont="1" applyFill="1" applyBorder="1"/>
    <xf numFmtId="0" fontId="26" fillId="0" borderId="32" xfId="0" applyFont="1" applyBorder="1" applyAlignment="1">
      <alignment vertical="center"/>
    </xf>
    <xf numFmtId="0" fontId="26" fillId="0" borderId="33" xfId="0" applyFont="1" applyBorder="1"/>
    <xf numFmtId="0" fontId="26" fillId="0" borderId="18" xfId="0" applyFont="1" applyBorder="1"/>
    <xf numFmtId="0" fontId="26" fillId="0" borderId="21" xfId="0" applyFont="1" applyBorder="1"/>
    <xf numFmtId="0" fontId="24" fillId="0" borderId="32" xfId="0" applyFont="1" applyBorder="1"/>
    <xf numFmtId="1" fontId="24" fillId="0" borderId="4" xfId="0" applyNumberFormat="1" applyFont="1" applyBorder="1"/>
    <xf numFmtId="2" fontId="24" fillId="0" borderId="5" xfId="0" applyNumberFormat="1" applyFont="1" applyBorder="1"/>
    <xf numFmtId="0" fontId="26" fillId="0" borderId="24" xfId="0" applyFont="1" applyBorder="1" applyAlignment="1">
      <alignment vertical="center"/>
    </xf>
    <xf numFmtId="0" fontId="26" fillId="0" borderId="35" xfId="0" applyFont="1" applyBorder="1"/>
    <xf numFmtId="0" fontId="26" fillId="0" borderId="20" xfId="0" applyFont="1" applyBorder="1"/>
    <xf numFmtId="0" fontId="26" fillId="0" borderId="24" xfId="0" applyFont="1" applyBorder="1"/>
    <xf numFmtId="0" fontId="24" fillId="0" borderId="34" xfId="0" applyFont="1" applyBorder="1"/>
    <xf numFmtId="1" fontId="24" fillId="0" borderId="6" xfId="0" applyNumberFormat="1" applyFont="1" applyBorder="1"/>
    <xf numFmtId="2" fontId="24" fillId="0" borderId="64" xfId="0" applyNumberFormat="1" applyFont="1" applyBorder="1"/>
    <xf numFmtId="0" fontId="26" fillId="0" borderId="65" xfId="0" applyFont="1" applyBorder="1" applyAlignment="1">
      <alignment horizontal="left"/>
    </xf>
    <xf numFmtId="0" fontId="26" fillId="0" borderId="37" xfId="0" applyFont="1" applyBorder="1"/>
    <xf numFmtId="0" fontId="26" fillId="0" borderId="38" xfId="0" applyFont="1" applyBorder="1"/>
    <xf numFmtId="0" fontId="26" fillId="0" borderId="39" xfId="0" applyFont="1" applyBorder="1"/>
    <xf numFmtId="0" fontId="24" fillId="0" borderId="36" xfId="0" applyFont="1" applyBorder="1"/>
    <xf numFmtId="1" fontId="24" fillId="0" borderId="8" xfId="0" applyNumberFormat="1" applyFont="1" applyBorder="1"/>
    <xf numFmtId="2" fontId="24" fillId="7" borderId="15" xfId="0" applyNumberFormat="1" applyFont="1" applyFill="1" applyBorder="1"/>
    <xf numFmtId="0" fontId="27" fillId="5" borderId="3" xfId="0" applyFont="1" applyFill="1" applyBorder="1" applyAlignment="1">
      <alignment horizontal="left" wrapText="1"/>
    </xf>
    <xf numFmtId="0" fontId="26" fillId="5" borderId="66" xfId="0" applyFont="1" applyFill="1" applyBorder="1"/>
    <xf numFmtId="0" fontId="26" fillId="5" borderId="67" xfId="0" applyFont="1" applyFill="1" applyBorder="1"/>
    <xf numFmtId="0" fontId="26" fillId="5" borderId="41" xfId="0" applyFont="1" applyFill="1" applyBorder="1"/>
    <xf numFmtId="1" fontId="24" fillId="8" borderId="3" xfId="0" applyNumberFormat="1" applyFont="1" applyFill="1" applyBorder="1"/>
    <xf numFmtId="2" fontId="24" fillId="5" borderId="64" xfId="0" applyNumberFormat="1" applyFont="1" applyFill="1" applyBorder="1"/>
    <xf numFmtId="2" fontId="24" fillId="7" borderId="64" xfId="0" applyNumberFormat="1" applyFont="1" applyFill="1" applyBorder="1"/>
    <xf numFmtId="0" fontId="24" fillId="9" borderId="3" xfId="0" applyFont="1" applyFill="1" applyBorder="1" applyAlignment="1">
      <alignment horizontal="left"/>
    </xf>
    <xf numFmtId="0" fontId="24" fillId="9" borderId="68" xfId="0" applyFont="1" applyFill="1" applyBorder="1"/>
    <xf numFmtId="0" fontId="24" fillId="9" borderId="67" xfId="0" applyFont="1" applyFill="1" applyBorder="1"/>
    <xf numFmtId="0" fontId="24" fillId="0" borderId="10" xfId="0" applyFont="1" applyBorder="1"/>
    <xf numFmtId="1" fontId="24" fillId="0" borderId="0" xfId="0" applyNumberFormat="1" applyFont="1"/>
    <xf numFmtId="2" fontId="24" fillId="7" borderId="3" xfId="0" applyNumberFormat="1" applyFont="1" applyFill="1" applyBorder="1"/>
    <xf numFmtId="0" fontId="26" fillId="7" borderId="65" xfId="0" applyFont="1" applyFill="1" applyBorder="1"/>
    <xf numFmtId="0" fontId="26" fillId="7" borderId="15" xfId="0" applyFont="1" applyFill="1" applyBorder="1"/>
    <xf numFmtId="0" fontId="26" fillId="7" borderId="0" xfId="0" applyFont="1" applyFill="1"/>
    <xf numFmtId="0" fontId="26" fillId="7" borderId="42" xfId="0" applyFont="1" applyFill="1" applyBorder="1"/>
    <xf numFmtId="1" fontId="26" fillId="7" borderId="55" xfId="0" applyNumberFormat="1" applyFont="1" applyFill="1" applyBorder="1"/>
    <xf numFmtId="2" fontId="26" fillId="7" borderId="42" xfId="0" applyNumberFormat="1" applyFont="1" applyFill="1" applyBorder="1"/>
    <xf numFmtId="2" fontId="26" fillId="7" borderId="54" xfId="0" applyNumberFormat="1" applyFont="1" applyFill="1" applyBorder="1"/>
    <xf numFmtId="0" fontId="24" fillId="0" borderId="3" xfId="0" applyFont="1" applyBorder="1" applyAlignment="1">
      <alignment horizontal="center"/>
    </xf>
    <xf numFmtId="0" fontId="26" fillId="7" borderId="31" xfId="0" applyFont="1" applyFill="1" applyBorder="1"/>
    <xf numFmtId="0" fontId="26" fillId="7" borderId="6" xfId="0" applyFont="1" applyFill="1" applyBorder="1"/>
    <xf numFmtId="1" fontId="26" fillId="7" borderId="22" xfId="0" applyNumberFormat="1" applyFont="1" applyFill="1" applyBorder="1"/>
    <xf numFmtId="2" fontId="26" fillId="7" borderId="6" xfId="0" applyNumberFormat="1" applyFont="1" applyFill="1" applyBorder="1"/>
    <xf numFmtId="2" fontId="26" fillId="7" borderId="7" xfId="0" applyNumberFormat="1" applyFont="1" applyFill="1" applyBorder="1"/>
    <xf numFmtId="0" fontId="26" fillId="0" borderId="65" xfId="0" applyFont="1" applyBorder="1"/>
    <xf numFmtId="0" fontId="26" fillId="0" borderId="56" xfId="0" applyFont="1" applyBorder="1"/>
    <xf numFmtId="0" fontId="26" fillId="0" borderId="57" xfId="0" applyFont="1" applyBorder="1"/>
    <xf numFmtId="0" fontId="26" fillId="0" borderId="58" xfId="0" applyFont="1" applyBorder="1"/>
    <xf numFmtId="0" fontId="24" fillId="0" borderId="64" xfId="0" applyFont="1" applyBorder="1"/>
    <xf numFmtId="1" fontId="24" fillId="0" borderId="25" xfId="0" applyNumberFormat="1" applyFont="1" applyBorder="1"/>
    <xf numFmtId="2" fontId="24" fillId="7" borderId="28" xfId="0" applyNumberFormat="1" applyFont="1" applyFill="1" applyBorder="1"/>
    <xf numFmtId="0" fontId="24" fillId="7" borderId="42" xfId="0" applyFont="1" applyFill="1" applyBorder="1"/>
    <xf numFmtId="1" fontId="24" fillId="7" borderId="0" xfId="0" applyNumberFormat="1" applyFont="1" applyFill="1"/>
    <xf numFmtId="2" fontId="24" fillId="7" borderId="47" xfId="0" applyNumberFormat="1" applyFont="1" applyFill="1" applyBorder="1"/>
    <xf numFmtId="2" fontId="24" fillId="7" borderId="54" xfId="0" applyNumberFormat="1" applyFont="1" applyFill="1" applyBorder="1"/>
    <xf numFmtId="0" fontId="24" fillId="0" borderId="8" xfId="0" applyFont="1" applyBorder="1"/>
    <xf numFmtId="1" fontId="24" fillId="0" borderId="3" xfId="0" applyNumberFormat="1" applyFont="1" applyBorder="1"/>
    <xf numFmtId="2" fontId="24" fillId="0" borderId="9" xfId="0" applyNumberFormat="1" applyFont="1" applyBorder="1"/>
    <xf numFmtId="0" fontId="26" fillId="0" borderId="0" xfId="0" applyFont="1"/>
    <xf numFmtId="0" fontId="11" fillId="4" borderId="2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17" fontId="11" fillId="4" borderId="4" xfId="0" applyNumberFormat="1" applyFont="1" applyFill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17" fontId="11" fillId="4" borderId="6" xfId="0" applyNumberFormat="1" applyFont="1" applyFill="1" applyBorder="1" applyAlignment="1">
      <alignment horizontal="center"/>
    </xf>
    <xf numFmtId="3" fontId="5" fillId="0" borderId="7" xfId="0" applyNumberFormat="1" applyFont="1" applyBorder="1" applyAlignment="1">
      <alignment horizontal="center"/>
    </xf>
    <xf numFmtId="3" fontId="5" fillId="0" borderId="64" xfId="0" applyNumberFormat="1" applyFont="1" applyBorder="1" applyAlignment="1">
      <alignment horizontal="center"/>
    </xf>
    <xf numFmtId="17" fontId="11" fillId="4" borderId="8" xfId="0" applyNumberFormat="1" applyFont="1" applyFill="1" applyBorder="1" applyAlignment="1">
      <alignment horizontal="center"/>
    </xf>
    <xf numFmtId="3" fontId="5" fillId="0" borderId="9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0" fontId="9" fillId="5" borderId="10" xfId="0" applyFont="1" applyFill="1" applyBorder="1" applyAlignment="1">
      <alignment horizontal="right"/>
    </xf>
    <xf numFmtId="3" fontId="9" fillId="0" borderId="3" xfId="0" applyNumberFormat="1" applyFont="1" applyBorder="1"/>
    <xf numFmtId="2" fontId="5" fillId="0" borderId="0" xfId="0" applyNumberFormat="1" applyFont="1" applyAlignment="1">
      <alignment horizontal="center"/>
    </xf>
    <xf numFmtId="0" fontId="9" fillId="5" borderId="29" xfId="0" applyFont="1" applyFill="1" applyBorder="1" applyAlignment="1">
      <alignment horizontal="right"/>
    </xf>
    <xf numFmtId="0" fontId="26" fillId="0" borderId="0" xfId="0" applyFont="1" applyAlignment="1">
      <alignment wrapText="1"/>
    </xf>
    <xf numFmtId="0" fontId="24" fillId="0" borderId="56" xfId="0" applyFont="1" applyBorder="1" applyAlignment="1">
      <alignment horizontal="left" wrapText="1"/>
    </xf>
    <xf numFmtId="0" fontId="24" fillId="0" borderId="57" xfId="0" applyFont="1" applyBorder="1" applyAlignment="1">
      <alignment horizontal="left" wrapText="1"/>
    </xf>
    <xf numFmtId="0" fontId="24" fillId="0" borderId="69" xfId="0" applyFont="1" applyBorder="1" applyAlignment="1">
      <alignment horizontal="left" wrapText="1"/>
    </xf>
    <xf numFmtId="0" fontId="24" fillId="0" borderId="3" xfId="0" applyFont="1" applyBorder="1" applyAlignment="1">
      <alignment wrapText="1"/>
    </xf>
    <xf numFmtId="0" fontId="28" fillId="9" borderId="2" xfId="0" applyFont="1" applyFill="1" applyBorder="1" applyAlignment="1">
      <alignment horizontal="center" wrapText="1"/>
    </xf>
    <xf numFmtId="0" fontId="26" fillId="7" borderId="70" xfId="0" applyFont="1" applyFill="1" applyBorder="1" applyAlignment="1">
      <alignment horizontal="left" wrapText="1"/>
    </xf>
    <xf numFmtId="0" fontId="26" fillId="7" borderId="71" xfId="0" applyFont="1" applyFill="1" applyBorder="1" applyAlignment="1">
      <alignment horizontal="left" wrapText="1"/>
    </xf>
    <xf numFmtId="0" fontId="26" fillId="7" borderId="71" xfId="0" applyFont="1" applyFill="1" applyBorder="1" applyAlignment="1">
      <alignment wrapText="1"/>
    </xf>
    <xf numFmtId="17" fontId="24" fillId="9" borderId="4" xfId="0" applyNumberFormat="1" applyFont="1" applyFill="1" applyBorder="1" applyAlignment="1">
      <alignment horizontal="center" wrapText="1"/>
    </xf>
    <xf numFmtId="0" fontId="26" fillId="0" borderId="49" xfId="0" applyFont="1" applyBorder="1" applyAlignment="1">
      <alignment horizontal="center" wrapText="1"/>
    </xf>
    <xf numFmtId="0" fontId="26" fillId="0" borderId="18" xfId="0" applyFont="1" applyBorder="1" applyAlignment="1">
      <alignment horizontal="center" wrapText="1"/>
    </xf>
    <xf numFmtId="0" fontId="26" fillId="0" borderId="21" xfId="0" applyFont="1" applyBorder="1" applyAlignment="1">
      <alignment horizontal="center" wrapText="1"/>
    </xf>
    <xf numFmtId="0" fontId="26" fillId="0" borderId="4" xfId="0" applyFont="1" applyBorder="1" applyAlignment="1">
      <alignment wrapText="1"/>
    </xf>
    <xf numFmtId="17" fontId="24" fillId="9" borderId="6" xfId="0" applyNumberFormat="1" applyFont="1" applyFill="1" applyBorder="1" applyAlignment="1">
      <alignment horizontal="center" wrapText="1"/>
    </xf>
    <xf numFmtId="0" fontId="26" fillId="0" borderId="45" xfId="0" applyFont="1" applyBorder="1" applyAlignment="1">
      <alignment horizontal="center" wrapText="1"/>
    </xf>
    <xf numFmtId="0" fontId="26" fillId="0" borderId="20" xfId="0" applyFont="1" applyBorder="1" applyAlignment="1">
      <alignment horizontal="center" wrapText="1"/>
    </xf>
    <xf numFmtId="0" fontId="26" fillId="0" borderId="24" xfId="0" applyFont="1" applyBorder="1" applyAlignment="1">
      <alignment horizontal="center" wrapText="1"/>
    </xf>
    <xf numFmtId="0" fontId="26" fillId="0" borderId="6" xfId="0" applyFont="1" applyBorder="1" applyAlignment="1">
      <alignment wrapText="1"/>
    </xf>
    <xf numFmtId="17" fontId="24" fillId="9" borderId="8" xfId="0" applyNumberFormat="1" applyFont="1" applyFill="1" applyBorder="1" applyAlignment="1">
      <alignment horizontal="center" wrapText="1"/>
    </xf>
    <xf numFmtId="0" fontId="26" fillId="0" borderId="50" xfId="0" applyFont="1" applyBorder="1" applyAlignment="1">
      <alignment horizontal="center" wrapText="1"/>
    </xf>
    <xf numFmtId="0" fontId="26" fillId="0" borderId="38" xfId="0" applyFont="1" applyBorder="1" applyAlignment="1">
      <alignment horizontal="center" wrapText="1"/>
    </xf>
    <xf numFmtId="0" fontId="26" fillId="0" borderId="39" xfId="0" applyFont="1" applyBorder="1" applyAlignment="1">
      <alignment horizontal="center" wrapText="1"/>
    </xf>
    <xf numFmtId="0" fontId="26" fillId="0" borderId="8" xfId="0" applyFont="1" applyBorder="1" applyAlignment="1">
      <alignment wrapText="1"/>
    </xf>
    <xf numFmtId="0" fontId="24" fillId="5" borderId="41" xfId="0" applyFont="1" applyFill="1" applyBorder="1" applyAlignment="1">
      <alignment horizontal="right" wrapText="1"/>
    </xf>
    <xf numFmtId="0" fontId="24" fillId="5" borderId="56" xfId="0" applyFont="1" applyFill="1" applyBorder="1" applyAlignment="1">
      <alignment horizontal="center"/>
    </xf>
    <xf numFmtId="0" fontId="24" fillId="5" borderId="10" xfId="0" applyFont="1" applyFill="1" applyBorder="1" applyAlignment="1">
      <alignment horizontal="center"/>
    </xf>
    <xf numFmtId="0" fontId="26" fillId="7" borderId="19" xfId="0" applyFont="1" applyFill="1" applyBorder="1"/>
    <xf numFmtId="0" fontId="26" fillId="7" borderId="48" xfId="0" applyFont="1" applyFill="1" applyBorder="1"/>
    <xf numFmtId="0" fontId="26" fillId="7" borderId="26" xfId="0" applyFont="1" applyFill="1" applyBorder="1"/>
    <xf numFmtId="0" fontId="26" fillId="0" borderId="49" xfId="0" applyFont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26" fillId="0" borderId="21" xfId="0" applyFont="1" applyBorder="1" applyAlignment="1">
      <alignment horizontal="center"/>
    </xf>
    <xf numFmtId="0" fontId="26" fillId="0" borderId="4" xfId="0" applyFont="1" applyBorder="1"/>
    <xf numFmtId="0" fontId="26" fillId="0" borderId="45" xfId="0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0" fontId="26" fillId="0" borderId="24" xfId="0" applyFont="1" applyBorder="1" applyAlignment="1">
      <alignment horizontal="center"/>
    </xf>
    <xf numFmtId="0" fontId="26" fillId="0" borderId="6" xfId="0" applyFont="1" applyBorder="1"/>
    <xf numFmtId="0" fontId="26" fillId="0" borderId="50" xfId="0" applyFont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26" fillId="0" borderId="39" xfId="0" applyFont="1" applyBorder="1" applyAlignment="1">
      <alignment horizontal="center"/>
    </xf>
    <xf numFmtId="0" fontId="26" fillId="0" borderId="8" xfId="0" applyFont="1" applyBorder="1"/>
    <xf numFmtId="0" fontId="24" fillId="5" borderId="10" xfId="0" applyFont="1" applyFill="1" applyBorder="1" applyAlignment="1">
      <alignment horizontal="right" vertical="center" wrapText="1"/>
    </xf>
    <xf numFmtId="0" fontId="24" fillId="5" borderId="72" xfId="0" applyFont="1" applyFill="1" applyBorder="1" applyAlignment="1">
      <alignment horizontal="center"/>
    </xf>
    <xf numFmtId="0" fontId="24" fillId="5" borderId="51" xfId="0" applyFont="1" applyFill="1" applyBorder="1" applyAlignment="1">
      <alignment horizontal="center"/>
    </xf>
    <xf numFmtId="0" fontId="24" fillId="5" borderId="3" xfId="0" applyFont="1" applyFill="1" applyBorder="1" applyAlignment="1">
      <alignment horizontal="center"/>
    </xf>
    <xf numFmtId="0" fontId="26" fillId="7" borderId="71" xfId="0" applyFont="1" applyFill="1" applyBorder="1"/>
    <xf numFmtId="0" fontId="28" fillId="4" borderId="3" xfId="0" applyFont="1" applyFill="1" applyBorder="1" applyAlignment="1">
      <alignment horizontal="right" vertical="center" wrapText="1"/>
    </xf>
    <xf numFmtId="0" fontId="24" fillId="10" borderId="56" xfId="0" applyFont="1" applyFill="1" applyBorder="1" applyAlignment="1">
      <alignment horizontal="center"/>
    </xf>
    <xf numFmtId="0" fontId="24" fillId="10" borderId="3" xfId="0" applyFont="1" applyFill="1" applyBorder="1" applyAlignment="1">
      <alignment horizontal="center"/>
    </xf>
    <xf numFmtId="165" fontId="0" fillId="0" borderId="0" xfId="0" applyNumberFormat="1" applyAlignment="1">
      <alignment horizontal="center" vertical="center"/>
    </xf>
    <xf numFmtId="0" fontId="25" fillId="4" borderId="3" xfId="0" applyFont="1" applyFill="1" applyBorder="1" applyAlignment="1">
      <alignment horizontal="center"/>
    </xf>
    <xf numFmtId="0" fontId="25" fillId="4" borderId="2" xfId="0" applyFont="1" applyFill="1" applyBorder="1" applyAlignment="1">
      <alignment horizontal="center"/>
    </xf>
    <xf numFmtId="17" fontId="7" fillId="9" borderId="4" xfId="0" applyNumberFormat="1" applyFont="1" applyFill="1" applyBorder="1" applyAlignment="1">
      <alignment horizontal="center"/>
    </xf>
    <xf numFmtId="3" fontId="8" fillId="0" borderId="16" xfId="0" applyNumberFormat="1" applyFont="1" applyBorder="1" applyAlignment="1">
      <alignment horizontal="center"/>
    </xf>
    <xf numFmtId="17" fontId="7" fillId="9" borderId="6" xfId="0" applyNumberFormat="1" applyFont="1" applyFill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8" fillId="0" borderId="25" xfId="0" applyNumberFormat="1" applyFont="1" applyBorder="1" applyAlignment="1">
      <alignment horizontal="center"/>
    </xf>
    <xf numFmtId="17" fontId="7" fillId="9" borderId="8" xfId="0" applyNumberFormat="1" applyFont="1" applyFill="1" applyBorder="1" applyAlignment="1">
      <alignment horizontal="center"/>
    </xf>
    <xf numFmtId="3" fontId="8" fillId="0" borderId="61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0" fontId="9" fillId="0" borderId="29" xfId="0" applyFont="1" applyBorder="1" applyAlignment="1">
      <alignment horizontal="right"/>
    </xf>
    <xf numFmtId="0" fontId="29" fillId="5" borderId="3" xfId="0" applyFont="1" applyFill="1" applyBorder="1" applyAlignment="1">
      <alignment horizontal="left" vertical="center" wrapText="1"/>
    </xf>
    <xf numFmtId="17" fontId="29" fillId="5" borderId="3" xfId="0" applyNumberFormat="1" applyFont="1" applyFill="1" applyBorder="1" applyAlignment="1">
      <alignment horizontal="center" vertical="center" wrapText="1"/>
    </xf>
    <xf numFmtId="1" fontId="29" fillId="5" borderId="29" xfId="0" applyNumberFormat="1" applyFont="1" applyFill="1" applyBorder="1" applyAlignment="1">
      <alignment horizontal="center" vertical="center" wrapText="1"/>
    </xf>
    <xf numFmtId="165" fontId="29" fillId="5" borderId="3" xfId="0" applyNumberFormat="1" applyFont="1" applyFill="1" applyBorder="1" applyAlignment="1">
      <alignment horizontal="center" vertical="center" wrapText="1"/>
    </xf>
    <xf numFmtId="165" fontId="29" fillId="0" borderId="0" xfId="0" applyNumberFormat="1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7" fillId="0" borderId="4" xfId="0" applyFont="1" applyBorder="1" applyAlignment="1">
      <alignment horizontal="center" wrapText="1"/>
    </xf>
    <xf numFmtId="0" fontId="27" fillId="0" borderId="43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 wrapText="1"/>
    </xf>
    <xf numFmtId="0" fontId="27" fillId="11" borderId="19" xfId="0" applyFont="1" applyFill="1" applyBorder="1" applyAlignment="1">
      <alignment horizontal="center" vertical="center"/>
    </xf>
    <xf numFmtId="0" fontId="27" fillId="0" borderId="53" xfId="0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1" fontId="27" fillId="0" borderId="55" xfId="0" applyNumberFormat="1" applyFont="1" applyBorder="1" applyAlignment="1">
      <alignment horizontal="center" vertical="center"/>
    </xf>
    <xf numFmtId="165" fontId="27" fillId="0" borderId="42" xfId="0" applyNumberFormat="1" applyFont="1" applyBorder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0" fontId="31" fillId="7" borderId="73" xfId="0" applyFont="1" applyFill="1" applyBorder="1" applyAlignment="1">
      <alignment horizontal="center" vertical="center" wrapText="1"/>
    </xf>
    <xf numFmtId="17" fontId="31" fillId="0" borderId="71" xfId="0" applyNumberFormat="1" applyFont="1" applyBorder="1" applyAlignment="1">
      <alignment horizontal="center" vertical="center" wrapText="1"/>
    </xf>
    <xf numFmtId="17" fontId="9" fillId="0" borderId="52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1" fontId="9" fillId="0" borderId="10" xfId="0" applyNumberFormat="1" applyFont="1" applyBorder="1" applyAlignment="1">
      <alignment horizontal="center"/>
    </xf>
    <xf numFmtId="0" fontId="27" fillId="0" borderId="6" xfId="10" applyFont="1" applyBorder="1" applyAlignment="1" applyProtection="1">
      <alignment horizontal="center" wrapText="1"/>
    </xf>
    <xf numFmtId="0" fontId="27" fillId="0" borderId="20" xfId="0" applyFont="1" applyBorder="1" applyAlignment="1">
      <alignment horizontal="center" vertical="center" wrapText="1"/>
    </xf>
    <xf numFmtId="0" fontId="27" fillId="11" borderId="20" xfId="0" applyFont="1" applyFill="1" applyBorder="1" applyAlignment="1">
      <alignment horizontal="center" vertical="center"/>
    </xf>
    <xf numFmtId="0" fontId="0" fillId="7" borderId="74" xfId="0" applyFill="1" applyBorder="1"/>
    <xf numFmtId="1" fontId="0" fillId="7" borderId="75" xfId="0" applyNumberFormat="1" applyFill="1" applyBorder="1"/>
    <xf numFmtId="0" fontId="27" fillId="0" borderId="45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" fontId="27" fillId="0" borderId="20" xfId="0" applyNumberFormat="1" applyFont="1" applyBorder="1" applyAlignment="1">
      <alignment horizontal="center" vertical="center"/>
    </xf>
    <xf numFmtId="0" fontId="27" fillId="11" borderId="20" xfId="0" applyFont="1" applyFill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/>
    </xf>
    <xf numFmtId="1" fontId="27" fillId="0" borderId="22" xfId="0" applyNumberFormat="1" applyFont="1" applyBorder="1" applyAlignment="1">
      <alignment horizontal="center" vertical="center"/>
    </xf>
    <xf numFmtId="165" fontId="27" fillId="0" borderId="6" xfId="0" applyNumberFormat="1" applyFont="1" applyBorder="1" applyAlignment="1">
      <alignment horizontal="center" vertical="center"/>
    </xf>
    <xf numFmtId="0" fontId="31" fillId="5" borderId="74" xfId="0" applyFont="1" applyFill="1" applyBorder="1" applyAlignment="1">
      <alignment horizontal="justify" vertical="center" wrapText="1"/>
    </xf>
    <xf numFmtId="0" fontId="31" fillId="5" borderId="19" xfId="0" applyFont="1" applyFill="1" applyBorder="1" applyAlignment="1">
      <alignment horizontal="center" vertical="center" wrapText="1"/>
    </xf>
    <xf numFmtId="0" fontId="31" fillId="5" borderId="53" xfId="0" applyFont="1" applyFill="1" applyBorder="1" applyAlignment="1">
      <alignment horizontal="center" vertical="center" wrapText="1"/>
    </xf>
    <xf numFmtId="0" fontId="0" fillId="0" borderId="34" xfId="0" applyBorder="1"/>
    <xf numFmtId="1" fontId="0" fillId="0" borderId="3" xfId="0" applyNumberFormat="1" applyBorder="1"/>
    <xf numFmtId="0" fontId="0" fillId="7" borderId="35" xfId="0" applyFill="1" applyBorder="1"/>
    <xf numFmtId="0" fontId="0" fillId="7" borderId="20" xfId="0" applyFill="1" applyBorder="1"/>
    <xf numFmtId="0" fontId="0" fillId="7" borderId="24" xfId="0" applyFill="1" applyBorder="1"/>
    <xf numFmtId="0" fontId="0" fillId="7" borderId="45" xfId="0" applyFill="1" applyBorder="1"/>
    <xf numFmtId="1" fontId="0" fillId="7" borderId="76" xfId="0" applyNumberFormat="1" applyFill="1" applyBorder="1"/>
    <xf numFmtId="0" fontId="32" fillId="0" borderId="0" xfId="0" applyFont="1" applyAlignment="1">
      <alignment horizontal="center" vertical="center"/>
    </xf>
    <xf numFmtId="0" fontId="0" fillId="7" borderId="77" xfId="0" applyFill="1" applyBorder="1"/>
    <xf numFmtId="1" fontId="0" fillId="7" borderId="78" xfId="0" applyNumberFormat="1" applyFill="1" applyBorder="1"/>
    <xf numFmtId="0" fontId="31" fillId="13" borderId="79" xfId="0" applyFont="1" applyFill="1" applyBorder="1" applyAlignment="1">
      <alignment horizontal="justify" vertical="center" wrapText="1"/>
    </xf>
    <xf numFmtId="0" fontId="31" fillId="13" borderId="80" xfId="0" applyFont="1" applyFill="1" applyBorder="1" applyAlignment="1">
      <alignment horizontal="center" vertical="center" wrapText="1"/>
    </xf>
    <xf numFmtId="0" fontId="31" fillId="13" borderId="81" xfId="0" applyFont="1" applyFill="1" applyBorder="1" applyAlignment="1">
      <alignment horizontal="center" vertical="center" wrapText="1"/>
    </xf>
    <xf numFmtId="0" fontId="0" fillId="0" borderId="29" xfId="0" applyBorder="1"/>
    <xf numFmtId="0" fontId="33" fillId="13" borderId="82" xfId="0" applyFont="1" applyFill="1" applyBorder="1" applyAlignment="1">
      <alignment horizontal="right" vertical="center" wrapText="1"/>
    </xf>
    <xf numFmtId="0" fontId="33" fillId="13" borderId="83" xfId="0" applyFont="1" applyFill="1" applyBorder="1" applyAlignment="1">
      <alignment horizontal="center" vertical="center" wrapText="1"/>
    </xf>
    <xf numFmtId="0" fontId="33" fillId="13" borderId="84" xfId="0" applyFont="1" applyFill="1" applyBorder="1" applyAlignment="1">
      <alignment horizontal="center" vertical="center" wrapText="1"/>
    </xf>
    <xf numFmtId="0" fontId="33" fillId="13" borderId="85" xfId="0" applyFont="1" applyFill="1" applyBorder="1" applyAlignment="1">
      <alignment horizontal="center" vertical="center" wrapText="1"/>
    </xf>
    <xf numFmtId="0" fontId="33" fillId="13" borderId="86" xfId="0" applyFont="1" applyFill="1" applyBorder="1" applyAlignment="1">
      <alignment horizontal="center" vertical="center" wrapText="1"/>
    </xf>
    <xf numFmtId="0" fontId="0" fillId="0" borderId="32" xfId="0" applyBorder="1"/>
    <xf numFmtId="1" fontId="0" fillId="0" borderId="47" xfId="0" applyNumberFormat="1" applyBorder="1"/>
    <xf numFmtId="0" fontId="33" fillId="13" borderId="87" xfId="0" applyFont="1" applyFill="1" applyBorder="1" applyAlignment="1">
      <alignment horizontal="right" vertical="center" wrapText="1"/>
    </xf>
    <xf numFmtId="0" fontId="33" fillId="13" borderId="88" xfId="0" applyFont="1" applyFill="1" applyBorder="1" applyAlignment="1">
      <alignment horizontal="center" vertical="center" wrapText="1"/>
    </xf>
    <xf numFmtId="0" fontId="33" fillId="13" borderId="89" xfId="0" applyFont="1" applyFill="1" applyBorder="1" applyAlignment="1">
      <alignment horizontal="center" vertical="center" wrapText="1"/>
    </xf>
    <xf numFmtId="0" fontId="33" fillId="13" borderId="90" xfId="0" applyFont="1" applyFill="1" applyBorder="1" applyAlignment="1">
      <alignment horizontal="center" vertical="center" wrapText="1"/>
    </xf>
    <xf numFmtId="0" fontId="33" fillId="13" borderId="91" xfId="0" applyFont="1" applyFill="1" applyBorder="1" applyAlignment="1">
      <alignment horizontal="center" vertical="center" wrapText="1"/>
    </xf>
    <xf numFmtId="0" fontId="0" fillId="0" borderId="44" xfId="0" applyBorder="1"/>
    <xf numFmtId="1" fontId="0" fillId="0" borderId="8" xfId="0" applyNumberFormat="1" applyBorder="1"/>
    <xf numFmtId="0" fontId="27" fillId="0" borderId="6" xfId="0" applyFont="1" applyBorder="1" applyAlignment="1">
      <alignment horizontal="center" vertical="center" wrapText="1"/>
    </xf>
    <xf numFmtId="0" fontId="29" fillId="0" borderId="45" xfId="0" applyFont="1" applyBorder="1" applyAlignment="1">
      <alignment horizontal="center" vertical="center"/>
    </xf>
    <xf numFmtId="0" fontId="0" fillId="7" borderId="73" xfId="0" applyFill="1" applyBorder="1"/>
    <xf numFmtId="0" fontId="0" fillId="7" borderId="71" xfId="0" applyFill="1" applyBorder="1"/>
    <xf numFmtId="0" fontId="0" fillId="7" borderId="52" xfId="0" applyFill="1" applyBorder="1"/>
    <xf numFmtId="0" fontId="31" fillId="15" borderId="93" xfId="0" applyFont="1" applyFill="1" applyBorder="1" applyAlignment="1">
      <alignment horizontal="left" vertical="center"/>
    </xf>
    <xf numFmtId="0" fontId="31" fillId="15" borderId="94" xfId="0" applyFont="1" applyFill="1" applyBorder="1" applyAlignment="1">
      <alignment horizontal="center" vertical="center"/>
    </xf>
    <xf numFmtId="0" fontId="31" fillId="15" borderId="95" xfId="0" applyFont="1" applyFill="1" applyBorder="1" applyAlignment="1">
      <alignment horizontal="center" vertical="center"/>
    </xf>
    <xf numFmtId="0" fontId="31" fillId="15" borderId="95" xfId="0" applyFont="1" applyFill="1" applyBorder="1" applyAlignment="1">
      <alignment horizontal="center" vertical="center" wrapText="1"/>
    </xf>
    <xf numFmtId="0" fontId="31" fillId="15" borderId="96" xfId="0" applyFont="1" applyFill="1" applyBorder="1" applyAlignment="1">
      <alignment horizontal="center" vertical="center" wrapText="1"/>
    </xf>
    <xf numFmtId="0" fontId="27" fillId="0" borderId="6" xfId="10" applyFont="1" applyBorder="1" applyAlignment="1" applyProtection="1">
      <alignment horizontal="center" vertical="center" wrapText="1"/>
    </xf>
    <xf numFmtId="0" fontId="31" fillId="16" borderId="93" xfId="0" applyFont="1" applyFill="1" applyBorder="1" applyAlignment="1">
      <alignment horizontal="justify" vertical="center" wrapText="1"/>
    </xf>
    <xf numFmtId="0" fontId="31" fillId="16" borderId="96" xfId="0" applyFont="1" applyFill="1" applyBorder="1" applyAlignment="1">
      <alignment horizontal="center" vertical="center" wrapText="1"/>
    </xf>
    <xf numFmtId="0" fontId="33" fillId="16" borderId="97" xfId="0" applyFont="1" applyFill="1" applyBorder="1" applyAlignment="1">
      <alignment horizontal="right" vertical="center" wrapText="1"/>
    </xf>
    <xf numFmtId="0" fontId="33" fillId="16" borderId="98" xfId="0" applyFont="1" applyFill="1" applyBorder="1" applyAlignment="1">
      <alignment horizontal="center" vertical="center" wrapText="1"/>
    </xf>
    <xf numFmtId="0" fontId="33" fillId="16" borderId="99" xfId="0" applyFont="1" applyFill="1" applyBorder="1" applyAlignment="1">
      <alignment horizontal="center" vertical="center" wrapText="1"/>
    </xf>
    <xf numFmtId="0" fontId="33" fillId="16" borderId="100" xfId="0" applyFont="1" applyFill="1" applyBorder="1" applyAlignment="1">
      <alignment horizontal="center" vertical="center" wrapText="1"/>
    </xf>
    <xf numFmtId="0" fontId="33" fillId="16" borderId="101" xfId="0" applyFont="1" applyFill="1" applyBorder="1" applyAlignment="1">
      <alignment horizontal="center" vertical="center" wrapText="1"/>
    </xf>
    <xf numFmtId="0" fontId="33" fillId="16" borderId="102" xfId="0" applyFont="1" applyFill="1" applyBorder="1" applyAlignment="1">
      <alignment horizontal="center" vertical="center" wrapText="1"/>
    </xf>
    <xf numFmtId="0" fontId="0" fillId="0" borderId="42" xfId="0" applyBorder="1"/>
    <xf numFmtId="1" fontId="0" fillId="0" borderId="42" xfId="0" applyNumberFormat="1" applyBorder="1"/>
    <xf numFmtId="0" fontId="33" fillId="16" borderId="103" xfId="0" applyFont="1" applyFill="1" applyBorder="1" applyAlignment="1">
      <alignment horizontal="right" vertical="center" wrapText="1"/>
    </xf>
    <xf numFmtId="0" fontId="33" fillId="16" borderId="104" xfId="0" applyFont="1" applyFill="1" applyBorder="1" applyAlignment="1">
      <alignment horizontal="center" vertical="center" wrapText="1"/>
    </xf>
    <xf numFmtId="0" fontId="33" fillId="16" borderId="105" xfId="0" applyFont="1" applyFill="1" applyBorder="1" applyAlignment="1">
      <alignment horizontal="center" vertical="center" wrapText="1"/>
    </xf>
    <xf numFmtId="0" fontId="33" fillId="16" borderId="106" xfId="0" applyFont="1" applyFill="1" applyBorder="1" applyAlignment="1">
      <alignment horizontal="center" vertical="center" wrapText="1"/>
    </xf>
    <xf numFmtId="0" fontId="33" fillId="16" borderId="107" xfId="0" applyFont="1" applyFill="1" applyBorder="1" applyAlignment="1">
      <alignment horizontal="center" vertical="center" wrapText="1"/>
    </xf>
    <xf numFmtId="0" fontId="0" fillId="0" borderId="41" xfId="0" applyBorder="1"/>
    <xf numFmtId="1" fontId="0" fillId="0" borderId="10" xfId="0" applyNumberFormat="1" applyBorder="1"/>
    <xf numFmtId="0" fontId="31" fillId="18" borderId="109" xfId="0" applyFont="1" applyFill="1" applyBorder="1" applyAlignment="1">
      <alignment horizontal="justify" vertical="center" wrapText="1"/>
    </xf>
    <xf numFmtId="0" fontId="31" fillId="18" borderId="110" xfId="0" applyFont="1" applyFill="1" applyBorder="1" applyAlignment="1">
      <alignment horizontal="center" vertical="center" wrapText="1"/>
    </xf>
    <xf numFmtId="0" fontId="31" fillId="18" borderId="111" xfId="0" applyFont="1" applyFill="1" applyBorder="1" applyAlignment="1">
      <alignment horizontal="center" vertical="center" wrapText="1"/>
    </xf>
    <xf numFmtId="0" fontId="31" fillId="18" borderId="112" xfId="0" applyFont="1" applyFill="1" applyBorder="1" applyAlignment="1">
      <alignment horizontal="center" vertical="center" wrapText="1"/>
    </xf>
    <xf numFmtId="0" fontId="0" fillId="0" borderId="3" xfId="0" applyBorder="1"/>
    <xf numFmtId="0" fontId="31" fillId="19" borderId="113" xfId="0" applyFont="1" applyFill="1" applyBorder="1" applyAlignment="1">
      <alignment horizontal="justify" vertical="center" wrapText="1"/>
    </xf>
    <xf numFmtId="0" fontId="31" fillId="19" borderId="111" xfId="0" applyFont="1" applyFill="1" applyBorder="1" applyAlignment="1">
      <alignment horizontal="center" vertical="center" wrapText="1"/>
    </xf>
    <xf numFmtId="0" fontId="31" fillId="19" borderId="112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right"/>
    </xf>
    <xf numFmtId="1" fontId="0" fillId="0" borderId="3" xfId="0" applyNumberFormat="1" applyBorder="1" applyAlignment="1">
      <alignment horizontal="right"/>
    </xf>
    <xf numFmtId="0" fontId="33" fillId="19" borderId="114" xfId="0" applyFont="1" applyFill="1" applyBorder="1" applyAlignment="1">
      <alignment horizontal="right" vertical="center" wrapText="1"/>
    </xf>
    <xf numFmtId="0" fontId="33" fillId="19" borderId="115" xfId="0" applyFont="1" applyFill="1" applyBorder="1" applyAlignment="1">
      <alignment horizontal="center" vertical="center" wrapText="1"/>
    </xf>
    <xf numFmtId="0" fontId="33" fillId="19" borderId="116" xfId="0" applyFont="1" applyFill="1" applyBorder="1" applyAlignment="1">
      <alignment horizontal="center" vertical="center" wrapText="1"/>
    </xf>
    <xf numFmtId="0" fontId="33" fillId="19" borderId="117" xfId="0" applyFont="1" applyFill="1" applyBorder="1" applyAlignment="1">
      <alignment horizontal="center" vertical="center" wrapText="1"/>
    </xf>
    <xf numFmtId="0" fontId="33" fillId="19" borderId="118" xfId="0" applyFont="1" applyFill="1" applyBorder="1" applyAlignment="1">
      <alignment horizontal="center" vertical="center" wrapText="1"/>
    </xf>
    <xf numFmtId="0" fontId="0" fillId="0" borderId="42" xfId="0" applyBorder="1" applyAlignment="1">
      <alignment horizontal="right"/>
    </xf>
    <xf numFmtId="1" fontId="0" fillId="0" borderId="42" xfId="0" applyNumberFormat="1" applyBorder="1" applyAlignment="1">
      <alignment horizontal="right"/>
    </xf>
    <xf numFmtId="0" fontId="33" fillId="19" borderId="119" xfId="0" applyFont="1" applyFill="1" applyBorder="1" applyAlignment="1">
      <alignment horizontal="right" vertical="center" wrapText="1"/>
    </xf>
    <xf numFmtId="0" fontId="33" fillId="19" borderId="120" xfId="0" applyFont="1" applyFill="1" applyBorder="1" applyAlignment="1">
      <alignment horizontal="center" vertical="center" wrapText="1"/>
    </xf>
    <xf numFmtId="0" fontId="33" fillId="19" borderId="121" xfId="0" applyFont="1" applyFill="1" applyBorder="1" applyAlignment="1">
      <alignment horizontal="center" vertical="center" wrapText="1"/>
    </xf>
    <xf numFmtId="0" fontId="33" fillId="19" borderId="122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right"/>
    </xf>
    <xf numFmtId="1" fontId="0" fillId="0" borderId="10" xfId="0" applyNumberFormat="1" applyBorder="1" applyAlignment="1">
      <alignment horizontal="right"/>
    </xf>
    <xf numFmtId="0" fontId="31" fillId="18" borderId="123" xfId="0" applyFont="1" applyFill="1" applyBorder="1" applyAlignment="1">
      <alignment horizontal="justify" vertical="center" wrapText="1"/>
    </xf>
    <xf numFmtId="0" fontId="0" fillId="0" borderId="3" xfId="0" applyBorder="1" applyAlignment="1">
      <alignment horizontal="right"/>
    </xf>
    <xf numFmtId="1" fontId="0" fillId="0" borderId="15" xfId="0" applyNumberFormat="1" applyBorder="1" applyAlignment="1">
      <alignment horizontal="right"/>
    </xf>
    <xf numFmtId="0" fontId="34" fillId="18" borderId="124" xfId="0" applyFont="1" applyFill="1" applyBorder="1" applyAlignment="1">
      <alignment vertical="center" wrapText="1"/>
    </xf>
    <xf numFmtId="0" fontId="0" fillId="18" borderId="125" xfId="0" applyFill="1" applyBorder="1" applyAlignment="1">
      <alignment horizontal="center"/>
    </xf>
    <xf numFmtId="0" fontId="0" fillId="18" borderId="126" xfId="0" applyFill="1" applyBorder="1" applyAlignment="1">
      <alignment horizontal="center"/>
    </xf>
    <xf numFmtId="0" fontId="0" fillId="18" borderId="126" xfId="0" applyFill="1" applyBorder="1"/>
    <xf numFmtId="0" fontId="0" fillId="18" borderId="127" xfId="0" applyFill="1" applyBorder="1" applyAlignment="1">
      <alignment horizontal="center"/>
    </xf>
    <xf numFmtId="0" fontId="0" fillId="0" borderId="44" xfId="0" applyBorder="1" applyAlignment="1">
      <alignment horizontal="right"/>
    </xf>
    <xf numFmtId="0" fontId="0" fillId="7" borderId="19" xfId="0" applyFill="1" applyBorder="1"/>
    <xf numFmtId="0" fontId="0" fillId="7" borderId="53" xfId="0" applyFill="1" applyBorder="1"/>
    <xf numFmtId="0" fontId="0" fillId="7" borderId="77" xfId="0" applyFill="1" applyBorder="1" applyAlignment="1">
      <alignment horizontal="right"/>
    </xf>
    <xf numFmtId="1" fontId="0" fillId="7" borderId="75" xfId="0" applyNumberFormat="1" applyFill="1" applyBorder="1" applyAlignment="1">
      <alignment horizontal="right"/>
    </xf>
    <xf numFmtId="0" fontId="0" fillId="7" borderId="56" xfId="0" applyFill="1" applyBorder="1" applyAlignment="1">
      <alignment horizontal="right"/>
    </xf>
    <xf numFmtId="1" fontId="0" fillId="7" borderId="58" xfId="0" applyNumberFormat="1" applyFill="1" applyBorder="1" applyAlignment="1">
      <alignment horizontal="right"/>
    </xf>
    <xf numFmtId="0" fontId="31" fillId="21" borderId="129" xfId="0" applyFont="1" applyFill="1" applyBorder="1" applyAlignment="1">
      <alignment horizontal="justify" vertical="center" wrapText="1"/>
    </xf>
    <xf numFmtId="0" fontId="31" fillId="21" borderId="130" xfId="0" applyFont="1" applyFill="1" applyBorder="1" applyAlignment="1">
      <alignment horizontal="center" vertical="center" wrapText="1"/>
    </xf>
    <xf numFmtId="0" fontId="31" fillId="21" borderId="131" xfId="0" applyFont="1" applyFill="1" applyBorder="1" applyAlignment="1">
      <alignment horizontal="center" vertical="center" wrapText="1"/>
    </xf>
    <xf numFmtId="0" fontId="31" fillId="21" borderId="13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/>
    </xf>
    <xf numFmtId="0" fontId="31" fillId="22" borderId="133" xfId="0" applyFont="1" applyFill="1" applyBorder="1" applyAlignment="1">
      <alignment horizontal="justify" vertical="center" wrapText="1"/>
    </xf>
    <xf numFmtId="0" fontId="31" fillId="22" borderId="132" xfId="0" applyFont="1" applyFill="1" applyBorder="1" applyAlignment="1">
      <alignment horizontal="center" vertical="center" wrapText="1"/>
    </xf>
    <xf numFmtId="0" fontId="31" fillId="22" borderId="134" xfId="0" applyFont="1" applyFill="1" applyBorder="1" applyAlignment="1">
      <alignment horizontal="center" vertical="center" wrapText="1"/>
    </xf>
    <xf numFmtId="0" fontId="31" fillId="22" borderId="135" xfId="0" applyFont="1" applyFill="1" applyBorder="1" applyAlignment="1">
      <alignment horizontal="center" vertical="center" wrapText="1"/>
    </xf>
    <xf numFmtId="0" fontId="33" fillId="22" borderId="136" xfId="0" applyFont="1" applyFill="1" applyBorder="1" applyAlignment="1">
      <alignment horizontal="right" vertical="center" wrapText="1"/>
    </xf>
    <xf numFmtId="0" fontId="33" fillId="22" borderId="137" xfId="0" applyFont="1" applyFill="1" applyBorder="1" applyAlignment="1">
      <alignment horizontal="center" vertical="center" wrapText="1"/>
    </xf>
    <xf numFmtId="0" fontId="33" fillId="22" borderId="138" xfId="0" applyFont="1" applyFill="1" applyBorder="1" applyAlignment="1">
      <alignment horizontal="center" vertical="center" wrapText="1"/>
    </xf>
    <xf numFmtId="0" fontId="33" fillId="22" borderId="139" xfId="0" applyFont="1" applyFill="1" applyBorder="1" applyAlignment="1">
      <alignment horizontal="center" vertical="center" wrapText="1"/>
    </xf>
    <xf numFmtId="0" fontId="33" fillId="22" borderId="140" xfId="0" applyFont="1" applyFill="1" applyBorder="1" applyAlignment="1">
      <alignment horizontal="center" vertical="center" wrapText="1"/>
    </xf>
    <xf numFmtId="0" fontId="33" fillId="22" borderId="141" xfId="0" applyFont="1" applyFill="1" applyBorder="1" applyAlignment="1">
      <alignment horizontal="right" vertical="center" wrapText="1"/>
    </xf>
    <xf numFmtId="0" fontId="33" fillId="22" borderId="142" xfId="0" applyFont="1" applyFill="1" applyBorder="1" applyAlignment="1">
      <alignment horizontal="center" vertical="center" wrapText="1"/>
    </xf>
    <xf numFmtId="0" fontId="33" fillId="22" borderId="143" xfId="0" applyFont="1" applyFill="1" applyBorder="1" applyAlignment="1">
      <alignment horizontal="center" vertical="center" wrapText="1"/>
    </xf>
    <xf numFmtId="0" fontId="33" fillId="22" borderId="144" xfId="0" applyFont="1" applyFill="1" applyBorder="1" applyAlignment="1">
      <alignment horizontal="center" vertical="center" wrapText="1"/>
    </xf>
    <xf numFmtId="0" fontId="33" fillId="22" borderId="145" xfId="0" applyFont="1" applyFill="1" applyBorder="1" applyAlignment="1">
      <alignment horizontal="center" vertical="center" wrapText="1"/>
    </xf>
    <xf numFmtId="1" fontId="29" fillId="0" borderId="20" xfId="0" applyNumberFormat="1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wrapText="1"/>
    </xf>
    <xf numFmtId="0" fontId="27" fillId="0" borderId="6" xfId="0" applyFont="1" applyBorder="1" applyAlignment="1">
      <alignment horizontal="left" vertical="center" wrapText="1"/>
    </xf>
    <xf numFmtId="17" fontId="9" fillId="0" borderId="0" xfId="0" applyNumberFormat="1" applyFont="1" applyAlignment="1">
      <alignment horizontal="center"/>
    </xf>
    <xf numFmtId="0" fontId="27" fillId="0" borderId="6" xfId="0" applyFont="1" applyBorder="1" applyAlignment="1">
      <alignment horizontal="center"/>
    </xf>
    <xf numFmtId="0" fontId="27" fillId="0" borderId="48" xfId="0" applyFont="1" applyBorder="1"/>
    <xf numFmtId="1" fontId="27" fillId="0" borderId="26" xfId="0" applyNumberFormat="1" applyFont="1" applyBorder="1" applyAlignment="1">
      <alignment horizontal="center"/>
    </xf>
    <xf numFmtId="0" fontId="27" fillId="0" borderId="26" xfId="0" applyFont="1" applyBorder="1"/>
    <xf numFmtId="0" fontId="27" fillId="0" borderId="26" xfId="0" applyFont="1" applyBorder="1" applyAlignment="1">
      <alignment horizontal="center"/>
    </xf>
    <xf numFmtId="1" fontId="27" fillId="0" borderId="25" xfId="0" applyNumberFormat="1" applyFont="1" applyBorder="1" applyAlignment="1">
      <alignment horizontal="center" vertical="center"/>
    </xf>
    <xf numFmtId="165" fontId="27" fillId="0" borderId="28" xfId="0" applyNumberFormat="1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 wrapText="1"/>
    </xf>
    <xf numFmtId="0" fontId="29" fillId="0" borderId="50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1" fontId="29" fillId="0" borderId="38" xfId="0" applyNumberFormat="1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 wrapText="1"/>
    </xf>
    <xf numFmtId="0" fontId="27" fillId="11" borderId="26" xfId="0" applyFont="1" applyFill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/>
    </xf>
    <xf numFmtId="1" fontId="27" fillId="0" borderId="61" xfId="0" applyNumberFormat="1" applyFont="1" applyBorder="1" applyAlignment="1">
      <alignment horizontal="center" vertical="center"/>
    </xf>
    <xf numFmtId="165" fontId="27" fillId="0" borderId="8" xfId="0" applyNumberFormat="1" applyFont="1" applyBorder="1" applyAlignment="1">
      <alignment horizontal="center" vertical="center"/>
    </xf>
    <xf numFmtId="165" fontId="29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/>
    </xf>
    <xf numFmtId="0" fontId="29" fillId="5" borderId="10" xfId="0" applyFont="1" applyFill="1" applyBorder="1" applyAlignment="1">
      <alignment horizontal="right" vertical="center" wrapText="1"/>
    </xf>
    <xf numFmtId="0" fontId="29" fillId="5" borderId="10" xfId="0" applyFont="1" applyFill="1" applyBorder="1" applyAlignment="1">
      <alignment horizontal="center" vertical="center"/>
    </xf>
    <xf numFmtId="0" fontId="29" fillId="5" borderId="3" xfId="0" applyFont="1" applyFill="1" applyBorder="1" applyAlignment="1">
      <alignment horizontal="center" vertical="center"/>
    </xf>
    <xf numFmtId="1" fontId="29" fillId="5" borderId="61" xfId="0" applyNumberFormat="1" applyFont="1" applyFill="1" applyBorder="1" applyAlignment="1">
      <alignment horizontal="center" vertical="center"/>
    </xf>
    <xf numFmtId="165" fontId="29" fillId="5" borderId="3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1" fontId="0" fillId="0" borderId="0" xfId="0" applyNumberFormat="1" applyAlignment="1">
      <alignment horizontal="left" vertical="center"/>
    </xf>
    <xf numFmtId="0" fontId="18" fillId="0" borderId="0" xfId="0" applyFont="1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0" fontId="9" fillId="23" borderId="146" xfId="0" applyFont="1" applyFill="1" applyBorder="1" applyAlignment="1">
      <alignment wrapText="1"/>
    </xf>
    <xf numFmtId="0" fontId="9" fillId="23" borderId="146" xfId="0" applyFont="1" applyFill="1" applyBorder="1"/>
    <xf numFmtId="0" fontId="6" fillId="9" borderId="1" xfId="1" applyFill="1" applyAlignment="1">
      <alignment horizontal="left" wrapText="1"/>
    </xf>
    <xf numFmtId="0" fontId="6" fillId="9" borderId="1" xfId="1" applyFill="1"/>
    <xf numFmtId="0" fontId="6" fillId="0" borderId="1" xfId="1" applyAlignment="1">
      <alignment horizontal="left" wrapText="1"/>
    </xf>
    <xf numFmtId="0" fontId="6" fillId="8" borderId="1" xfId="1" applyFill="1" applyAlignment="1">
      <alignment horizontal="left" wrapText="1"/>
    </xf>
    <xf numFmtId="0" fontId="9" fillId="23" borderId="147" xfId="0" applyFont="1" applyFill="1" applyBorder="1" applyAlignment="1">
      <alignment horizontal="left" wrapText="1"/>
    </xf>
    <xf numFmtId="0" fontId="9" fillId="23" borderId="147" xfId="0" applyFont="1" applyFill="1" applyBorder="1"/>
    <xf numFmtId="0" fontId="8" fillId="0" borderId="21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2" fontId="7" fillId="5" borderId="29" xfId="0" applyNumberFormat="1" applyFont="1" applyFill="1" applyBorder="1" applyAlignment="1">
      <alignment horizontal="center" vertical="center"/>
    </xf>
    <xf numFmtId="165" fontId="7" fillId="5" borderId="148" xfId="0" applyNumberFormat="1" applyFont="1" applyFill="1" applyBorder="1" applyAlignment="1">
      <alignment horizontal="center" vertical="center" wrapText="1"/>
    </xf>
    <xf numFmtId="0" fontId="5" fillId="0" borderId="149" xfId="0" applyFont="1" applyBorder="1" applyAlignment="1">
      <alignment horizontal="left"/>
    </xf>
    <xf numFmtId="0" fontId="5" fillId="0" borderId="149" xfId="4" applyFont="1" applyBorder="1" applyAlignment="1">
      <alignment horizontal="left"/>
    </xf>
    <xf numFmtId="0" fontId="8" fillId="0" borderId="149" xfId="4" applyFont="1" applyBorder="1" applyAlignment="1">
      <alignment horizontal="center" vertical="center"/>
    </xf>
    <xf numFmtId="0" fontId="8" fillId="0" borderId="149" xfId="0" applyFont="1" applyBorder="1" applyAlignment="1">
      <alignment horizontal="center" vertical="center"/>
    </xf>
    <xf numFmtId="0" fontId="8" fillId="0" borderId="149" xfId="0" applyFont="1" applyBorder="1" applyAlignment="1">
      <alignment horizontal="center"/>
    </xf>
    <xf numFmtId="2" fontId="7" fillId="5" borderId="2" xfId="0" applyNumberFormat="1" applyFont="1" applyFill="1" applyBorder="1" applyAlignment="1">
      <alignment horizontal="center" vertical="center"/>
    </xf>
    <xf numFmtId="2" fontId="7" fillId="5" borderId="148" xfId="0" applyNumberFormat="1" applyFont="1" applyFill="1" applyBorder="1" applyAlignment="1">
      <alignment horizontal="center" vertical="center"/>
    </xf>
    <xf numFmtId="1" fontId="20" fillId="0" borderId="0" xfId="0" applyNumberFormat="1" applyFont="1"/>
    <xf numFmtId="0" fontId="22" fillId="0" borderId="0" xfId="0" applyFont="1" applyAlignment="1">
      <alignment horizontal="center" vertical="center"/>
    </xf>
    <xf numFmtId="0" fontId="36" fillId="0" borderId="0" xfId="0" applyFont="1"/>
    <xf numFmtId="0" fontId="36" fillId="0" borderId="0" xfId="0" applyFont="1" applyAlignment="1">
      <alignment horizontal="center" vertical="center"/>
    </xf>
    <xf numFmtId="1" fontId="36" fillId="0" borderId="0" xfId="0" applyNumberFormat="1" applyFont="1"/>
    <xf numFmtId="0" fontId="37" fillId="0" borderId="0" xfId="0" applyFont="1" applyAlignment="1">
      <alignment wrapText="1"/>
    </xf>
    <xf numFmtId="0" fontId="37" fillId="0" borderId="0" xfId="0" applyFont="1" applyAlignment="1">
      <alignment horizontal="center" vertical="center" wrapText="1"/>
    </xf>
    <xf numFmtId="0" fontId="37" fillId="0" borderId="0" xfId="0" applyFont="1"/>
    <xf numFmtId="0" fontId="37" fillId="0" borderId="0" xfId="0" applyFont="1" applyAlignment="1">
      <alignment horizontal="center" vertical="center"/>
    </xf>
    <xf numFmtId="0" fontId="36" fillId="0" borderId="0" xfId="0" applyFont="1" applyAlignment="1">
      <alignment horizontal="left"/>
    </xf>
    <xf numFmtId="0" fontId="36" fillId="0" borderId="0" xfId="0" applyFont="1" applyAlignment="1">
      <alignment horizontal="center"/>
    </xf>
    <xf numFmtId="1" fontId="36" fillId="0" borderId="0" xfId="0" applyNumberFormat="1" applyFont="1" applyAlignment="1">
      <alignment horizontal="center"/>
    </xf>
    <xf numFmtId="0" fontId="39" fillId="0" borderId="0" xfId="0" applyFont="1"/>
    <xf numFmtId="17" fontId="36" fillId="0" borderId="0" xfId="0" applyNumberFormat="1" applyFont="1"/>
    <xf numFmtId="2" fontId="36" fillId="0" borderId="0" xfId="0" applyNumberFormat="1" applyFont="1" applyAlignment="1">
      <alignment horizontal="center"/>
    </xf>
    <xf numFmtId="0" fontId="40" fillId="0" borderId="0" xfId="0" applyFont="1"/>
    <xf numFmtId="0" fontId="40" fillId="0" borderId="0" xfId="0" applyFont="1" applyAlignment="1">
      <alignment horizontal="center" vertical="center"/>
    </xf>
    <xf numFmtId="2" fontId="40" fillId="0" borderId="0" xfId="0" applyNumberFormat="1" applyFont="1"/>
    <xf numFmtId="0" fontId="35" fillId="0" borderId="149" xfId="0" applyFont="1" applyBorder="1" applyAlignment="1">
      <alignment horizontal="left"/>
    </xf>
    <xf numFmtId="0" fontId="35" fillId="0" borderId="149" xfId="4" applyFont="1" applyBorder="1" applyAlignment="1">
      <alignment horizontal="center" vertical="center"/>
    </xf>
    <xf numFmtId="0" fontId="35" fillId="0" borderId="149" xfId="0" applyFont="1" applyBorder="1" applyAlignment="1">
      <alignment horizontal="center" vertical="center"/>
    </xf>
    <xf numFmtId="0" fontId="35" fillId="0" borderId="149" xfId="0" applyFont="1" applyBorder="1" applyAlignment="1">
      <alignment horizontal="center"/>
    </xf>
    <xf numFmtId="0" fontId="35" fillId="0" borderId="149" xfId="4" applyFont="1" applyBorder="1" applyAlignment="1">
      <alignment horizontal="left"/>
    </xf>
    <xf numFmtId="0" fontId="7" fillId="5" borderId="11" xfId="0" applyFont="1" applyFill="1" applyBorder="1" applyAlignment="1">
      <alignment horizontal="center" vertical="center"/>
    </xf>
    <xf numFmtId="0" fontId="7" fillId="5" borderId="148" xfId="0" applyFont="1" applyFill="1" applyBorder="1" applyAlignment="1">
      <alignment horizontal="right"/>
    </xf>
    <xf numFmtId="0" fontId="7" fillId="5" borderId="41" xfId="0" applyFont="1" applyFill="1" applyBorder="1" applyAlignment="1">
      <alignment horizontal="left"/>
    </xf>
    <xf numFmtId="1" fontId="7" fillId="5" borderId="148" xfId="0" applyNumberFormat="1" applyFont="1" applyFill="1" applyBorder="1" applyAlignment="1">
      <alignment horizontal="center"/>
    </xf>
    <xf numFmtId="0" fontId="41" fillId="0" borderId="0" xfId="0" applyFont="1" applyAlignment="1">
      <alignment wrapText="1"/>
    </xf>
    <xf numFmtId="0" fontId="42" fillId="0" borderId="0" xfId="0" applyFont="1" applyAlignment="1">
      <alignment wrapText="1"/>
    </xf>
    <xf numFmtId="3" fontId="40" fillId="0" borderId="0" xfId="0" applyNumberFormat="1" applyFont="1"/>
    <xf numFmtId="0" fontId="40" fillId="0" borderId="0" xfId="0" applyFont="1" applyAlignment="1">
      <alignment horizontal="left"/>
    </xf>
    <xf numFmtId="0" fontId="40" fillId="0" borderId="0" xfId="0" applyFont="1" applyAlignment="1">
      <alignment horizontal="center"/>
    </xf>
    <xf numFmtId="1" fontId="40" fillId="0" borderId="0" xfId="0" applyNumberFormat="1" applyFont="1" applyAlignment="1">
      <alignment horizontal="center"/>
    </xf>
    <xf numFmtId="0" fontId="42" fillId="0" borderId="0" xfId="0" applyFont="1"/>
    <xf numFmtId="0" fontId="41" fillId="0" borderId="0" xfId="0" applyFont="1"/>
    <xf numFmtId="1" fontId="41" fillId="0" borderId="0" xfId="0" applyNumberFormat="1" applyFont="1"/>
    <xf numFmtId="2" fontId="41" fillId="0" borderId="0" xfId="0" applyNumberFormat="1" applyFont="1"/>
    <xf numFmtId="0" fontId="41" fillId="0" borderId="0" xfId="0" applyFont="1" applyAlignment="1">
      <alignment horizontal="center" vertical="center"/>
    </xf>
    <xf numFmtId="0" fontId="41" fillId="0" borderId="0" xfId="4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165" fontId="18" fillId="0" borderId="0" xfId="0" applyNumberFormat="1" applyFont="1" applyAlignment="1">
      <alignment horizontal="center" vertical="center"/>
    </xf>
    <xf numFmtId="165" fontId="44" fillId="0" borderId="0" xfId="0" applyNumberFormat="1" applyFont="1" applyAlignment="1">
      <alignment horizontal="center" vertical="center"/>
    </xf>
    <xf numFmtId="0" fontId="44" fillId="0" borderId="0" xfId="0" applyFont="1" applyAlignment="1">
      <alignment horizontal="right" vertical="center" wrapText="1"/>
    </xf>
    <xf numFmtId="0" fontId="44" fillId="0" borderId="0" xfId="0" applyFont="1" applyAlignment="1">
      <alignment horizontal="center" vertical="center"/>
    </xf>
    <xf numFmtId="1" fontId="44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1" fontId="41" fillId="0" borderId="0" xfId="0" applyNumberFormat="1" applyFont="1" applyAlignment="1">
      <alignment horizontal="center" vertical="center"/>
    </xf>
    <xf numFmtId="0" fontId="0" fillId="24" borderId="0" xfId="0" applyFill="1"/>
    <xf numFmtId="0" fontId="49" fillId="0" borderId="150" xfId="0" applyFont="1" applyBorder="1" applyAlignment="1">
      <alignment horizontal="center"/>
    </xf>
    <xf numFmtId="0" fontId="49" fillId="0" borderId="151" xfId="0" applyFont="1" applyBorder="1" applyAlignment="1">
      <alignment horizontal="center"/>
    </xf>
    <xf numFmtId="0" fontId="8" fillId="0" borderId="20" xfId="5" applyFont="1" applyBorder="1" applyAlignment="1" applyProtection="1">
      <alignment horizontal="center" vertical="center"/>
    </xf>
    <xf numFmtId="0" fontId="8" fillId="0" borderId="43" xfId="0" applyFont="1" applyBorder="1"/>
    <xf numFmtId="0" fontId="8" fillId="0" borderId="19" xfId="0" applyFont="1" applyBorder="1" applyAlignment="1">
      <alignment horizontal="center" vertical="center"/>
    </xf>
    <xf numFmtId="0" fontId="8" fillId="0" borderId="48" xfId="0" applyFont="1" applyBorder="1"/>
    <xf numFmtId="0" fontId="42" fillId="0" borderId="0" xfId="0" applyFont="1" applyAlignment="1">
      <alignment horizontal="center" vertical="center" wrapText="1"/>
    </xf>
    <xf numFmtId="1" fontId="40" fillId="0" borderId="0" xfId="0" applyNumberFormat="1" applyFont="1"/>
    <xf numFmtId="0" fontId="42" fillId="0" borderId="0" xfId="0" applyFont="1" applyAlignment="1">
      <alignment horizontal="center" vertical="center"/>
    </xf>
    <xf numFmtId="0" fontId="50" fillId="0" borderId="0" xfId="0" applyFont="1"/>
    <xf numFmtId="17" fontId="40" fillId="0" borderId="0" xfId="0" applyNumberFormat="1" applyFont="1"/>
    <xf numFmtId="2" fontId="40" fillId="0" borderId="0" xfId="0" applyNumberFormat="1" applyFont="1" applyAlignment="1">
      <alignment horizontal="center"/>
    </xf>
    <xf numFmtId="0" fontId="23" fillId="0" borderId="0" xfId="0" applyFont="1" applyAlignment="1">
      <alignment horizontal="right"/>
    </xf>
    <xf numFmtId="0" fontId="23" fillId="0" borderId="0" xfId="0" applyFont="1" applyAlignment="1">
      <alignment horizontal="center"/>
    </xf>
    <xf numFmtId="0" fontId="42" fillId="0" borderId="0" xfId="0" applyFont="1" applyAlignment="1">
      <alignment horizontal="center" wrapText="1"/>
    </xf>
    <xf numFmtId="0" fontId="42" fillId="0" borderId="0" xfId="0" applyFont="1" applyAlignment="1">
      <alignment horizontal="center"/>
    </xf>
    <xf numFmtId="17" fontId="52" fillId="0" borderId="0" xfId="0" applyNumberFormat="1" applyFont="1" applyBorder="1" applyAlignment="1">
      <alignment horizontal="center" vertical="center"/>
    </xf>
    <xf numFmtId="0" fontId="52" fillId="0" borderId="0" xfId="0" applyNumberFormat="1" applyFont="1" applyBorder="1" applyAlignment="1">
      <alignment horizontal="center" vertical="center"/>
    </xf>
    <xf numFmtId="3" fontId="52" fillId="0" borderId="0" xfId="0" applyNumberFormat="1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1" fillId="0" borderId="148" xfId="0" applyNumberFormat="1" applyFont="1" applyBorder="1" applyAlignment="1">
      <alignment horizontal="center"/>
    </xf>
    <xf numFmtId="2" fontId="35" fillId="0" borderId="148" xfId="0" applyNumberFormat="1" applyFont="1" applyBorder="1" applyAlignment="1">
      <alignment horizontal="center"/>
    </xf>
    <xf numFmtId="9" fontId="35" fillId="0" borderId="148" xfId="13" applyFont="1" applyBorder="1" applyAlignment="1">
      <alignment horizontal="center"/>
    </xf>
    <xf numFmtId="3" fontId="35" fillId="0" borderId="148" xfId="0" applyNumberFormat="1" applyFont="1" applyBorder="1" applyAlignment="1">
      <alignment horizontal="center"/>
    </xf>
    <xf numFmtId="17" fontId="51" fillId="0" borderId="148" xfId="0" applyNumberFormat="1" applyFont="1" applyBorder="1" applyAlignment="1">
      <alignment horizontal="center"/>
    </xf>
    <xf numFmtId="0" fontId="45" fillId="0" borderId="0" xfId="0" applyFont="1" applyBorder="1" applyAlignment="1">
      <alignment horizontal="center" wrapText="1"/>
    </xf>
    <xf numFmtId="17" fontId="45" fillId="0" borderId="0" xfId="0" applyNumberFormat="1" applyFont="1" applyBorder="1"/>
    <xf numFmtId="17" fontId="45" fillId="0" borderId="0" xfId="0" applyNumberFormat="1" applyFont="1" applyBorder="1" applyAlignment="1">
      <alignment horizontal="center" vertical="center"/>
    </xf>
    <xf numFmtId="17" fontId="45" fillId="0" borderId="0" xfId="0" applyNumberFormat="1" applyFont="1" applyBorder="1" applyAlignment="1">
      <alignment horizontal="center" vertical="center" wrapText="1"/>
    </xf>
    <xf numFmtId="1" fontId="45" fillId="0" borderId="0" xfId="0" applyNumberFormat="1" applyFont="1" applyBorder="1" applyAlignment="1">
      <alignment horizontal="center" vertical="center"/>
    </xf>
    <xf numFmtId="165" fontId="45" fillId="0" borderId="0" xfId="0" applyNumberFormat="1" applyFont="1" applyBorder="1" applyAlignment="1">
      <alignment horizontal="center" vertical="center"/>
    </xf>
    <xf numFmtId="165" fontId="41" fillId="0" borderId="0" xfId="0" applyNumberFormat="1" applyFont="1" applyBorder="1" applyAlignment="1">
      <alignment horizontal="center" vertical="center"/>
    </xf>
    <xf numFmtId="0" fontId="41" fillId="0" borderId="0" xfId="0" applyFont="1" applyBorder="1"/>
    <xf numFmtId="1" fontId="41" fillId="0" borderId="0" xfId="0" applyNumberFormat="1" applyFont="1" applyBorder="1" applyAlignment="1">
      <alignment horizontal="left" vertical="center"/>
    </xf>
    <xf numFmtId="0" fontId="41" fillId="0" borderId="0" xfId="0" applyFont="1" applyBorder="1" applyAlignment="1">
      <alignment horizontal="center" vertical="center"/>
    </xf>
    <xf numFmtId="0" fontId="46" fillId="0" borderId="0" xfId="10" applyFont="1" applyBorder="1" applyAlignment="1" applyProtection="1">
      <alignment horizontal="center" wrapText="1"/>
    </xf>
    <xf numFmtId="0" fontId="46" fillId="0" borderId="0" xfId="0" applyFont="1" applyBorder="1" applyAlignment="1">
      <alignment horizontal="center" vertical="center"/>
    </xf>
    <xf numFmtId="1" fontId="46" fillId="0" borderId="0" xfId="0" applyNumberFormat="1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 wrapText="1"/>
    </xf>
    <xf numFmtId="167" fontId="45" fillId="0" borderId="0" xfId="0" applyNumberFormat="1" applyFont="1" applyBorder="1" applyAlignment="1">
      <alignment horizontal="center" vertical="center"/>
    </xf>
    <xf numFmtId="1" fontId="41" fillId="0" borderId="0" xfId="0" applyNumberFormat="1" applyFont="1" applyBorder="1"/>
    <xf numFmtId="0" fontId="41" fillId="0" borderId="0" xfId="0" applyFont="1" applyBorder="1" applyAlignment="1">
      <alignment horizontal="center"/>
    </xf>
    <xf numFmtId="0" fontId="45" fillId="0" borderId="0" xfId="0" applyFont="1" applyBorder="1"/>
    <xf numFmtId="0" fontId="45" fillId="0" borderId="0" xfId="0" applyFont="1" applyBorder="1" applyAlignment="1">
      <alignment horizontal="center"/>
    </xf>
    <xf numFmtId="1" fontId="45" fillId="0" borderId="0" xfId="0" applyNumberFormat="1" applyFont="1" applyBorder="1" applyAlignment="1">
      <alignment horizontal="center"/>
    </xf>
    <xf numFmtId="0" fontId="45" fillId="0" borderId="0" xfId="0" applyFont="1" applyBorder="1" applyAlignment="1">
      <alignment horizontal="center" vertical="center"/>
    </xf>
    <xf numFmtId="0" fontId="47" fillId="0" borderId="0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 vertical="center" wrapText="1"/>
    </xf>
    <xf numFmtId="165" fontId="45" fillId="0" borderId="0" xfId="0" applyNumberFormat="1" applyFont="1" applyBorder="1" applyAlignment="1">
      <alignment horizontal="center"/>
    </xf>
    <xf numFmtId="0" fontId="46" fillId="0" borderId="0" xfId="0" applyFont="1" applyBorder="1" applyAlignment="1">
      <alignment horizontal="center" wrapText="1"/>
    </xf>
    <xf numFmtId="0" fontId="48" fillId="0" borderId="0" xfId="0" applyFont="1" applyBorder="1" applyAlignment="1">
      <alignment horizontal="center" vertical="center"/>
    </xf>
    <xf numFmtId="1" fontId="48" fillId="0" borderId="0" xfId="0" applyNumberFormat="1" applyFont="1" applyBorder="1" applyAlignment="1">
      <alignment horizontal="center" vertical="center"/>
    </xf>
    <xf numFmtId="0" fontId="46" fillId="0" borderId="0" xfId="0" applyFont="1" applyBorder="1" applyAlignment="1">
      <alignment horizontal="center"/>
    </xf>
    <xf numFmtId="0" fontId="46" fillId="0" borderId="0" xfId="0" applyFont="1" applyBorder="1"/>
    <xf numFmtId="1" fontId="46" fillId="0" borderId="0" xfId="0" applyNumberFormat="1" applyFont="1" applyBorder="1" applyAlignment="1">
      <alignment horizontal="center"/>
    </xf>
    <xf numFmtId="0" fontId="46" fillId="0" borderId="0" xfId="10" applyFont="1" applyBorder="1" applyAlignment="1" applyProtection="1">
      <alignment horizontal="center" vertical="center" wrapText="1"/>
    </xf>
    <xf numFmtId="0" fontId="46" fillId="0" borderId="0" xfId="0" applyFont="1" applyBorder="1" applyAlignment="1">
      <alignment horizontal="left" vertical="center" wrapText="1"/>
    </xf>
    <xf numFmtId="0" fontId="54" fillId="0" borderId="0" xfId="0" applyFont="1" applyBorder="1" applyAlignment="1">
      <alignment horizontal="center" vertical="center"/>
    </xf>
    <xf numFmtId="1" fontId="41" fillId="0" borderId="0" xfId="0" applyNumberFormat="1" applyFont="1" applyBorder="1" applyAlignment="1">
      <alignment horizontal="center" vertical="center"/>
    </xf>
    <xf numFmtId="0" fontId="53" fillId="0" borderId="0" xfId="0" applyFont="1"/>
    <xf numFmtId="17" fontId="53" fillId="0" borderId="0" xfId="0" applyNumberFormat="1" applyFont="1" applyAlignment="1">
      <alignment horizontal="center"/>
    </xf>
    <xf numFmtId="17" fontId="53" fillId="0" borderId="0" xfId="0" applyNumberFormat="1" applyFont="1" applyAlignment="1">
      <alignment horizontal="center" vertical="center"/>
    </xf>
    <xf numFmtId="165" fontId="53" fillId="0" borderId="0" xfId="0" applyNumberFormat="1" applyFont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53" fillId="0" borderId="0" xfId="0" applyFont="1" applyAlignment="1">
      <alignment horizontal="center"/>
    </xf>
    <xf numFmtId="1" fontId="55" fillId="0" borderId="0" xfId="0" applyNumberFormat="1" applyFont="1" applyBorder="1" applyAlignment="1">
      <alignment horizontal="center" vertical="center"/>
    </xf>
    <xf numFmtId="165" fontId="55" fillId="0" borderId="0" xfId="0" applyNumberFormat="1" applyFont="1" applyBorder="1" applyAlignment="1">
      <alignment horizontal="center" vertical="center"/>
    </xf>
    <xf numFmtId="165" fontId="53" fillId="0" borderId="0" xfId="0" applyNumberFormat="1" applyFont="1" applyBorder="1" applyAlignment="1">
      <alignment horizontal="center" vertical="center"/>
    </xf>
    <xf numFmtId="0" fontId="53" fillId="0" borderId="0" xfId="0" applyFont="1" applyBorder="1"/>
    <xf numFmtId="0" fontId="53" fillId="0" borderId="0" xfId="0" applyFont="1" applyBorder="1" applyAlignment="1">
      <alignment horizontal="center"/>
    </xf>
    <xf numFmtId="0" fontId="55" fillId="0" borderId="0" xfId="0" applyFont="1" applyBorder="1"/>
    <xf numFmtId="0" fontId="55" fillId="0" borderId="0" xfId="0" applyFont="1" applyBorder="1" applyAlignment="1">
      <alignment horizontal="center"/>
    </xf>
    <xf numFmtId="1" fontId="55" fillId="0" borderId="0" xfId="0" applyNumberFormat="1" applyFont="1" applyBorder="1" applyAlignment="1">
      <alignment horizontal="center"/>
    </xf>
    <xf numFmtId="0" fontId="55" fillId="0" borderId="0" xfId="0" applyFont="1" applyBorder="1" applyAlignment="1">
      <alignment horizontal="center" vertical="center"/>
    </xf>
    <xf numFmtId="0" fontId="56" fillId="0" borderId="0" xfId="0" applyFont="1" applyBorder="1" applyAlignment="1">
      <alignment horizontal="center" vertical="center"/>
    </xf>
    <xf numFmtId="0" fontId="55" fillId="0" borderId="0" xfId="0" applyFont="1" applyBorder="1" applyAlignment="1">
      <alignment horizontal="center" vertical="center" wrapText="1"/>
    </xf>
    <xf numFmtId="2" fontId="9" fillId="5" borderId="2" xfId="0" applyNumberFormat="1" applyFont="1" applyFill="1" applyBorder="1" applyAlignment="1">
      <alignment horizontal="center" vertical="center"/>
    </xf>
    <xf numFmtId="2" fontId="9" fillId="5" borderId="148" xfId="0" applyNumberFormat="1" applyFont="1" applyFill="1" applyBorder="1" applyAlignment="1">
      <alignment horizontal="center" vertical="center"/>
    </xf>
    <xf numFmtId="0" fontId="0" fillId="0" borderId="15" xfId="0" applyBorder="1" applyAlignment="1"/>
    <xf numFmtId="0" fontId="10" fillId="0" borderId="0" xfId="0" applyFont="1" applyAlignment="1">
      <alignment wrapText="1"/>
    </xf>
    <xf numFmtId="0" fontId="0" fillId="0" borderId="0" xfId="0" applyAlignment="1"/>
    <xf numFmtId="0" fontId="38" fillId="0" borderId="0" xfId="0" applyFont="1" applyAlignment="1"/>
    <xf numFmtId="2" fontId="7" fillId="0" borderId="3" xfId="0" applyNumberFormat="1" applyFont="1" applyBorder="1" applyAlignment="1">
      <alignment horizontal="center" vertical="center" wrapText="1"/>
    </xf>
    <xf numFmtId="0" fontId="8" fillId="0" borderId="4" xfId="0" applyFont="1" applyBorder="1" applyAlignment="1"/>
    <xf numFmtId="2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41" fillId="0" borderId="0" xfId="0" applyFont="1" applyAlignment="1"/>
    <xf numFmtId="0" fontId="7" fillId="0" borderId="3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9" fillId="20" borderId="128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10" borderId="3" xfId="0" applyFont="1" applyFill="1" applyBorder="1" applyAlignment="1">
      <alignment horizontal="center"/>
    </xf>
    <xf numFmtId="0" fontId="9" fillId="12" borderId="28" xfId="0" applyFont="1" applyFill="1" applyBorder="1" applyAlignment="1">
      <alignment horizontal="center"/>
    </xf>
    <xf numFmtId="0" fontId="9" fillId="14" borderId="92" xfId="0" applyFont="1" applyFill="1" applyBorder="1" applyAlignment="1">
      <alignment horizontal="center" vertical="center"/>
    </xf>
    <xf numFmtId="0" fontId="9" fillId="17" borderId="108" xfId="0" applyFont="1" applyFill="1" applyBorder="1" applyAlignment="1">
      <alignment horizontal="center"/>
    </xf>
    <xf numFmtId="0" fontId="0" fillId="0" borderId="20" xfId="0" applyFill="1" applyBorder="1" applyAlignment="1">
      <alignment horizontal="center"/>
    </xf>
  </cellXfs>
  <cellStyles count="14">
    <cellStyle name="cf1" xfId="2"/>
    <cellStyle name="cf2" xfId="3"/>
    <cellStyle name="Normal" xfId="0" builtinId="0" customBuiltin="1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0"/>
    <cellStyle name="Normal 7" xfId="11"/>
    <cellStyle name="Porcentagem" xfId="13" builtinId="5"/>
    <cellStyle name="Título 3" xfId="1" builtinId="18" customBuiltin="1"/>
    <cellStyle name="Vírgula 2" xfId="12"/>
  </cellStyles>
  <dxfs count="7"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Tipo de manifestação JUNHO/2023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2869955718917834E-2"/>
          <c:y val="0.11558247526751464"/>
          <c:w val="0.9459459680350194"/>
          <c:h val="0.78160629921259839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70AD47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0C43-4F31-B7B0-EE72DBEDC168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0C43-4F31-B7B0-EE72DBEDC168}"/>
              </c:ext>
            </c:extLst>
          </c:dPt>
          <c:dPt>
            <c:idx val="2"/>
            <c:invertIfNegative val="0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0C43-4F31-B7B0-EE72DBEDC168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0C43-4F31-B7B0-EE72DBEDC168}"/>
              </c:ext>
            </c:extLst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0C43-4F31-B7B0-EE72DBEDC1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Protocolos!$D$19:$D$23</c:f>
              <c:strCache>
                <c:ptCount val="5"/>
                <c:pt idx="0">
                  <c:v>Denúncia</c:v>
                </c:pt>
                <c:pt idx="1">
                  <c:v>Elogio</c:v>
                </c:pt>
                <c:pt idx="2">
                  <c:v>Reclamação</c:v>
                </c:pt>
                <c:pt idx="3">
                  <c:v>Solicitação</c:v>
                </c:pt>
                <c:pt idx="4">
                  <c:v>Sugestão</c:v>
                </c:pt>
              </c:strCache>
            </c:strRef>
          </c:cat>
          <c:val>
            <c:numRef>
              <c:f>Protocolos!$K$19:$K$23</c:f>
              <c:numCache>
                <c:formatCode>General</c:formatCode>
                <c:ptCount val="5"/>
                <c:pt idx="0">
                  <c:v>236</c:v>
                </c:pt>
                <c:pt idx="1">
                  <c:v>79</c:v>
                </c:pt>
                <c:pt idx="2">
                  <c:v>4377</c:v>
                </c:pt>
                <c:pt idx="3">
                  <c:v>185</c:v>
                </c:pt>
                <c:pt idx="4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918-43D8-85AF-9551245D7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1461247"/>
        <c:axId val="1791460415"/>
      </c:barChart>
      <c:valAx>
        <c:axId val="1791460415"/>
        <c:scaling>
          <c:logBase val="10"/>
          <c:orientation val="minMax"/>
          <c:max val="10000"/>
          <c:min val="1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91461247"/>
        <c:crosses val="autoZero"/>
        <c:crossBetween val="between"/>
        <c:majorUnit val="100"/>
      </c:valAx>
      <c:catAx>
        <c:axId val="17914612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91460415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assuntos mais demandados 3 últimos meses</a:t>
            </a:r>
          </a:p>
        </c:rich>
      </c:tx>
      <c:layout>
        <c:manualLayout>
          <c:xMode val="edge"/>
          <c:yMode val="edge"/>
          <c:x val="0.20952980476370936"/>
          <c:y val="1.11731843575419E-2"/>
        </c:manualLayout>
      </c:layout>
      <c:overlay val="0"/>
      <c:spPr>
        <a:noFill/>
        <a:ln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'ASSUNTOS_10+_últimos_3_meses'!$A$7:$A$7</c:f>
              <c:strCache>
                <c:ptCount val="1"/>
                <c:pt idx="0">
                  <c:v>Cadastro Único (CadÚnico)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45078</c:v>
                </c:pt>
                <c:pt idx="1">
                  <c:v>45047</c:v>
                </c:pt>
                <c:pt idx="2">
                  <c:v>45017</c:v>
                </c:pt>
              </c:numCache>
            </c:numRef>
          </c:cat>
          <c:val>
            <c:numRef>
              <c:f>'ASSUNTOS_10+_últimos_3_meses'!$B$7:$D$7</c:f>
              <c:numCache>
                <c:formatCode>General</c:formatCode>
                <c:ptCount val="3"/>
                <c:pt idx="0">
                  <c:v>727</c:v>
                </c:pt>
                <c:pt idx="1">
                  <c:v>801</c:v>
                </c:pt>
                <c:pt idx="2">
                  <c:v>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B9-4F46-904A-3032EA673355}"/>
            </c:ext>
          </c:extLst>
        </c:ser>
        <c:ser>
          <c:idx val="1"/>
          <c:order val="1"/>
          <c:tx>
            <c:strRef>
              <c:f>'ASSUNTOS_10+_últimos_3_meses'!$A$8:$A$8</c:f>
              <c:strCache>
                <c:ptCount val="1"/>
                <c:pt idx="0">
                  <c:v>Buraco e pavimentação</c:v>
                </c:pt>
              </c:strCache>
            </c:strRef>
          </c:tx>
          <c:spPr>
            <a:solidFill>
              <a:srgbClr val="FBE5D6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45078</c:v>
                </c:pt>
                <c:pt idx="1">
                  <c:v>45047</c:v>
                </c:pt>
                <c:pt idx="2">
                  <c:v>45017</c:v>
                </c:pt>
              </c:numCache>
            </c:numRef>
          </c:cat>
          <c:val>
            <c:numRef>
              <c:f>'ASSUNTOS_10+_últimos_3_meses'!$B$8:$D$8</c:f>
              <c:numCache>
                <c:formatCode>General</c:formatCode>
                <c:ptCount val="3"/>
                <c:pt idx="0">
                  <c:v>529</c:v>
                </c:pt>
                <c:pt idx="1">
                  <c:v>460</c:v>
                </c:pt>
                <c:pt idx="2">
                  <c:v>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B9-4F46-904A-3032EA673355}"/>
            </c:ext>
          </c:extLst>
        </c:ser>
        <c:ser>
          <c:idx val="2"/>
          <c:order val="2"/>
          <c:tx>
            <c:strRef>
              <c:f>'ASSUNTOS_10+_últimos_3_meses'!$A$9:$A$9</c:f>
              <c:strCache>
                <c:ptCount val="1"/>
                <c:pt idx="0">
                  <c:v>Qualidade de atendimento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45078</c:v>
                </c:pt>
                <c:pt idx="1">
                  <c:v>45047</c:v>
                </c:pt>
                <c:pt idx="2">
                  <c:v>45017</c:v>
                </c:pt>
              </c:numCache>
            </c:numRef>
          </c:cat>
          <c:val>
            <c:numRef>
              <c:f>'ASSUNTOS_10+_últimos_3_meses'!$B$9:$D$9</c:f>
              <c:numCache>
                <c:formatCode>General</c:formatCode>
                <c:ptCount val="3"/>
                <c:pt idx="0">
                  <c:v>320</c:v>
                </c:pt>
                <c:pt idx="1">
                  <c:v>333</c:v>
                </c:pt>
                <c:pt idx="2">
                  <c:v>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B9-4F46-904A-3032EA673355}"/>
            </c:ext>
          </c:extLst>
        </c:ser>
        <c:ser>
          <c:idx val="3"/>
          <c:order val="3"/>
          <c:tx>
            <c:strRef>
              <c:f>'ASSUNTOS_10+_últimos_3_meses'!$A$10:$A$10</c:f>
              <c:strCache>
                <c:ptCount val="1"/>
                <c:pt idx="0">
                  <c:v>Árvore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45078</c:v>
                </c:pt>
                <c:pt idx="1">
                  <c:v>45047</c:v>
                </c:pt>
                <c:pt idx="2">
                  <c:v>45017</c:v>
                </c:pt>
              </c:numCache>
            </c:numRef>
          </c:cat>
          <c:val>
            <c:numRef>
              <c:f>'ASSUNTOS_10+_últimos_3_meses'!$B$10:$D$10</c:f>
              <c:numCache>
                <c:formatCode>General</c:formatCode>
                <c:ptCount val="3"/>
                <c:pt idx="0">
                  <c:v>282</c:v>
                </c:pt>
                <c:pt idx="1">
                  <c:v>252</c:v>
                </c:pt>
                <c:pt idx="2">
                  <c:v>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B9-4F46-904A-3032EA673355}"/>
            </c:ext>
          </c:extLst>
        </c:ser>
        <c:ser>
          <c:idx val="4"/>
          <c:order val="4"/>
          <c:tx>
            <c:strRef>
              <c:f>'ASSUNTOS_10+_últimos_3_meses'!$A$11:$A$11</c:f>
              <c:strCache>
                <c:ptCount val="1"/>
                <c:pt idx="0">
                  <c:v>Poluição sonora - PSIU</c:v>
                </c:pt>
              </c:strCache>
            </c:strRef>
          </c:tx>
          <c:spPr>
            <a:solidFill>
              <a:srgbClr val="9933FF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45078</c:v>
                </c:pt>
                <c:pt idx="1">
                  <c:v>45047</c:v>
                </c:pt>
                <c:pt idx="2">
                  <c:v>45017</c:v>
                </c:pt>
              </c:numCache>
            </c:numRef>
          </c:cat>
          <c:val>
            <c:numRef>
              <c:f>'ASSUNTOS_10+_últimos_3_meses'!$B$11:$D$11</c:f>
              <c:numCache>
                <c:formatCode>General</c:formatCode>
                <c:ptCount val="3"/>
                <c:pt idx="0">
                  <c:v>171</c:v>
                </c:pt>
                <c:pt idx="1">
                  <c:v>196</c:v>
                </c:pt>
                <c:pt idx="2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B9-4F46-904A-3032EA673355}"/>
            </c:ext>
          </c:extLst>
        </c:ser>
        <c:ser>
          <c:idx val="5"/>
          <c:order val="5"/>
          <c:tx>
            <c:strRef>
              <c:f>'ASSUNTOS_10+_últimos_3_meses'!$A$12:$A$12</c:f>
              <c:strCache>
                <c:ptCount val="1"/>
                <c:pt idx="0">
                  <c:v>Estabelecimentos comerciais, indústrias e serviços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45078</c:v>
                </c:pt>
                <c:pt idx="1">
                  <c:v>45047</c:v>
                </c:pt>
                <c:pt idx="2">
                  <c:v>45017</c:v>
                </c:pt>
              </c:numCache>
            </c:numRef>
          </c:cat>
          <c:val>
            <c:numRef>
              <c:f>'ASSUNTOS_10+_últimos_3_meses'!$B$12:$D$12</c:f>
              <c:numCache>
                <c:formatCode>General</c:formatCode>
                <c:ptCount val="3"/>
                <c:pt idx="0">
                  <c:v>104</c:v>
                </c:pt>
                <c:pt idx="1">
                  <c:v>298</c:v>
                </c:pt>
                <c:pt idx="2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B9-4F46-904A-3032EA673355}"/>
            </c:ext>
          </c:extLst>
        </c:ser>
        <c:ser>
          <c:idx val="6"/>
          <c:order val="6"/>
          <c:tx>
            <c:strRef>
              <c:f>'ASSUNTOS_10+_últimos_3_meses'!$A$13:$A$13</c:f>
              <c:strCache>
                <c:ptCount val="1"/>
                <c:pt idx="0">
                  <c:v>Sinalização e Circulação de veículos e Pedestres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45078</c:v>
                </c:pt>
                <c:pt idx="1">
                  <c:v>45047</c:v>
                </c:pt>
                <c:pt idx="2">
                  <c:v>45017</c:v>
                </c:pt>
              </c:numCache>
            </c:numRef>
          </c:cat>
          <c:val>
            <c:numRef>
              <c:f>'ASSUNTOS_10+_últimos_3_meses'!$B$13:$D$13</c:f>
              <c:numCache>
                <c:formatCode>General</c:formatCode>
                <c:ptCount val="3"/>
                <c:pt idx="0">
                  <c:v>137</c:v>
                </c:pt>
                <c:pt idx="1">
                  <c:v>158</c:v>
                </c:pt>
                <c:pt idx="2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B9-4F46-904A-3032EA673355}"/>
            </c:ext>
          </c:extLst>
        </c:ser>
        <c:ser>
          <c:idx val="7"/>
          <c:order val="7"/>
          <c:tx>
            <c:strRef>
              <c:f>'ASSUNTOS_10+_últimos_3_meses'!$A$14:$A$14</c:f>
              <c:strCache>
                <c:ptCount val="1"/>
                <c:pt idx="0">
                  <c:v>Ônibus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45078</c:v>
                </c:pt>
                <c:pt idx="1">
                  <c:v>45047</c:v>
                </c:pt>
                <c:pt idx="2">
                  <c:v>45017</c:v>
                </c:pt>
              </c:numCache>
            </c:numRef>
          </c:cat>
          <c:val>
            <c:numRef>
              <c:f>'ASSUNTOS_10+_últimos_3_meses'!$B$14:$D$14</c:f>
              <c:numCache>
                <c:formatCode>General</c:formatCode>
                <c:ptCount val="3"/>
                <c:pt idx="0">
                  <c:v>118</c:v>
                </c:pt>
                <c:pt idx="1">
                  <c:v>170</c:v>
                </c:pt>
                <c:pt idx="2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1B9-4F46-904A-3032EA673355}"/>
            </c:ext>
          </c:extLst>
        </c:ser>
        <c:ser>
          <c:idx val="8"/>
          <c:order val="8"/>
          <c:tx>
            <c:strRef>
              <c:f>'ASSUNTOS_10+_últimos_3_meses'!$A$15:$A$15</c:f>
              <c:strCache>
                <c:ptCount val="1"/>
                <c:pt idx="0">
                  <c:v>Calçadas, guias e postes</c:v>
                </c:pt>
              </c:strCache>
            </c:strRef>
          </c:tx>
          <c:spPr>
            <a:solidFill>
              <a:srgbClr val="636363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45078</c:v>
                </c:pt>
                <c:pt idx="1">
                  <c:v>45047</c:v>
                </c:pt>
                <c:pt idx="2">
                  <c:v>45017</c:v>
                </c:pt>
              </c:numCache>
            </c:numRef>
          </c:cat>
          <c:val>
            <c:numRef>
              <c:f>'ASSUNTOS_10+_últimos_3_meses'!$B$15:$D$15</c:f>
              <c:numCache>
                <c:formatCode>General</c:formatCode>
                <c:ptCount val="3"/>
                <c:pt idx="0">
                  <c:v>153</c:v>
                </c:pt>
                <c:pt idx="1">
                  <c:v>136</c:v>
                </c:pt>
                <c:pt idx="2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1B9-4F46-904A-3032EA673355}"/>
            </c:ext>
          </c:extLst>
        </c:ser>
        <c:ser>
          <c:idx val="9"/>
          <c:order val="9"/>
          <c:tx>
            <c:strRef>
              <c:f>'ASSUNTOS_10+_últimos_3_meses'!$A$16:$A$16</c:f>
              <c:strCache>
                <c:ptCount val="1"/>
                <c:pt idx="0">
                  <c:v>Veículos abandonados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45078</c:v>
                </c:pt>
                <c:pt idx="1">
                  <c:v>45047</c:v>
                </c:pt>
                <c:pt idx="2">
                  <c:v>45017</c:v>
                </c:pt>
              </c:numCache>
            </c:numRef>
          </c:cat>
          <c:val>
            <c:numRef>
              <c:f>'ASSUNTOS_10+_últimos_3_meses'!$B$16:$D$16</c:f>
              <c:numCache>
                <c:formatCode>General</c:formatCode>
                <c:ptCount val="3"/>
                <c:pt idx="0">
                  <c:v>118</c:v>
                </c:pt>
                <c:pt idx="1">
                  <c:v>166</c:v>
                </c:pt>
                <c:pt idx="2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1B9-4F46-904A-3032EA673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18453647"/>
        <c:axId val="1818454063"/>
      </c:barChart>
      <c:valAx>
        <c:axId val="1818454063"/>
        <c:scaling>
          <c:orientation val="minMax"/>
          <c:max val="1000"/>
          <c:min val="0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3647"/>
        <c:crosses val="autoZero"/>
        <c:crossBetween val="between"/>
        <c:majorUnit val="100"/>
        <c:minorUnit val="50"/>
      </c:valAx>
      <c:dateAx>
        <c:axId val="1818453647"/>
        <c:scaling>
          <c:orientation val="minMax"/>
        </c:scaling>
        <c:delete val="0"/>
        <c:axPos val="l"/>
        <c:numFmt formatCode="mmm/yy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4063"/>
        <c:crosses val="autoZero"/>
        <c:auto val="1"/>
        <c:lblOffset val="100"/>
        <c:baseTimeUnit val="months"/>
      </c:date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230231211041358"/>
          <c:y val="9.2901866975879155E-2"/>
          <c:w val="0.2483654406366132"/>
          <c:h val="0.8079818108929947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0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view3D>
      <c:rotX val="13"/>
      <c:rotY val="18"/>
      <c:rAngAx val="1"/>
    </c:view3D>
    <c:floor>
      <c:thickness val="0"/>
      <c:spPr>
        <a:noFill/>
        <a:ln w="9528" cap="flat">
          <a:solidFill>
            <a:srgbClr val="868686"/>
          </a:solidFill>
          <a:prstDash val="solid"/>
          <a:round/>
        </a:ln>
      </c:spPr>
    </c:floor>
    <c:sideWall>
      <c:thickness val="0"/>
      <c:spPr>
        <a:noFill/>
        <a:ln>
          <a:noFill/>
        </a:ln>
      </c:spPr>
    </c:sideWall>
    <c:backWall>
      <c:thickness val="0"/>
      <c:spPr>
        <a:noFill/>
        <a:ln>
          <a:noFill/>
        </a:ln>
      </c:spPr>
    </c:backWall>
    <c:plotArea>
      <c:layout>
        <c:manualLayout>
          <c:layoutTarget val="inner"/>
          <c:xMode val="edge"/>
          <c:yMode val="edge"/>
          <c:x val="7.9993141769876722E-2"/>
          <c:y val="0.14260195736402517"/>
          <c:w val="0.5490226255125138"/>
          <c:h val="0.78217701048238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'10_ASSUNTOS_+_demandados_JUN_23'!$B$24</c:f>
              <c:strCache>
                <c:ptCount val="1"/>
                <c:pt idx="0">
                  <c:v>Cadastro Único (CadÚnico)</c:v>
                </c:pt>
              </c:strCache>
            </c:strRef>
          </c:tx>
          <c:spPr>
            <a:solidFill>
              <a:srgbClr val="4572A7"/>
            </a:solidFill>
            <a:ln>
              <a:noFill/>
            </a:ln>
          </c:spPr>
          <c:invertIfNegative val="0"/>
          <c:val>
            <c:numRef>
              <c:f>'10_ASSUNTOS_+_demandados_JUN_23'!$B$25</c:f>
              <c:numCache>
                <c:formatCode>General</c:formatCode>
                <c:ptCount val="1"/>
                <c:pt idx="0">
                  <c:v>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4-4748-ABAC-69F43BE9DD84}"/>
            </c:ext>
          </c:extLst>
        </c:ser>
        <c:ser>
          <c:idx val="1"/>
          <c:order val="1"/>
          <c:tx>
            <c:strRef>
              <c:f>'10_ASSUNTOS_+_demandados_JUN_23'!$C$24:$C$24</c:f>
              <c:strCache>
                <c:ptCount val="1"/>
                <c:pt idx="0">
                  <c:v>Buraco e pavimentação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val>
            <c:numRef>
              <c:f>'10_ASSUNTOS_+_demandados_JUN_23'!$C$25:$C$25</c:f>
              <c:numCache>
                <c:formatCode>General</c:formatCode>
                <c:ptCount val="1"/>
                <c:pt idx="0">
                  <c:v>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F4-4748-ABAC-69F43BE9DD84}"/>
            </c:ext>
          </c:extLst>
        </c:ser>
        <c:ser>
          <c:idx val="2"/>
          <c:order val="2"/>
          <c:tx>
            <c:strRef>
              <c:f>'10_ASSUNTOS_+_demandados_JUN_23'!$D$24:$D$24</c:f>
              <c:strCache>
                <c:ptCount val="1"/>
                <c:pt idx="0">
                  <c:v>Qualidade de atendimento</c:v>
                </c:pt>
              </c:strCache>
            </c:strRef>
          </c:tx>
          <c:spPr>
            <a:solidFill>
              <a:srgbClr val="89A54E"/>
            </a:solidFill>
            <a:ln>
              <a:noFill/>
            </a:ln>
          </c:spPr>
          <c:invertIfNegative val="0"/>
          <c:val>
            <c:numRef>
              <c:f>'10_ASSUNTOS_+_demandados_JUN_23'!$D$25:$D$26</c:f>
              <c:numCache>
                <c:formatCode>General</c:formatCode>
                <c:ptCount val="2"/>
                <c:pt idx="0">
                  <c:v>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F4-4748-ABAC-69F43BE9DD84}"/>
            </c:ext>
          </c:extLst>
        </c:ser>
        <c:ser>
          <c:idx val="3"/>
          <c:order val="3"/>
          <c:tx>
            <c:strRef>
              <c:f>'10_ASSUNTOS_+_demandados_JUN_23'!$E$24:$E$24</c:f>
              <c:strCache>
                <c:ptCount val="1"/>
                <c:pt idx="0">
                  <c:v>Árvore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</c:spPr>
          <c:invertIfNegative val="0"/>
          <c:val>
            <c:numRef>
              <c:f>'10_ASSUNTOS_+_demandados_JUN_23'!$E$25:$E$26</c:f>
              <c:numCache>
                <c:formatCode>General</c:formatCode>
                <c:ptCount val="2"/>
                <c:pt idx="0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4-4748-ABAC-69F43BE9DD84}"/>
            </c:ext>
          </c:extLst>
        </c:ser>
        <c:ser>
          <c:idx val="4"/>
          <c:order val="4"/>
          <c:tx>
            <c:strRef>
              <c:f>'10_ASSUNTOS_+_demandados_JUN_23'!$F$24:$F$24</c:f>
              <c:strCache>
                <c:ptCount val="1"/>
                <c:pt idx="0">
                  <c:v>Poluição sonora - PSIU</c:v>
                </c:pt>
              </c:strCache>
            </c:strRef>
          </c:tx>
          <c:spPr>
            <a:solidFill>
              <a:srgbClr val="EC04C0"/>
            </a:solidFill>
            <a:ln>
              <a:noFill/>
            </a:ln>
          </c:spPr>
          <c:invertIfNegative val="0"/>
          <c:val>
            <c:numRef>
              <c:f>'10_ASSUNTOS_+_demandados_JUN_23'!$F$25:$F$26</c:f>
              <c:numCache>
                <c:formatCode>General</c:formatCode>
                <c:ptCount val="2"/>
                <c:pt idx="0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F4-4748-ABAC-69F43BE9DD84}"/>
            </c:ext>
          </c:extLst>
        </c:ser>
        <c:ser>
          <c:idx val="5"/>
          <c:order val="5"/>
          <c:tx>
            <c:strRef>
              <c:f>'10_ASSUNTOS_+_demandados_JUN_23'!$G$24:$G$24</c:f>
              <c:strCache>
                <c:ptCount val="1"/>
                <c:pt idx="0">
                  <c:v>Calçadas, guias e postes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val>
            <c:numRef>
              <c:f>'10_ASSUNTOS_+_demandados_JUN_23'!$G$25:$G$26</c:f>
              <c:numCache>
                <c:formatCode>General</c:formatCode>
                <c:ptCount val="2"/>
                <c:pt idx="0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F4-4748-ABAC-69F43BE9DD84}"/>
            </c:ext>
          </c:extLst>
        </c:ser>
        <c:ser>
          <c:idx val="6"/>
          <c:order val="6"/>
          <c:tx>
            <c:strRef>
              <c:f>'10_ASSUNTOS_+_demandados_JUN_23'!$H$24:$H$24</c:f>
              <c:strCache>
                <c:ptCount val="1"/>
                <c:pt idx="0">
                  <c:v>Processo Administrativo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val>
            <c:numRef>
              <c:f>'10_ASSUNTOS_+_demandados_JUN_23'!$H$25:$H$26</c:f>
              <c:numCache>
                <c:formatCode>General</c:formatCode>
                <c:ptCount val="2"/>
                <c:pt idx="0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F4-4748-ABAC-69F43BE9DD84}"/>
            </c:ext>
          </c:extLst>
        </c:ser>
        <c:ser>
          <c:idx val="7"/>
          <c:order val="7"/>
          <c:tx>
            <c:strRef>
              <c:f>'10_ASSUNTOS_+_demandados_JUN_23'!$I$24:$I$24</c:f>
              <c:strCache>
                <c:ptCount val="1"/>
                <c:pt idx="0">
                  <c:v>Sinalização e Circulação de veículos e Pedestres</c:v>
                </c:pt>
              </c:strCache>
            </c:strRef>
          </c:tx>
          <c:spPr>
            <a:solidFill>
              <a:srgbClr val="FDEADA"/>
            </a:solidFill>
            <a:ln>
              <a:noFill/>
            </a:ln>
          </c:spPr>
          <c:invertIfNegative val="0"/>
          <c:val>
            <c:numRef>
              <c:f>'10_ASSUNTOS_+_demandados_JUN_23'!$I$25:$I$26</c:f>
              <c:numCache>
                <c:formatCode>General</c:formatCode>
                <c:ptCount val="2"/>
                <c:pt idx="0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0F4-4748-ABAC-69F43BE9DD84}"/>
            </c:ext>
          </c:extLst>
        </c:ser>
        <c:ser>
          <c:idx val="8"/>
          <c:order val="8"/>
          <c:tx>
            <c:strRef>
              <c:f>'10_ASSUNTOS_+_demandados_JUN_23'!$J$24:$J$24</c:f>
              <c:strCache>
                <c:ptCount val="1"/>
                <c:pt idx="0">
                  <c:v>Ônibus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val>
            <c:numRef>
              <c:f>'10_ASSUNTOS_+_demandados_JUN_23'!$J$25:$J$26</c:f>
              <c:numCache>
                <c:formatCode>General</c:formatCode>
                <c:ptCount val="2"/>
                <c:pt idx="0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0F4-4748-ABAC-69F43BE9DD84}"/>
            </c:ext>
          </c:extLst>
        </c:ser>
        <c:ser>
          <c:idx val="9"/>
          <c:order val="9"/>
          <c:tx>
            <c:strRef>
              <c:f>'10_ASSUNTOS_+_demandados_JUN_23'!$K$24:$K$24</c:f>
              <c:strCache>
                <c:ptCount val="1"/>
                <c:pt idx="0">
                  <c:v>Veículos abandonados</c:v>
                </c:pt>
              </c:strCache>
            </c:strRef>
          </c:tx>
          <c:spPr>
            <a:solidFill>
              <a:srgbClr val="9E20EC"/>
            </a:solidFill>
            <a:ln>
              <a:noFill/>
            </a:ln>
          </c:spPr>
          <c:invertIfNegative val="0"/>
          <c:val>
            <c:numRef>
              <c:f>'10_ASSUNTOS_+_demandados_JUN_23'!$K$25:$K$26</c:f>
              <c:numCache>
                <c:formatCode>General</c:formatCode>
                <c:ptCount val="2"/>
                <c:pt idx="0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0F4-4748-ABAC-69F43BE9DD84}"/>
            </c:ext>
          </c:extLst>
        </c:ser>
        <c:ser>
          <c:idx val="10"/>
          <c:order val="10"/>
          <c:tx>
            <c:strRef>
              <c:f>'10_ASSUNTOS_+_demandados_JUN_23'!$L$24:$L$24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163-445A-AA9D-F9DED42BDBDA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'10_ASSUNTOS_+_demandados_JUN_23'!$L$25:$L$26</c:f>
              <c:numCache>
                <c:formatCode>General</c:formatCode>
                <c:ptCount val="2"/>
                <c:pt idx="1">
                  <c:v>4685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0F4-4748-ABAC-69F43BE9D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18454895"/>
        <c:axId val="1818451151"/>
        <c:axId val="0"/>
      </c:bar3DChart>
      <c:valAx>
        <c:axId val="1818451151"/>
        <c:scaling>
          <c:orientation val="minMax"/>
          <c:max val="5000"/>
          <c:min val="0"/>
        </c:scaling>
        <c:delete val="0"/>
        <c:axPos val="l"/>
        <c:majorGridlines>
          <c:spPr>
            <a:ln>
              <a:solidFill>
                <a:srgbClr val="868686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4895"/>
        <c:crosses val="autoZero"/>
        <c:crossBetween val="between"/>
        <c:majorUnit val="200"/>
      </c:valAx>
      <c:catAx>
        <c:axId val="1818454895"/>
        <c:scaling>
          <c:orientation val="minMax"/>
        </c:scaling>
        <c:delete val="1"/>
        <c:axPos val="b"/>
        <c:majorTickMark val="out"/>
        <c:minorTickMark val="none"/>
        <c:tickLblPos val="nextTo"/>
        <c:crossAx val="1818451151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6753042189193412"/>
          <c:y val="0.24865152725474532"/>
          <c:w val="0.28674900974076606"/>
          <c:h val="0.56987615678474979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ASSUNTOS mais demandados do mês de JUNHO/23</a:t>
            </a:r>
          </a:p>
        </c:rich>
      </c:tx>
      <c:layout>
        <c:manualLayout>
          <c:xMode val="edge"/>
          <c:yMode val="edge"/>
          <c:x val="0.17346666331245336"/>
          <c:y val="3.4384620841313752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2.3901788634248196E-2"/>
          <c:y val="0.10665247925090444"/>
          <c:w val="0.91871718111913325"/>
          <c:h val="0.803987755168857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'10_ASSUNTOS_+_demandados_JUN_23'!$B$6:$B$6</c:f>
              <c:strCache>
                <c:ptCount val="1"/>
                <c:pt idx="0">
                  <c:v>jun/23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4572A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DE10-44BF-97A9-837AEEDEDEC9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DE10-44BF-97A9-837AEEDEDEC9}"/>
              </c:ext>
            </c:extLst>
          </c:dPt>
          <c:dPt>
            <c:idx val="2"/>
            <c:invertIfNegative val="0"/>
            <c:bubble3D val="0"/>
            <c:spPr>
              <a:solidFill>
                <a:srgbClr val="89A54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DE10-44BF-97A9-837AEEDEDEC9}"/>
              </c:ext>
            </c:extLst>
          </c:dPt>
          <c:dPt>
            <c:idx val="3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DE10-44BF-97A9-837AEEDEDEC9}"/>
              </c:ext>
            </c:extLst>
          </c:dPt>
          <c:dPt>
            <c:idx val="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DE10-44BF-97A9-837AEEDEDEC9}"/>
              </c:ext>
            </c:extLst>
          </c:dPt>
          <c:dPt>
            <c:idx val="5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DE10-44BF-97A9-837AEEDEDEC9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DE10-44BF-97A9-837AEEDEDEC9}"/>
              </c:ext>
            </c:extLst>
          </c:dPt>
          <c:dPt>
            <c:idx val="7"/>
            <c:invertIfNegative val="0"/>
            <c:bubble3D val="0"/>
            <c:spPr>
              <a:solidFill>
                <a:srgbClr val="F2DCDB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DE10-44BF-97A9-837AEEDEDEC9}"/>
              </c:ext>
            </c:extLst>
          </c:dPt>
          <c:dPt>
            <c:idx val="8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DE10-44BF-97A9-837AEEDEDEC9}"/>
              </c:ext>
            </c:extLst>
          </c:dPt>
          <c:dPt>
            <c:idx val="9"/>
            <c:invertIfNegative val="0"/>
            <c:bubble3D val="0"/>
            <c:spPr>
              <a:solidFill>
                <a:srgbClr val="9E20E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DE10-44BF-97A9-837AEEDEDEC9}"/>
              </c:ext>
            </c:extLst>
          </c:dPt>
          <c:cat>
            <c:strRef>
              <c:f>'10_ASSUNTOS_+_demandados_JUN_23'!$A$7:$A$16</c:f>
              <c:strCache>
                <c:ptCount val="10"/>
                <c:pt idx="0">
                  <c:v>Cadastro Único (CadÚnico)</c:v>
                </c:pt>
                <c:pt idx="1">
                  <c:v>Buraco e pavimentação</c:v>
                </c:pt>
                <c:pt idx="2">
                  <c:v>Qualidade de atendimento</c:v>
                </c:pt>
                <c:pt idx="3">
                  <c:v>Árvore</c:v>
                </c:pt>
                <c:pt idx="4">
                  <c:v>Poluição sonora - PSIU</c:v>
                </c:pt>
                <c:pt idx="5">
                  <c:v>Calçadas, guias e postes</c:v>
                </c:pt>
                <c:pt idx="6">
                  <c:v>Processo Administrativo</c:v>
                </c:pt>
                <c:pt idx="7">
                  <c:v>Sinalização e Circulação de veículos e Pedestres</c:v>
                </c:pt>
                <c:pt idx="8">
                  <c:v>Ônibus</c:v>
                </c:pt>
                <c:pt idx="9">
                  <c:v>Veículos abandonados</c:v>
                </c:pt>
              </c:strCache>
            </c:strRef>
          </c:cat>
          <c:val>
            <c:numRef>
              <c:f>'10_ASSUNTOS_+_demandados_JUN_23'!$B$7:$B$16</c:f>
              <c:numCache>
                <c:formatCode>General</c:formatCode>
                <c:ptCount val="10"/>
                <c:pt idx="0">
                  <c:v>727</c:v>
                </c:pt>
                <c:pt idx="1">
                  <c:v>529</c:v>
                </c:pt>
                <c:pt idx="2">
                  <c:v>320</c:v>
                </c:pt>
                <c:pt idx="3">
                  <c:v>282</c:v>
                </c:pt>
                <c:pt idx="4">
                  <c:v>171</c:v>
                </c:pt>
                <c:pt idx="5">
                  <c:v>153</c:v>
                </c:pt>
                <c:pt idx="6">
                  <c:v>138</c:v>
                </c:pt>
                <c:pt idx="7">
                  <c:v>137</c:v>
                </c:pt>
                <c:pt idx="8">
                  <c:v>118</c:v>
                </c:pt>
                <c:pt idx="9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1B4-4026-B533-60BBCA1E7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overlap val="-71"/>
        <c:axId val="1818452815"/>
        <c:axId val="1818455311"/>
      </c:barChart>
      <c:valAx>
        <c:axId val="1818455311"/>
        <c:scaling>
          <c:orientation val="minMax"/>
          <c:max val="800"/>
          <c:min val="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2815"/>
        <c:crosses val="autoZero"/>
        <c:crossBetween val="between"/>
        <c:majorUnit val="100"/>
        <c:minorUnit val="50"/>
      </c:valAx>
      <c:catAx>
        <c:axId val="18184528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5311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xMode val="edge"/>
          <c:yMode val="edge"/>
          <c:x val="6.7168305145288796E-3"/>
          <c:y val="9.8617585953120632E-2"/>
          <c:w val="0.93172016959418535"/>
          <c:h val="0.87440261034368227"/>
        </c:manualLayout>
      </c:layout>
      <c:barChart>
        <c:barDir val="col"/>
        <c:grouping val="clustered"/>
        <c:varyColors val="0"/>
        <c:ser>
          <c:idx val="0"/>
          <c:order val="0"/>
          <c:tx>
            <c:v>Série4</c:v>
          </c:tx>
          <c:spPr>
            <a:solidFill>
              <a:srgbClr val="6600CC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FA0F-4474-BD13-DFA6AC1FB82C}"/>
              </c:ext>
            </c:extLst>
          </c:dPt>
          <c:dPt>
            <c:idx val="2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FA0F-4474-BD13-DFA6AC1FB82C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FA0F-4474-BD13-DFA6AC1FB82C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FA0F-4474-BD13-DFA6AC1FB82C}"/>
              </c:ext>
            </c:extLst>
          </c:dPt>
          <c:dPt>
            <c:idx val="5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FA0F-4474-BD13-DFA6AC1FB82C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FA0F-4474-BD13-DFA6AC1FB82C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FA0F-4474-BD13-DFA6AC1FB82C}"/>
              </c:ext>
            </c:extLst>
          </c:dPt>
          <c:dPt>
            <c:idx val="8"/>
            <c:invertIfNegative val="0"/>
            <c:bubble3D val="0"/>
            <c:spPr>
              <a:solidFill>
                <a:srgbClr val="FBE5D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FA0F-4474-BD13-DFA6AC1FB82C}"/>
              </c:ext>
            </c:extLst>
          </c:dPt>
          <c:dPt>
            <c:idx val="9"/>
            <c:invertIfNegative val="0"/>
            <c:bubble3D val="0"/>
            <c:spPr>
              <a:solidFill>
                <a:srgbClr val="BFBFB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FA0F-4474-BD13-DFA6AC1FB82C}"/>
              </c:ext>
            </c:extLst>
          </c:dPt>
          <c:cat>
            <c:strRef>
              <c:f>'10_UNIDADES_+_demandadas_2023'!$A$7:$A$16</c:f>
              <c:strCache>
                <c:ptCount val="10"/>
                <c:pt idx="0">
                  <c:v>Secretaria Municipal de Assistência e Desenvolvimento Social</c:v>
                </c:pt>
                <c:pt idx="1">
                  <c:v>Secretaria Municipal das Subprefeituras</c:v>
                </c:pt>
                <c:pt idx="2">
                  <c:v>Secretaria Municipal da Saúde</c:v>
                </c:pt>
                <c:pt idx="3">
                  <c:v>Companhia de Engenharia de Tráfego - CET</c:v>
                </c:pt>
                <c:pt idx="4">
                  <c:v>Secretaria Municipal da Fazenda</c:v>
                </c:pt>
                <c:pt idx="5">
                  <c:v>Secretaria Executiva de Limpeza Urbana**</c:v>
                </c:pt>
                <c:pt idx="6">
                  <c:v>São Paulo Transportes - SPTRANS</c:v>
                </c:pt>
                <c:pt idx="7">
                  <c:v>Secretaria Municipal de Educação</c:v>
                </c:pt>
                <c:pt idx="8">
                  <c:v>Subprefeitura Lapa</c:v>
                </c:pt>
                <c:pt idx="9">
                  <c:v>Órgão externo</c:v>
                </c:pt>
              </c:strCache>
            </c:strRef>
          </c:cat>
          <c:val>
            <c:numRef>
              <c:f>'10_UNIDADES_+_demandadas_2023'!$O$7:$O$16</c:f>
              <c:numCache>
                <c:formatCode>0</c:formatCode>
                <c:ptCount val="10"/>
                <c:pt idx="0">
                  <c:v>778.83333333333337</c:v>
                </c:pt>
                <c:pt idx="1">
                  <c:v>611.16666666666663</c:v>
                </c:pt>
                <c:pt idx="2">
                  <c:v>356</c:v>
                </c:pt>
                <c:pt idx="3">
                  <c:v>289.66666666666669</c:v>
                </c:pt>
                <c:pt idx="4">
                  <c:v>278</c:v>
                </c:pt>
                <c:pt idx="5">
                  <c:v>273.16666666666669</c:v>
                </c:pt>
                <c:pt idx="6">
                  <c:v>235</c:v>
                </c:pt>
                <c:pt idx="7">
                  <c:v>230.66666666666666</c:v>
                </c:pt>
                <c:pt idx="8">
                  <c:v>96.5</c:v>
                </c:pt>
                <c:pt idx="9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CA9-4EE1-9877-49B6D24CB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8"/>
        <c:axId val="1818454479"/>
        <c:axId val="1818453231"/>
      </c:barChart>
      <c:valAx>
        <c:axId val="1818453231"/>
        <c:scaling>
          <c:orientation val="minMax"/>
          <c:max val="800"/>
          <c:min val="0"/>
        </c:scaling>
        <c:delete val="0"/>
        <c:axPos val="l"/>
        <c:majorGridlines>
          <c:spPr>
            <a:ln w="6345" cap="flat">
              <a:solidFill>
                <a:srgbClr val="898989"/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4479"/>
        <c:crosses val="autoZero"/>
        <c:crossBetween val="between"/>
      </c:valAx>
      <c:catAx>
        <c:axId val="1818454479"/>
        <c:scaling>
          <c:orientation val="minMax"/>
        </c:scaling>
        <c:delete val="0"/>
        <c:axPos val="b"/>
        <c:majorGridlines>
          <c:spPr>
            <a:ln w="6345" cap="flat">
              <a:solidFill>
                <a:srgbClr val="898989"/>
              </a:solidFill>
              <a:prstDash val="solid"/>
              <a:round/>
            </a:ln>
          </c:spPr>
        </c:majorGridlines>
        <c:numFmt formatCode="mmm/yy" sourceLinked="0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3231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45" cap="flat">
      <a:solidFill>
        <a:srgbClr val="89898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43314623125292E-2"/>
          <c:y val="0.10685912816321233"/>
          <c:w val="0.6016472847261134"/>
          <c:h val="0.88462932840618924"/>
        </c:manualLayout>
      </c:layout>
      <c:ofPieChart>
        <c:ofPieType val="pie"/>
        <c:varyColors val="1"/>
        <c:ser>
          <c:idx val="14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C6-42A3-9481-68ADE6B0346A}"/>
              </c:ext>
            </c:extLst>
          </c:dPt>
          <c:dPt>
            <c:idx val="1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2-DEC6-42A3-9481-68ADE6B0346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DEC6-42A3-9481-68ADE6B0346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4-DEC6-42A3-9481-68ADE6B0346A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6-DEC6-42A3-9481-68ADE6B0346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DEC6-42A3-9481-68ADE6B0346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8-DEC6-42A3-9481-68ADE6B0346A}"/>
              </c:ext>
            </c:extLst>
          </c:dPt>
          <c:dPt>
            <c:idx val="7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A-DEC6-42A3-9481-68ADE6B0346A}"/>
              </c:ext>
            </c:extLst>
          </c:dPt>
          <c:dPt>
            <c:idx val="8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C-DEC6-42A3-9481-68ADE6B0346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D-DEC6-42A3-9481-68ADE6B0346A}"/>
              </c:ext>
            </c:extLst>
          </c:dPt>
          <c:dPt>
            <c:idx val="1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DEC6-42A3-9481-68ADE6B0346A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'10_UNIDADES_+_demandadas_2023'!$A$7:$A$18</c15:sqref>
                  </c15:fullRef>
                </c:ext>
              </c:extLst>
              <c:f>('10_UNIDADES_+_demandadas_2023'!$A$7:$A$16,'10_UNIDADES_+_demandadas_2023'!$A$18)</c:f>
              <c:strCache>
                <c:ptCount val="11"/>
                <c:pt idx="0">
                  <c:v>Secretaria Municipal de Assistência e Desenvolvimento Social</c:v>
                </c:pt>
                <c:pt idx="1">
                  <c:v>Secretaria Municipal das Subprefeituras</c:v>
                </c:pt>
                <c:pt idx="2">
                  <c:v>Secretaria Municipal da Saúde</c:v>
                </c:pt>
                <c:pt idx="3">
                  <c:v>Companhia de Engenharia de Tráfego - CET</c:v>
                </c:pt>
                <c:pt idx="4">
                  <c:v>Secretaria Municipal da Fazenda</c:v>
                </c:pt>
                <c:pt idx="5">
                  <c:v>Secretaria Executiva de Limpeza Urbana**</c:v>
                </c:pt>
                <c:pt idx="6">
                  <c:v>São Paulo Transportes - SPTRANS</c:v>
                </c:pt>
                <c:pt idx="7">
                  <c:v>Secretaria Municipal de Educação</c:v>
                </c:pt>
                <c:pt idx="8">
                  <c:v>Subprefeitura Lapa</c:v>
                </c:pt>
                <c:pt idx="9">
                  <c:v>Órgão externo</c:v>
                </c:pt>
                <c:pt idx="10">
                  <c:v>Outros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'10_UNIDADES_+_demandadas_2023'!$P$7:$P$18</c15:sqref>
                  </c15:fullRef>
                </c:ext>
              </c:extLst>
              <c:f>('10_UNIDADES_+_demandadas_2023'!$P$7:$P$16,'10_UNIDADES_+_demandadas_2023'!$P$18)</c:f>
              <c:numCache>
                <c:formatCode>0.00</c:formatCode>
                <c:ptCount val="11"/>
                <c:pt idx="0">
                  <c:v>16.734258271077909</c:v>
                </c:pt>
                <c:pt idx="1">
                  <c:v>15.731056563500534</c:v>
                </c:pt>
                <c:pt idx="2">
                  <c:v>7.3212379935965846</c:v>
                </c:pt>
                <c:pt idx="3">
                  <c:v>5.805763073639274</c:v>
                </c:pt>
                <c:pt idx="4">
                  <c:v>5.1654215581643541</c:v>
                </c:pt>
                <c:pt idx="5">
                  <c:v>5.805763073639274</c:v>
                </c:pt>
                <c:pt idx="6">
                  <c:v>4.4823906083244394</c:v>
                </c:pt>
                <c:pt idx="7">
                  <c:v>3.4364994663820703</c:v>
                </c:pt>
                <c:pt idx="8">
                  <c:v>1.7502668089647813</c:v>
                </c:pt>
                <c:pt idx="9">
                  <c:v>1.7502668089647813</c:v>
                </c:pt>
                <c:pt idx="10">
                  <c:v>32.017075773746001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'10_UNIDADES_+_demandadas_2023'!$P$17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1-DEC6-42A3-9481-68ADE6B03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ercent"/>
        <c:splitPos val="28"/>
        <c:secondPieSize val="75"/>
        <c:serLines/>
      </c:of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264292337989588"/>
          <c:y val="0.1062638550575904"/>
          <c:w val="0.27567823684960729"/>
          <c:h val="0.893736144942409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6345" cap="flat">
      <a:solidFill>
        <a:srgbClr val="898989"/>
      </a:solidFill>
      <a:prstDash val="solid"/>
      <a:round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  Média - Unidades 10 mais demandadas 3 últimos meses</a:t>
            </a:r>
          </a:p>
        </c:rich>
      </c:tx>
      <c:layout>
        <c:manualLayout>
          <c:xMode val="edge"/>
          <c:yMode val="edge"/>
          <c:x val="8.44554782478983E-2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7395714574920354E-2"/>
          <c:y val="0.12030928566361637"/>
          <c:w val="0.96217929457058726"/>
          <c:h val="0.8757053116108234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'UNIDADES_-_10+_últimos_3_meses'!$F$6:$F$6</c:f>
              <c:strCache>
                <c:ptCount val="1"/>
                <c:pt idx="0">
                  <c:v>Média</c:v>
                </c:pt>
              </c:strCache>
            </c:strRef>
          </c:tx>
          <c:spPr>
            <a:solidFill>
              <a:srgbClr val="8064A2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4572A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7E41-47B1-9395-F448E3488CB1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7E41-47B1-9395-F448E3488CB1}"/>
              </c:ext>
            </c:extLst>
          </c:dPt>
          <c:dPt>
            <c:idx val="2"/>
            <c:invertIfNegative val="0"/>
            <c:bubble3D val="0"/>
            <c:spPr>
              <a:solidFill>
                <a:srgbClr val="89A54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7E41-47B1-9395-F448E3488CB1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7E41-47B1-9395-F448E3488CB1}"/>
              </c:ext>
            </c:extLst>
          </c:dPt>
          <c:dPt>
            <c:idx val="4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7E41-47B1-9395-F448E3488CB1}"/>
              </c:ext>
            </c:extLst>
          </c:dPt>
          <c:dPt>
            <c:idx val="5"/>
            <c:invertIfNegative val="0"/>
            <c:bubble3D val="0"/>
            <c:spPr>
              <a:solidFill>
                <a:srgbClr val="DB843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7E41-47B1-9395-F448E3488CB1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7E41-47B1-9395-F448E3488CB1}"/>
              </c:ext>
            </c:extLst>
          </c:dPt>
          <c:dPt>
            <c:idx val="7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7E41-47B1-9395-F448E3488CB1}"/>
              </c:ext>
            </c:extLst>
          </c:dPt>
          <c:dPt>
            <c:idx val="8"/>
            <c:invertIfNegative val="0"/>
            <c:bubble3D val="0"/>
            <c:spPr>
              <a:solidFill>
                <a:srgbClr val="00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7E41-47B1-9395-F448E3488CB1}"/>
              </c:ext>
            </c:extLst>
          </c:dPt>
          <c:dPt>
            <c:idx val="9"/>
            <c:invertIfNegative val="0"/>
            <c:bubble3D val="0"/>
            <c:spPr>
              <a:solidFill>
                <a:srgbClr val="A99BB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7E41-47B1-9395-F448E3488CB1}"/>
              </c:ext>
            </c:extLst>
          </c:dPt>
          <c:cat>
            <c:strRef>
              <c:f>'UNIDADES_-_10+_últimos_3_meses'!$A$7:$A$16</c:f>
              <c:strCache>
                <c:ptCount val="10"/>
                <c:pt idx="0">
                  <c:v>Secretaria Municipal de Assistência e Desenvolvimento Social</c:v>
                </c:pt>
                <c:pt idx="1">
                  <c:v>Secretaria Municipal das Subprefeituras</c:v>
                </c:pt>
                <c:pt idx="2">
                  <c:v>Secretaria Municipal da Saúde</c:v>
                </c:pt>
                <c:pt idx="3">
                  <c:v>Secretaria Executiva de Limpeza Urbana**</c:v>
                </c:pt>
                <c:pt idx="4">
                  <c:v>Companhia de Engenharia de Tráfego - CET</c:v>
                </c:pt>
                <c:pt idx="5">
                  <c:v>Secretaria Municipal da Fazenda</c:v>
                </c:pt>
                <c:pt idx="6">
                  <c:v>São Paulo Transportes - SPTRANS</c:v>
                </c:pt>
                <c:pt idx="7">
                  <c:v>Secretaria Municipal de Educação</c:v>
                </c:pt>
                <c:pt idx="8">
                  <c:v>Subprefeitura Lapa</c:v>
                </c:pt>
                <c:pt idx="9">
                  <c:v>Órgão externo</c:v>
                </c:pt>
              </c:strCache>
            </c:strRef>
          </c:cat>
          <c:val>
            <c:numRef>
              <c:f>'UNIDADES_-_10+_últimos_3_meses'!$F$7:$F$16</c:f>
              <c:numCache>
                <c:formatCode>0</c:formatCode>
                <c:ptCount val="10"/>
                <c:pt idx="0">
                  <c:v>898.66666666666663</c:v>
                </c:pt>
                <c:pt idx="1">
                  <c:v>671</c:v>
                </c:pt>
                <c:pt idx="2">
                  <c:v>367.33333333333331</c:v>
                </c:pt>
                <c:pt idx="3">
                  <c:v>262.66666666666669</c:v>
                </c:pt>
                <c:pt idx="4">
                  <c:v>260.66666666666669</c:v>
                </c:pt>
                <c:pt idx="5">
                  <c:v>247.33333333333334</c:v>
                </c:pt>
                <c:pt idx="6">
                  <c:v>244.33333333333334</c:v>
                </c:pt>
                <c:pt idx="7">
                  <c:v>183.33333333333334</c:v>
                </c:pt>
                <c:pt idx="8">
                  <c:v>99.333333333333329</c:v>
                </c:pt>
                <c:pt idx="9">
                  <c:v>88.333333333333329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1A6-49C3-800F-8B97F6A91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1456671"/>
        <c:axId val="1818449903"/>
      </c:barChart>
      <c:valAx>
        <c:axId val="1818449903"/>
        <c:scaling>
          <c:orientation val="minMax"/>
          <c:max val="1000"/>
        </c:scaling>
        <c:delete val="0"/>
        <c:axPos val="b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91456671"/>
        <c:crosses val="autoZero"/>
        <c:crossBetween val="between"/>
        <c:majorUnit val="100"/>
      </c:valAx>
      <c:catAx>
        <c:axId val="179145667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49903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unidades mais demendadas dos 3 últimos meses</a:t>
            </a:r>
          </a:p>
        </c:rich>
      </c:tx>
      <c:layout>
        <c:manualLayout>
          <c:xMode val="edge"/>
          <c:yMode val="edge"/>
          <c:x val="0.20666659113653957"/>
          <c:y val="1.0869565217391304E-2"/>
        </c:manualLayout>
      </c:layout>
      <c:overlay val="0"/>
      <c:spPr>
        <a:noFill/>
        <a:ln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'UNIDADES_-_10+_últimos_3_meses'!$A$7:$A$7</c:f>
              <c:strCache>
                <c:ptCount val="1"/>
                <c:pt idx="0">
                  <c:v>Secretaria Municipal de Assistência e Desenvolvimento Social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45078</c:v>
                </c:pt>
                <c:pt idx="1">
                  <c:v>45047</c:v>
                </c:pt>
                <c:pt idx="2">
                  <c:v>45017</c:v>
                </c:pt>
              </c:numCache>
            </c:numRef>
          </c:cat>
          <c:val>
            <c:numRef>
              <c:f>'UNIDADES_-_10+_últimos_3_meses'!$B$7:$D$7</c:f>
              <c:numCache>
                <c:formatCode>General</c:formatCode>
                <c:ptCount val="3"/>
                <c:pt idx="0">
                  <c:v>784</c:v>
                </c:pt>
                <c:pt idx="1">
                  <c:v>878</c:v>
                </c:pt>
                <c:pt idx="2">
                  <c:v>1034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C8-4DEB-B2DA-7A917A35B7EB}"/>
            </c:ext>
          </c:extLst>
        </c:ser>
        <c:ser>
          <c:idx val="1"/>
          <c:order val="1"/>
          <c:tx>
            <c:strRef>
              <c:f>'UNIDADES_-_10+_últimos_3_meses'!$A$8:$A$8</c:f>
              <c:strCache>
                <c:ptCount val="1"/>
                <c:pt idx="0">
                  <c:v>Secretaria Municipal das Subprefeituras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45078</c:v>
                </c:pt>
                <c:pt idx="1">
                  <c:v>45047</c:v>
                </c:pt>
                <c:pt idx="2">
                  <c:v>45017</c:v>
                </c:pt>
              </c:numCache>
            </c:numRef>
          </c:cat>
          <c:val>
            <c:numRef>
              <c:f>'UNIDADES_-_10+_últimos_3_meses'!$B$8:$D$8</c:f>
              <c:numCache>
                <c:formatCode>General</c:formatCode>
                <c:ptCount val="3"/>
                <c:pt idx="0">
                  <c:v>737</c:v>
                </c:pt>
                <c:pt idx="1">
                  <c:v>704</c:v>
                </c:pt>
                <c:pt idx="2">
                  <c:v>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C8-4DEB-B2DA-7A917A35B7EB}"/>
            </c:ext>
          </c:extLst>
        </c:ser>
        <c:ser>
          <c:idx val="2"/>
          <c:order val="2"/>
          <c:tx>
            <c:strRef>
              <c:f>'UNIDADES_-_10+_últimos_3_meses'!$A$9:$A$9</c:f>
              <c:strCache>
                <c:ptCount val="1"/>
                <c:pt idx="0">
                  <c:v>Secretaria Municipal da Saúde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45078</c:v>
                </c:pt>
                <c:pt idx="1">
                  <c:v>45047</c:v>
                </c:pt>
                <c:pt idx="2">
                  <c:v>45017</c:v>
                </c:pt>
              </c:numCache>
            </c:numRef>
          </c:cat>
          <c:val>
            <c:numRef>
              <c:f>'UNIDADES_-_10+_últimos_3_meses'!$B$9:$D$9</c:f>
              <c:numCache>
                <c:formatCode>General</c:formatCode>
                <c:ptCount val="3"/>
                <c:pt idx="0">
                  <c:v>343</c:v>
                </c:pt>
                <c:pt idx="1">
                  <c:v>427</c:v>
                </c:pt>
                <c:pt idx="2">
                  <c:v>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C8-4DEB-B2DA-7A917A35B7EB}"/>
            </c:ext>
          </c:extLst>
        </c:ser>
        <c:ser>
          <c:idx val="3"/>
          <c:order val="3"/>
          <c:tx>
            <c:strRef>
              <c:f>'UNIDADES_-_10+_últimos_3_meses'!$A$10:$A$10</c:f>
              <c:strCache>
                <c:ptCount val="1"/>
                <c:pt idx="0">
                  <c:v>Secretaria Executiva de Limpeza Urbana**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45078</c:v>
                </c:pt>
                <c:pt idx="1">
                  <c:v>45047</c:v>
                </c:pt>
                <c:pt idx="2">
                  <c:v>45017</c:v>
                </c:pt>
              </c:numCache>
            </c:numRef>
          </c:cat>
          <c:val>
            <c:numRef>
              <c:f>'UNIDADES_-_10+_últimos_3_meses'!$B$10:$D$10</c:f>
              <c:numCache>
                <c:formatCode>General</c:formatCode>
                <c:ptCount val="3"/>
                <c:pt idx="0">
                  <c:v>272</c:v>
                </c:pt>
                <c:pt idx="1">
                  <c:v>269</c:v>
                </c:pt>
                <c:pt idx="2">
                  <c:v>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C8-4DEB-B2DA-7A917A35B7EB}"/>
            </c:ext>
          </c:extLst>
        </c:ser>
        <c:ser>
          <c:idx val="4"/>
          <c:order val="4"/>
          <c:tx>
            <c:strRef>
              <c:f>'UNIDADES_-_10+_últimos_3_meses'!$A$11:$A$11</c:f>
              <c:strCache>
                <c:ptCount val="1"/>
                <c:pt idx="0">
                  <c:v>Companhia de Engenharia de Tráfego - CET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45078</c:v>
                </c:pt>
                <c:pt idx="1">
                  <c:v>45047</c:v>
                </c:pt>
                <c:pt idx="2">
                  <c:v>45017</c:v>
                </c:pt>
              </c:numCache>
            </c:numRef>
          </c:cat>
          <c:val>
            <c:numRef>
              <c:f>'UNIDADES_-_10+_últimos_3_meses'!$B$11:$D$11</c:f>
              <c:numCache>
                <c:formatCode>General</c:formatCode>
                <c:ptCount val="3"/>
                <c:pt idx="0">
                  <c:v>272</c:v>
                </c:pt>
                <c:pt idx="1">
                  <c:v>279</c:v>
                </c:pt>
                <c:pt idx="2">
                  <c:v>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C8-4DEB-B2DA-7A917A35B7EB}"/>
            </c:ext>
          </c:extLst>
        </c:ser>
        <c:ser>
          <c:idx val="5"/>
          <c:order val="5"/>
          <c:tx>
            <c:strRef>
              <c:f>'UNIDADES_-_10+_últimos_3_meses'!$A$12:$A$12</c:f>
              <c:strCache>
                <c:ptCount val="1"/>
                <c:pt idx="0">
                  <c:v>Secretaria Municipal da Fazenda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45078</c:v>
                </c:pt>
                <c:pt idx="1">
                  <c:v>45047</c:v>
                </c:pt>
                <c:pt idx="2">
                  <c:v>45017</c:v>
                </c:pt>
              </c:numCache>
            </c:numRef>
          </c:cat>
          <c:val>
            <c:numRef>
              <c:f>'UNIDADES_-_10+_últimos_3_meses'!$B$12:$D$12</c:f>
              <c:numCache>
                <c:formatCode>General</c:formatCode>
                <c:ptCount val="3"/>
                <c:pt idx="0">
                  <c:v>242</c:v>
                </c:pt>
                <c:pt idx="1">
                  <c:v>278</c:v>
                </c:pt>
                <c:pt idx="2">
                  <c:v>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C8-4DEB-B2DA-7A917A35B7EB}"/>
            </c:ext>
          </c:extLst>
        </c:ser>
        <c:ser>
          <c:idx val="6"/>
          <c:order val="6"/>
          <c:tx>
            <c:strRef>
              <c:f>'UNIDADES_-_10+_últimos_3_meses'!$A$13:$A$13</c:f>
              <c:strCache>
                <c:ptCount val="1"/>
                <c:pt idx="0">
                  <c:v>São Paulo Transportes - SPTRANS</c:v>
                </c:pt>
              </c:strCache>
            </c:strRef>
          </c:tx>
          <c:spPr>
            <a:solidFill>
              <a:srgbClr val="FBE5D6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45078</c:v>
                </c:pt>
                <c:pt idx="1">
                  <c:v>45047</c:v>
                </c:pt>
                <c:pt idx="2">
                  <c:v>45017</c:v>
                </c:pt>
              </c:numCache>
            </c:numRef>
          </c:cat>
          <c:val>
            <c:numRef>
              <c:f>'UNIDADES_-_10+_últimos_3_meses'!$B$13:$D$13</c:f>
              <c:numCache>
                <c:formatCode>General</c:formatCode>
                <c:ptCount val="3"/>
                <c:pt idx="0">
                  <c:v>210</c:v>
                </c:pt>
                <c:pt idx="1">
                  <c:v>285</c:v>
                </c:pt>
                <c:pt idx="2">
                  <c:v>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C8-4DEB-B2DA-7A917A35B7EB}"/>
            </c:ext>
          </c:extLst>
        </c:ser>
        <c:ser>
          <c:idx val="7"/>
          <c:order val="7"/>
          <c:tx>
            <c:strRef>
              <c:f>'UNIDADES_-_10+_últimos_3_meses'!$A$14:$A$14</c:f>
              <c:strCache>
                <c:ptCount val="1"/>
                <c:pt idx="0">
                  <c:v>Secretaria Municipal de Educação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45078</c:v>
                </c:pt>
                <c:pt idx="1">
                  <c:v>45047</c:v>
                </c:pt>
                <c:pt idx="2">
                  <c:v>45017</c:v>
                </c:pt>
              </c:numCache>
            </c:numRef>
          </c:cat>
          <c:val>
            <c:numRef>
              <c:f>'UNIDADES_-_10+_últimos_3_meses'!$B$14:$D$14</c:f>
              <c:numCache>
                <c:formatCode>General</c:formatCode>
                <c:ptCount val="3"/>
                <c:pt idx="0">
                  <c:v>161</c:v>
                </c:pt>
                <c:pt idx="1">
                  <c:v>206</c:v>
                </c:pt>
                <c:pt idx="2">
                  <c:v>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BC8-4DEB-B2DA-7A917A35B7EB}"/>
            </c:ext>
          </c:extLst>
        </c:ser>
        <c:ser>
          <c:idx val="8"/>
          <c:order val="8"/>
          <c:tx>
            <c:strRef>
              <c:f>'UNIDADES_-_10+_últimos_3_meses'!$A$15:$A$15</c:f>
              <c:strCache>
                <c:ptCount val="1"/>
                <c:pt idx="0">
                  <c:v>Subprefeitura Lapa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45078</c:v>
                </c:pt>
                <c:pt idx="1">
                  <c:v>45047</c:v>
                </c:pt>
                <c:pt idx="2">
                  <c:v>45017</c:v>
                </c:pt>
              </c:numCache>
            </c:numRef>
          </c:cat>
          <c:val>
            <c:numRef>
              <c:f>'UNIDADES_-_10+_últimos_3_meses'!$B$15:$D$15</c:f>
              <c:numCache>
                <c:formatCode>General</c:formatCode>
                <c:ptCount val="3"/>
                <c:pt idx="0">
                  <c:v>82</c:v>
                </c:pt>
                <c:pt idx="1">
                  <c:v>125</c:v>
                </c:pt>
                <c:pt idx="2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BC8-4DEB-B2DA-7A917A35B7EB}"/>
            </c:ext>
          </c:extLst>
        </c:ser>
        <c:ser>
          <c:idx val="9"/>
          <c:order val="9"/>
          <c:tx>
            <c:strRef>
              <c:f>'UNIDADES_-_10+_últimos_3_meses'!$A$16:$A$16</c:f>
              <c:strCache>
                <c:ptCount val="1"/>
                <c:pt idx="0">
                  <c:v>Órgão externo</c:v>
                </c:pt>
              </c:strCache>
            </c:strRef>
          </c:tx>
          <c:spPr>
            <a:solidFill>
              <a:srgbClr val="997300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45078</c:v>
                </c:pt>
                <c:pt idx="1">
                  <c:v>45047</c:v>
                </c:pt>
                <c:pt idx="2">
                  <c:v>45017</c:v>
                </c:pt>
              </c:numCache>
            </c:numRef>
          </c:cat>
          <c:val>
            <c:numRef>
              <c:f>'UNIDADES_-_10+_últimos_3_meses'!$B$16:$D$16</c:f>
              <c:numCache>
                <c:formatCode>General</c:formatCode>
                <c:ptCount val="3"/>
                <c:pt idx="0">
                  <c:v>82</c:v>
                </c:pt>
                <c:pt idx="1">
                  <c:v>107</c:v>
                </c:pt>
                <c:pt idx="2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BC8-4DEB-B2DA-7A917A35B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19695471"/>
        <c:axId val="1812050239"/>
      </c:barChart>
      <c:valAx>
        <c:axId val="1812050239"/>
        <c:scaling>
          <c:orientation val="minMax"/>
          <c:max val="1100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5471"/>
        <c:crosses val="autoZero"/>
        <c:crossBetween val="between"/>
        <c:majorUnit val="100"/>
      </c:valAx>
      <c:dateAx>
        <c:axId val="1819695471"/>
        <c:scaling>
          <c:orientation val="minMax"/>
        </c:scaling>
        <c:delete val="0"/>
        <c:axPos val="l"/>
        <c:numFmt formatCode="mmm/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0239"/>
        <c:crosses val="autoZero"/>
        <c:auto val="1"/>
        <c:lblOffset val="100"/>
        <c:baseTimeUnit val="months"/>
      </c:date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5539137823599392"/>
          <c:y val="0.1124780326372247"/>
          <c:w val="0.32528186727505715"/>
          <c:h val="0.7916590113648424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0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view3D>
      <c:rotX val="13"/>
      <c:rotY val="18"/>
      <c:rAngAx val="1"/>
    </c:view3D>
    <c:floor>
      <c:thickness val="0"/>
      <c:spPr>
        <a:noFill/>
        <a:ln w="9528" cap="flat">
          <a:solidFill>
            <a:srgbClr val="868686"/>
          </a:solidFill>
          <a:prstDash val="solid"/>
          <a:round/>
        </a:ln>
      </c:spPr>
    </c:floor>
    <c:sideWall>
      <c:thickness val="0"/>
      <c:spPr>
        <a:noFill/>
        <a:ln>
          <a:noFill/>
        </a:ln>
      </c:spPr>
    </c:sideWall>
    <c:backWall>
      <c:thickness val="0"/>
      <c:spPr>
        <a:noFill/>
        <a:ln>
          <a:noFill/>
        </a:ln>
      </c:spPr>
    </c:backWall>
    <c:plotArea>
      <c:layout>
        <c:manualLayout>
          <c:xMode val="edge"/>
          <c:yMode val="edge"/>
          <c:x val="1.8483969492481246E-2"/>
          <c:y val="0.1350512081065649"/>
          <c:w val="0.61593434052057794"/>
          <c:h val="0.8253107540637626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'10_Unidades+_demandados__JUN_23'!$B$22:$B$22</c:f>
              <c:strCache>
                <c:ptCount val="1"/>
                <c:pt idx="0">
                  <c:v>Secretaria Municipal de Assistência e Desenvolvimento Social</c:v>
                </c:pt>
              </c:strCache>
            </c:strRef>
          </c:tx>
          <c:spPr>
            <a:solidFill>
              <a:srgbClr val="3333FF"/>
            </a:solidFill>
            <a:ln>
              <a:noFill/>
            </a:ln>
          </c:spPr>
          <c:invertIfNegative val="0"/>
          <c:val>
            <c:numRef>
              <c:f>'10_Unidades+_demandados__JUN_23'!$B$23:$B$25</c:f>
              <c:numCache>
                <c:formatCode>General</c:formatCode>
                <c:ptCount val="3"/>
                <c:pt idx="0">
                  <c:v>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30-4EE5-806A-0B2A1BDF7229}"/>
            </c:ext>
          </c:extLst>
        </c:ser>
        <c:ser>
          <c:idx val="1"/>
          <c:order val="1"/>
          <c:tx>
            <c:strRef>
              <c:f>'10_Unidades+_demandados__JUN_23'!$C$22:$C$22</c:f>
              <c:strCache>
                <c:ptCount val="1"/>
                <c:pt idx="0">
                  <c:v>Secretaria Municipal das Subprefeituras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val>
            <c:numRef>
              <c:f>'10_Unidades+_demandados__JUN_23'!$C$23:$C$25</c:f>
              <c:numCache>
                <c:formatCode>General</c:formatCode>
                <c:ptCount val="3"/>
                <c:pt idx="0">
                  <c:v>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30-4EE5-806A-0B2A1BDF7229}"/>
            </c:ext>
          </c:extLst>
        </c:ser>
        <c:ser>
          <c:idx val="2"/>
          <c:order val="2"/>
          <c:tx>
            <c:strRef>
              <c:f>'10_Unidades+_demandados__JUN_23'!$D$22:$D$22</c:f>
              <c:strCache>
                <c:ptCount val="1"/>
                <c:pt idx="0">
                  <c:v>Secretaria Municipal da Saúde</c:v>
                </c:pt>
              </c:strCache>
            </c:strRef>
          </c:tx>
          <c:spPr>
            <a:solidFill>
              <a:srgbClr val="7F9A48"/>
            </a:solidFill>
            <a:ln>
              <a:noFill/>
            </a:ln>
          </c:spPr>
          <c:invertIfNegative val="0"/>
          <c:val>
            <c:numRef>
              <c:f>'10_Unidades+_demandados__JUN_23'!$D$23:$D$25</c:f>
              <c:numCache>
                <c:formatCode>General</c:formatCode>
                <c:ptCount val="3"/>
                <c:pt idx="0">
                  <c:v>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30-4EE5-806A-0B2A1BDF7229}"/>
            </c:ext>
          </c:extLst>
        </c:ser>
        <c:ser>
          <c:idx val="3"/>
          <c:order val="3"/>
          <c:tx>
            <c:strRef>
              <c:f>'10_Unidades+_demandados__JUN_23'!$E$22:$E$22</c:f>
              <c:strCache>
                <c:ptCount val="1"/>
                <c:pt idx="0">
                  <c:v>Companhia de Engenharia de Tráfego - CET</c:v>
                </c:pt>
              </c:strCache>
            </c:strRef>
          </c:tx>
          <c:spPr>
            <a:solidFill>
              <a:srgbClr val="9933FF"/>
            </a:solidFill>
            <a:ln>
              <a:noFill/>
            </a:ln>
          </c:spPr>
          <c:invertIfNegative val="0"/>
          <c:val>
            <c:numRef>
              <c:f>'10_Unidades+_demandados__JUN_23'!$E$23:$E$25</c:f>
              <c:numCache>
                <c:formatCode>General</c:formatCode>
                <c:ptCount val="3"/>
                <c:pt idx="0">
                  <c:v>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30-4EE5-806A-0B2A1BDF7229}"/>
            </c:ext>
          </c:extLst>
        </c:ser>
        <c:ser>
          <c:idx val="4"/>
          <c:order val="4"/>
          <c:tx>
            <c:strRef>
              <c:f>'10_Unidades+_demandados__JUN_23'!$F$22:$F$22</c:f>
              <c:strCache>
                <c:ptCount val="1"/>
                <c:pt idx="0">
                  <c:v>Secretaria Executiva de Limpeza Urbana**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val>
            <c:numRef>
              <c:f>'10_Unidades+_demandados__JUN_23'!$F$23:$F$25</c:f>
              <c:numCache>
                <c:formatCode>General</c:formatCode>
                <c:ptCount val="3"/>
                <c:pt idx="0">
                  <c:v>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30-4EE5-806A-0B2A1BDF7229}"/>
            </c:ext>
          </c:extLst>
        </c:ser>
        <c:ser>
          <c:idx val="5"/>
          <c:order val="5"/>
          <c:tx>
            <c:strRef>
              <c:f>'10_Unidades+_demandados__JUN_23'!$G$22:$G$22</c:f>
              <c:strCache>
                <c:ptCount val="1"/>
                <c:pt idx="0">
                  <c:v>Secretaria Municipal da Fazenda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</c:spPr>
          <c:invertIfNegative val="0"/>
          <c:val>
            <c:numRef>
              <c:f>'10_Unidades+_demandados__JUN_23'!$G$23:$G$25</c:f>
              <c:numCache>
                <c:formatCode>General</c:formatCode>
                <c:ptCount val="3"/>
                <c:pt idx="0">
                  <c:v>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30-4EE5-806A-0B2A1BDF7229}"/>
            </c:ext>
          </c:extLst>
        </c:ser>
        <c:ser>
          <c:idx val="6"/>
          <c:order val="6"/>
          <c:tx>
            <c:strRef>
              <c:f>'10_Unidades+_demandados__JUN_23'!$H$22:$H$22</c:f>
              <c:strCache>
                <c:ptCount val="1"/>
                <c:pt idx="0">
                  <c:v>São Paulo Transportes - SPTRANS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</c:spPr>
          <c:invertIfNegative val="0"/>
          <c:val>
            <c:numRef>
              <c:f>'10_Unidades+_demandados__JUN_23'!$H$23:$H$25</c:f>
              <c:numCache>
                <c:formatCode>General</c:formatCode>
                <c:ptCount val="3"/>
                <c:pt idx="0">
                  <c:v>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30-4EE5-806A-0B2A1BDF7229}"/>
            </c:ext>
          </c:extLst>
        </c:ser>
        <c:ser>
          <c:idx val="7"/>
          <c:order val="7"/>
          <c:tx>
            <c:strRef>
              <c:f>'10_Unidades+_demandados__JUN_23'!$I$22:$I$22</c:f>
              <c:strCache>
                <c:ptCount val="1"/>
                <c:pt idx="0">
                  <c:v>Secretaria Municipal de Educação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</c:spPr>
          <c:invertIfNegative val="0"/>
          <c:val>
            <c:numRef>
              <c:f>'10_Unidades+_demandados__JUN_23'!$I$23:$I$25</c:f>
              <c:numCache>
                <c:formatCode>General</c:formatCode>
                <c:ptCount val="3"/>
                <c:pt idx="0">
                  <c:v>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A30-4EE5-806A-0B2A1BDF7229}"/>
            </c:ext>
          </c:extLst>
        </c:ser>
        <c:ser>
          <c:idx val="8"/>
          <c:order val="8"/>
          <c:tx>
            <c:strRef>
              <c:f>'10_Unidades+_demandados__JUN_23'!$J$22:$J$22</c:f>
              <c:strCache>
                <c:ptCount val="1"/>
                <c:pt idx="0">
                  <c:v>Órgão externo</c:v>
                </c:pt>
              </c:strCache>
            </c:strRef>
          </c:tx>
          <c:spPr>
            <a:solidFill>
              <a:srgbClr val="00FF00"/>
            </a:solidFill>
            <a:ln>
              <a:noFill/>
            </a:ln>
          </c:spPr>
          <c:invertIfNegative val="0"/>
          <c:val>
            <c:numRef>
              <c:f>'10_Unidades+_demandados__JUN_23'!$J$23:$J$25</c:f>
              <c:numCache>
                <c:formatCode>General</c:formatCode>
                <c:ptCount val="3"/>
                <c:pt idx="0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A30-4EE5-806A-0B2A1BDF7229}"/>
            </c:ext>
          </c:extLst>
        </c:ser>
        <c:ser>
          <c:idx val="9"/>
          <c:order val="9"/>
          <c:tx>
            <c:strRef>
              <c:f>'10_Unidades+_demandados__JUN_23'!$K$22:$K$22</c:f>
              <c:strCache>
                <c:ptCount val="1"/>
                <c:pt idx="0">
                  <c:v>Subprefeitura Lapa</c:v>
                </c:pt>
              </c:strCache>
            </c:strRef>
          </c:tx>
          <c:spPr>
            <a:solidFill>
              <a:srgbClr val="FCD5B5"/>
            </a:solidFill>
            <a:ln>
              <a:noFill/>
            </a:ln>
          </c:spPr>
          <c:invertIfNegative val="0"/>
          <c:val>
            <c:numRef>
              <c:f>'10_Unidades+_demandados__JUN_23'!$K$23:$K$25</c:f>
              <c:numCache>
                <c:formatCode>General</c:formatCode>
                <c:ptCount val="3"/>
                <c:pt idx="0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A30-4EE5-806A-0B2A1BDF7229}"/>
            </c:ext>
          </c:extLst>
        </c:ser>
        <c:ser>
          <c:idx val="10"/>
          <c:order val="10"/>
          <c:tx>
            <c:strRef>
              <c:f>'10_Unidades+_demandados__JUN_23'!$L$22:$L$22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7B9E0"/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337-4F9F-993D-6E54A6BC5EE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'10_Unidades+_demandados__JUN_23'!$L$23:$L$25</c:f>
              <c:numCache>
                <c:formatCode>#,##0</c:formatCode>
                <c:ptCount val="3"/>
                <c:pt idx="2">
                  <c:v>4685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A30-4EE5-806A-0B2A1BDF7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"/>
        <c:shape val="box"/>
        <c:axId val="1819697967"/>
        <c:axId val="1819700047"/>
        <c:axId val="0"/>
      </c:bar3DChart>
      <c:valAx>
        <c:axId val="1819700047"/>
        <c:scaling>
          <c:orientation val="minMax"/>
          <c:max val="5000"/>
          <c:min val="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7967"/>
        <c:crosses val="autoZero"/>
        <c:crossBetween val="between"/>
        <c:majorUnit val="1000"/>
      </c:valAx>
      <c:catAx>
        <c:axId val="1819697967"/>
        <c:scaling>
          <c:orientation val="minMax"/>
        </c:scaling>
        <c:delete val="1"/>
        <c:axPos val="b"/>
        <c:majorTickMark val="out"/>
        <c:minorTickMark val="none"/>
        <c:tickLblPos val="nextTo"/>
        <c:crossAx val="1819700047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560144300166354"/>
          <c:y val="0.11962358247143262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UNIDADES mais demandadas do mês de JUNHO/23</a:t>
            </a:r>
          </a:p>
        </c:rich>
      </c:tx>
      <c:layout>
        <c:manualLayout>
          <c:xMode val="edge"/>
          <c:yMode val="edge"/>
          <c:x val="0.1304324757546258"/>
          <c:y val="8.3682081490560496E-4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"/>
          <c:y val="0.10804746081826104"/>
          <c:w val="0.94725261925482607"/>
          <c:h val="0.856361003276213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'10_Unidades+_demandados__JUN_23'!$B$6:$B$6</c:f>
              <c:strCache>
                <c:ptCount val="1"/>
                <c:pt idx="0">
                  <c:v>jun/23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33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C22C-433A-B111-F302FE51A5DE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C22C-433A-B111-F302FE51A5DE}"/>
              </c:ext>
            </c:extLst>
          </c:dPt>
          <c:dPt>
            <c:idx val="2"/>
            <c:invertIfNegative val="0"/>
            <c:bubble3D val="0"/>
            <c:spPr>
              <a:solidFill>
                <a:srgbClr val="89A54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C22C-433A-B111-F302FE51A5DE}"/>
              </c:ext>
            </c:extLst>
          </c:dPt>
          <c:dPt>
            <c:idx val="3"/>
            <c:invertIfNegative val="0"/>
            <c:bubble3D val="0"/>
            <c:spPr>
              <a:solidFill>
                <a:srgbClr val="99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C22C-433A-B111-F302FE51A5DE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C22C-433A-B111-F302FE51A5DE}"/>
              </c:ext>
            </c:extLst>
          </c:dPt>
          <c:dPt>
            <c:idx val="5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C22C-433A-B111-F302FE51A5DE}"/>
              </c:ext>
            </c:extLst>
          </c:dPt>
          <c:dPt>
            <c:idx val="6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C22C-433A-B111-F302FE51A5DE}"/>
              </c:ext>
            </c:extLst>
          </c:dPt>
          <c:dPt>
            <c:idx val="7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C22C-433A-B111-F302FE51A5DE}"/>
              </c:ext>
            </c:extLst>
          </c:dPt>
          <c:dPt>
            <c:idx val="8"/>
            <c:invertIfNegative val="0"/>
            <c:bubble3D val="0"/>
            <c:spPr>
              <a:solidFill>
                <a:srgbClr val="00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C22C-433A-B111-F302FE51A5DE}"/>
              </c:ext>
            </c:extLst>
          </c:dPt>
          <c:dPt>
            <c:idx val="9"/>
            <c:invertIfNegative val="0"/>
            <c:bubble3D val="0"/>
            <c:spPr>
              <a:solidFill>
                <a:srgbClr val="FCD5B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C22C-433A-B111-F302FE51A5DE}"/>
              </c:ext>
            </c:extLst>
          </c:dPt>
          <c:cat>
            <c:strRef>
              <c:f>'10_Unidades+_demandados__JUN_23'!$A$7:$A$16</c:f>
              <c:strCache>
                <c:ptCount val="10"/>
                <c:pt idx="0">
                  <c:v>Secretaria Municipal de Assistência e Desenvolvimento Social</c:v>
                </c:pt>
                <c:pt idx="1">
                  <c:v>Secretaria Municipal das Subprefeituras</c:v>
                </c:pt>
                <c:pt idx="2">
                  <c:v>Secretaria Municipal da Saúde</c:v>
                </c:pt>
                <c:pt idx="3">
                  <c:v>Companhia de Engenharia de Tráfego - CET</c:v>
                </c:pt>
                <c:pt idx="4">
                  <c:v>Secretaria Executiva de Limpeza Urbana**</c:v>
                </c:pt>
                <c:pt idx="5">
                  <c:v>Secretaria Municipal da Fazenda</c:v>
                </c:pt>
                <c:pt idx="6">
                  <c:v>São Paulo Transportes - SPTRANS</c:v>
                </c:pt>
                <c:pt idx="7">
                  <c:v>Secretaria Municipal de Educação</c:v>
                </c:pt>
                <c:pt idx="8">
                  <c:v>Órgão externo</c:v>
                </c:pt>
                <c:pt idx="9">
                  <c:v>Subprefeitura Lapa</c:v>
                </c:pt>
              </c:strCache>
            </c:strRef>
          </c:cat>
          <c:val>
            <c:numRef>
              <c:f>'10_Unidades+_demandados__JUN_23'!$B$7:$B$16</c:f>
              <c:numCache>
                <c:formatCode>General</c:formatCode>
                <c:ptCount val="10"/>
                <c:pt idx="0">
                  <c:v>784</c:v>
                </c:pt>
                <c:pt idx="1">
                  <c:v>737</c:v>
                </c:pt>
                <c:pt idx="2">
                  <c:v>343</c:v>
                </c:pt>
                <c:pt idx="3">
                  <c:v>272</c:v>
                </c:pt>
                <c:pt idx="4">
                  <c:v>272</c:v>
                </c:pt>
                <c:pt idx="5">
                  <c:v>242</c:v>
                </c:pt>
                <c:pt idx="6">
                  <c:v>210</c:v>
                </c:pt>
                <c:pt idx="7">
                  <c:v>161</c:v>
                </c:pt>
                <c:pt idx="8">
                  <c:v>82</c:v>
                </c:pt>
                <c:pt idx="9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0F5-4C9D-A13E-05FBB3271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698799"/>
        <c:axId val="1819698383"/>
      </c:barChart>
      <c:valAx>
        <c:axId val="1819698383"/>
        <c:scaling>
          <c:orientation val="minMax"/>
          <c:max val="1100"/>
          <c:min val="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8799"/>
        <c:crosses val="autoZero"/>
        <c:crossBetween val="between"/>
        <c:majorUnit val="250"/>
      </c:valAx>
      <c:catAx>
        <c:axId val="18196987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8383"/>
        <c:crosses val="autoZero"/>
        <c:auto val="1"/>
        <c:lblAlgn val="ctr"/>
        <c:lblOffset val="100"/>
        <c:tickLblSkip val="1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</a:rPr>
              <a:t>Média e % de protocolos/subprefeitura em 2023 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8700327255726974E-2"/>
          <c:y val="0.10441090025037193"/>
          <c:w val="0.98129967274427299"/>
          <c:h val="0.803477387907156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Subprefeituras_2023!$P$4:$P$4</c:f>
              <c:strCache>
                <c:ptCount val="1"/>
                <c:pt idx="0">
                  <c:v>% Total dentre as subprefeituras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strRef>
              <c:f>Subprefeituras_2023!$A$5:$A$36</c:f>
              <c:strCache>
                <c:ptCount val="32"/>
                <c:pt idx="0">
                  <c:v>Aricanduva</c:v>
                </c:pt>
                <c:pt idx="1">
                  <c:v>Butantã</c:v>
                </c:pt>
                <c:pt idx="2">
                  <c:v>Campo Limpo</c:v>
                </c:pt>
                <c:pt idx="3">
                  <c:v>Capela do Socorro</c:v>
                </c:pt>
                <c:pt idx="4">
                  <c:v>Casa Verde</c:v>
                </c:pt>
                <c:pt idx="5">
                  <c:v>Cidade Ademar</c:v>
                </c:pt>
                <c:pt idx="6">
                  <c:v>Cidade Tiradentes</c:v>
                </c:pt>
                <c:pt idx="7">
                  <c:v>Ermelino Matarazzo</c:v>
                </c:pt>
                <c:pt idx="8">
                  <c:v>Freguesia/Brasilândia</c:v>
                </c:pt>
                <c:pt idx="9">
                  <c:v>Guaianases</c:v>
                </c:pt>
                <c:pt idx="10">
                  <c:v>Ipiranga</c:v>
                </c:pt>
                <c:pt idx="11">
                  <c:v>Itaim Paulista</c:v>
                </c:pt>
                <c:pt idx="12">
                  <c:v>Itaquera</c:v>
                </c:pt>
                <c:pt idx="13">
                  <c:v>Jabaquara</c:v>
                </c:pt>
                <c:pt idx="14">
                  <c:v>Jaçanã/Tremembé</c:v>
                </c:pt>
                <c:pt idx="15">
                  <c:v>Lapa</c:v>
                </c:pt>
                <c:pt idx="16">
                  <c:v>M'Boi Mirim</c:v>
                </c:pt>
                <c:pt idx="17">
                  <c:v>Mooca</c:v>
                </c:pt>
                <c:pt idx="18">
                  <c:v>Parelheiros</c:v>
                </c:pt>
                <c:pt idx="19">
                  <c:v>Penha</c:v>
                </c:pt>
                <c:pt idx="20">
                  <c:v>Perus</c:v>
                </c:pt>
                <c:pt idx="21">
                  <c:v>Pinheiros</c:v>
                </c:pt>
                <c:pt idx="22">
                  <c:v>Pirituba/Jaraguá</c:v>
                </c:pt>
                <c:pt idx="23">
                  <c:v>Santana/Tucuruvi</c:v>
                </c:pt>
                <c:pt idx="24">
                  <c:v>Santo Amaro</c:v>
                </c:pt>
                <c:pt idx="25">
                  <c:v>São Mateus</c:v>
                </c:pt>
                <c:pt idx="26">
                  <c:v>São Miguel Paulista</c:v>
                </c:pt>
                <c:pt idx="27">
                  <c:v>Sapopemba</c:v>
                </c:pt>
                <c:pt idx="28">
                  <c:v>Sé</c:v>
                </c:pt>
                <c:pt idx="29">
                  <c:v>Vila Maria/Vila Guilherme</c:v>
                </c:pt>
                <c:pt idx="30">
                  <c:v>Vila Mariana</c:v>
                </c:pt>
                <c:pt idx="31">
                  <c:v>Vila Prudente</c:v>
                </c:pt>
              </c:strCache>
            </c:strRef>
          </c:cat>
          <c:val>
            <c:numRef>
              <c:f>Subprefeituras_2023!$P$5:$P$36</c:f>
              <c:numCache>
                <c:formatCode>0.0</c:formatCode>
                <c:ptCount val="32"/>
                <c:pt idx="0">
                  <c:v>2.3022598870056497</c:v>
                </c:pt>
                <c:pt idx="1">
                  <c:v>5.0988700564971756</c:v>
                </c:pt>
                <c:pt idx="2">
                  <c:v>3.8700564971751414</c:v>
                </c:pt>
                <c:pt idx="3">
                  <c:v>3.0649717514124295</c:v>
                </c:pt>
                <c:pt idx="4">
                  <c:v>3.0225988700564974</c:v>
                </c:pt>
                <c:pt idx="5">
                  <c:v>3.5310734463276838</c:v>
                </c:pt>
                <c:pt idx="6">
                  <c:v>0.7344632768361582</c:v>
                </c:pt>
                <c:pt idx="7">
                  <c:v>1.0875706214689265</c:v>
                </c:pt>
                <c:pt idx="8">
                  <c:v>1.8361581920903955</c:v>
                </c:pt>
                <c:pt idx="9">
                  <c:v>0.94632768361581932</c:v>
                </c:pt>
                <c:pt idx="10">
                  <c:v>4.1242937853107344</c:v>
                </c:pt>
                <c:pt idx="11">
                  <c:v>2.2598870056497176</c:v>
                </c:pt>
                <c:pt idx="12">
                  <c:v>3.8700564971751414</c:v>
                </c:pt>
                <c:pt idx="13">
                  <c:v>1.9067796610169492</c:v>
                </c:pt>
                <c:pt idx="14">
                  <c:v>1.9209039548022599</c:v>
                </c:pt>
                <c:pt idx="15">
                  <c:v>8.1779661016949152</c:v>
                </c:pt>
                <c:pt idx="16">
                  <c:v>2.1186440677966099</c:v>
                </c:pt>
                <c:pt idx="17">
                  <c:v>5.1271186440677958</c:v>
                </c:pt>
                <c:pt idx="18">
                  <c:v>1.0028248587570621</c:v>
                </c:pt>
                <c:pt idx="19">
                  <c:v>5.1553672316384178</c:v>
                </c:pt>
                <c:pt idx="20">
                  <c:v>0.7768361581920904</c:v>
                </c:pt>
                <c:pt idx="21">
                  <c:v>3.9265536723163845</c:v>
                </c:pt>
                <c:pt idx="22">
                  <c:v>3.7005649717514126</c:v>
                </c:pt>
                <c:pt idx="23">
                  <c:v>3.8841807909604524</c:v>
                </c:pt>
                <c:pt idx="24">
                  <c:v>4.9293785310734464</c:v>
                </c:pt>
                <c:pt idx="25">
                  <c:v>2.4011299435028248</c:v>
                </c:pt>
                <c:pt idx="26">
                  <c:v>1.4830508474576272</c:v>
                </c:pt>
                <c:pt idx="27">
                  <c:v>1.7090395480225988</c:v>
                </c:pt>
                <c:pt idx="28">
                  <c:v>5.9604519774011298</c:v>
                </c:pt>
                <c:pt idx="29">
                  <c:v>2.6129943502824857</c:v>
                </c:pt>
                <c:pt idx="30">
                  <c:v>4.6751412429378529</c:v>
                </c:pt>
                <c:pt idx="31">
                  <c:v>2.7824858757062145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0-40F4-BDBF-63B74F31D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701295"/>
        <c:axId val="1819700879"/>
      </c:barChart>
      <c:lineChart>
        <c:grouping val="standard"/>
        <c:varyColors val="0"/>
        <c:ser>
          <c:idx val="1"/>
          <c:order val="1"/>
          <c:tx>
            <c:strRef>
              <c:f>Subprefeituras_2023!$O$4:$O$4</c:f>
              <c:strCache>
                <c:ptCount val="1"/>
                <c:pt idx="0">
                  <c:v>Média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olid"/>
              <a:round/>
            </a:ln>
          </c:spPr>
          <c:marker>
            <c:symbol val="none"/>
          </c:marker>
          <c:cat>
            <c:strRef>
              <c:f>Subprefeituras_2023!$A$5:$A$36</c:f>
              <c:strCache>
                <c:ptCount val="32"/>
                <c:pt idx="0">
                  <c:v>Aricanduva</c:v>
                </c:pt>
                <c:pt idx="1">
                  <c:v>Butantã</c:v>
                </c:pt>
                <c:pt idx="2">
                  <c:v>Campo Limpo</c:v>
                </c:pt>
                <c:pt idx="3">
                  <c:v>Capela do Socorro</c:v>
                </c:pt>
                <c:pt idx="4">
                  <c:v>Casa Verde</c:v>
                </c:pt>
                <c:pt idx="5">
                  <c:v>Cidade Ademar</c:v>
                </c:pt>
                <c:pt idx="6">
                  <c:v>Cidade Tiradentes</c:v>
                </c:pt>
                <c:pt idx="7">
                  <c:v>Ermelino Matarazzo</c:v>
                </c:pt>
                <c:pt idx="8">
                  <c:v>Freguesia/Brasilândia</c:v>
                </c:pt>
                <c:pt idx="9">
                  <c:v>Guaianases</c:v>
                </c:pt>
                <c:pt idx="10">
                  <c:v>Ipiranga</c:v>
                </c:pt>
                <c:pt idx="11">
                  <c:v>Itaim Paulista</c:v>
                </c:pt>
                <c:pt idx="12">
                  <c:v>Itaquera</c:v>
                </c:pt>
                <c:pt idx="13">
                  <c:v>Jabaquara</c:v>
                </c:pt>
                <c:pt idx="14">
                  <c:v>Jaçanã/Tremembé</c:v>
                </c:pt>
                <c:pt idx="15">
                  <c:v>Lapa</c:v>
                </c:pt>
                <c:pt idx="16">
                  <c:v>M'Boi Mirim</c:v>
                </c:pt>
                <c:pt idx="17">
                  <c:v>Mooca</c:v>
                </c:pt>
                <c:pt idx="18">
                  <c:v>Parelheiros</c:v>
                </c:pt>
                <c:pt idx="19">
                  <c:v>Penha</c:v>
                </c:pt>
                <c:pt idx="20">
                  <c:v>Perus</c:v>
                </c:pt>
                <c:pt idx="21">
                  <c:v>Pinheiros</c:v>
                </c:pt>
                <c:pt idx="22">
                  <c:v>Pirituba/Jaraguá</c:v>
                </c:pt>
                <c:pt idx="23">
                  <c:v>Santana/Tucuruvi</c:v>
                </c:pt>
                <c:pt idx="24">
                  <c:v>Santo Amaro</c:v>
                </c:pt>
                <c:pt idx="25">
                  <c:v>São Mateus</c:v>
                </c:pt>
                <c:pt idx="26">
                  <c:v>São Miguel Paulista</c:v>
                </c:pt>
                <c:pt idx="27">
                  <c:v>Sapopemba</c:v>
                </c:pt>
                <c:pt idx="28">
                  <c:v>Sé</c:v>
                </c:pt>
                <c:pt idx="29">
                  <c:v>Vila Maria/Vila Guilherme</c:v>
                </c:pt>
                <c:pt idx="30">
                  <c:v>Vila Mariana</c:v>
                </c:pt>
                <c:pt idx="31">
                  <c:v>Vila Prudente</c:v>
                </c:pt>
              </c:strCache>
            </c:strRef>
          </c:cat>
          <c:val>
            <c:numRef>
              <c:f>Subprefeituras_2023!$O$5:$O$36</c:f>
              <c:numCache>
                <c:formatCode>0</c:formatCode>
                <c:ptCount val="32"/>
                <c:pt idx="0">
                  <c:v>27.166666666666668</c:v>
                </c:pt>
                <c:pt idx="1">
                  <c:v>60.166666666666664</c:v>
                </c:pt>
                <c:pt idx="2">
                  <c:v>45.666666666666664</c:v>
                </c:pt>
                <c:pt idx="3">
                  <c:v>36.166666666666664</c:v>
                </c:pt>
                <c:pt idx="4">
                  <c:v>35.666666666666664</c:v>
                </c:pt>
                <c:pt idx="5">
                  <c:v>41.666666666666664</c:v>
                </c:pt>
                <c:pt idx="6">
                  <c:v>8.6666666666666661</c:v>
                </c:pt>
                <c:pt idx="7">
                  <c:v>12.833333333333334</c:v>
                </c:pt>
                <c:pt idx="8">
                  <c:v>21.666666666666668</c:v>
                </c:pt>
                <c:pt idx="9">
                  <c:v>11.166666666666666</c:v>
                </c:pt>
                <c:pt idx="10">
                  <c:v>48.666666666666664</c:v>
                </c:pt>
                <c:pt idx="11">
                  <c:v>26.666666666666668</c:v>
                </c:pt>
                <c:pt idx="12">
                  <c:v>45.666666666666664</c:v>
                </c:pt>
                <c:pt idx="13">
                  <c:v>22.5</c:v>
                </c:pt>
                <c:pt idx="14">
                  <c:v>22.666666666666668</c:v>
                </c:pt>
                <c:pt idx="15">
                  <c:v>96.5</c:v>
                </c:pt>
                <c:pt idx="16">
                  <c:v>25</c:v>
                </c:pt>
                <c:pt idx="17">
                  <c:v>60.5</c:v>
                </c:pt>
                <c:pt idx="18">
                  <c:v>11.833333333333334</c:v>
                </c:pt>
                <c:pt idx="19">
                  <c:v>60.833333333333336</c:v>
                </c:pt>
                <c:pt idx="20">
                  <c:v>9.1666666666666661</c:v>
                </c:pt>
                <c:pt idx="21">
                  <c:v>46.333333333333336</c:v>
                </c:pt>
                <c:pt idx="22">
                  <c:v>43.666666666666664</c:v>
                </c:pt>
                <c:pt idx="23">
                  <c:v>45.833333333333336</c:v>
                </c:pt>
                <c:pt idx="24">
                  <c:v>58.166666666666664</c:v>
                </c:pt>
                <c:pt idx="25">
                  <c:v>28.333333333333332</c:v>
                </c:pt>
                <c:pt idx="26">
                  <c:v>17.5</c:v>
                </c:pt>
                <c:pt idx="27">
                  <c:v>20.166666666666668</c:v>
                </c:pt>
                <c:pt idx="28">
                  <c:v>70.333333333333329</c:v>
                </c:pt>
                <c:pt idx="29">
                  <c:v>30.833333333333332</c:v>
                </c:pt>
                <c:pt idx="30">
                  <c:v>55.166666666666664</c:v>
                </c:pt>
                <c:pt idx="31">
                  <c:v>32.833333333333336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30-40F4-BDBF-63B74F31D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9696719"/>
        <c:axId val="1819697551"/>
      </c:lineChart>
      <c:valAx>
        <c:axId val="1819697551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6719"/>
        <c:crosses val="autoZero"/>
        <c:crossBetween val="between"/>
      </c:valAx>
      <c:catAx>
        <c:axId val="1819696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7551"/>
        <c:crosses val="autoZero"/>
        <c:auto val="1"/>
        <c:lblAlgn val="ctr"/>
        <c:lblOffset val="100"/>
        <c:noMultiLvlLbl val="0"/>
      </c:catAx>
      <c:valAx>
        <c:axId val="1819700879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701295"/>
        <c:crosses val="max"/>
        <c:crossBetween val="between"/>
      </c:valAx>
      <c:catAx>
        <c:axId val="18197012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19700879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365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% de manifestação -Total - 2023</a:t>
            </a:r>
          </a:p>
        </c:rich>
      </c:tx>
      <c:layout>
        <c:manualLayout>
          <c:xMode val="edge"/>
          <c:yMode val="edge"/>
          <c:x val="0.18135778909989192"/>
          <c:y val="1.451341104884412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4.4305944109927435E-2"/>
          <c:y val="0.21393771724480387"/>
          <c:w val="0.59133154238073182"/>
          <c:h val="0.7657928794936668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E161-4862-9DF0-204F09DD44AB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E161-4862-9DF0-204F09DD44AB}"/>
              </c:ext>
            </c:extLst>
          </c:dPt>
          <c:dPt>
            <c:idx val="2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E161-4862-9DF0-204F09DD44AB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E161-4862-9DF0-204F09DD44AB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E161-4862-9DF0-204F09DD44AB}"/>
              </c:ext>
            </c:extLst>
          </c:dPt>
          <c:dLbls>
            <c:dLbl>
              <c:idx val="0"/>
              <c:layout>
                <c:manualLayout>
                  <c:x val="-1.4652069048078975E-2"/>
                  <c:y val="5.5403434930994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61-4862-9DF0-204F09DD44AB}"/>
                </c:ext>
              </c:extLst>
            </c:dLbl>
            <c:dLbl>
              <c:idx val="1"/>
              <c:layout>
                <c:manualLayout>
                  <c:x val="-1.6668449331386781E-3"/>
                  <c:y val="-2.73621653149212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61-4862-9DF0-204F09DD44AB}"/>
                </c:ext>
              </c:extLst>
            </c:dLbl>
            <c:dLbl>
              <c:idx val="2"/>
              <c:layout>
                <c:manualLayout>
                  <c:x val="-4.1648266319072536E-2"/>
                  <c:y val="-0.235394449567677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61-4862-9DF0-204F09DD44AB}"/>
                </c:ext>
              </c:extLst>
            </c:dLbl>
            <c:dLbl>
              <c:idx val="3"/>
              <c:layout>
                <c:manualLayout>
                  <c:x val="2.5845078578432629E-2"/>
                  <c:y val="8.7869601885349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61-4862-9DF0-204F09DD44AB}"/>
                </c:ext>
              </c:extLst>
            </c:dLbl>
            <c:dLbl>
              <c:idx val="4"/>
              <c:layout>
                <c:manualLayout>
                  <c:x val="-6.1091298098498448E-2"/>
                  <c:y val="-3.93965619162469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161-4862-9DF0-204F09DD44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Protocolos!$D$19:$D$23</c:f>
              <c:strCache>
                <c:ptCount val="5"/>
                <c:pt idx="0">
                  <c:v>Denúncia</c:v>
                </c:pt>
                <c:pt idx="1">
                  <c:v>Elogio</c:v>
                </c:pt>
                <c:pt idx="2">
                  <c:v>Reclamação</c:v>
                </c:pt>
                <c:pt idx="3">
                  <c:v>Solicitação</c:v>
                </c:pt>
                <c:pt idx="4">
                  <c:v>Sugestão</c:v>
                </c:pt>
              </c:strCache>
            </c:strRef>
          </c:cat>
          <c:val>
            <c:numRef>
              <c:f>Protocolos!$R$19:$R$23</c:f>
              <c:numCache>
                <c:formatCode>0.0</c:formatCode>
                <c:ptCount val="5"/>
                <c:pt idx="0">
                  <c:v>3.1374634405743151</c:v>
                </c:pt>
                <c:pt idx="1">
                  <c:v>1.3859345918638661</c:v>
                </c:pt>
                <c:pt idx="2">
                  <c:v>89.008907205530434</c:v>
                </c:pt>
                <c:pt idx="3">
                  <c:v>5.0850837543206593</c:v>
                </c:pt>
                <c:pt idx="4">
                  <c:v>1.3826110077107152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5FC-4658-89AB-0C021D453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3222961247491125"/>
          <c:y val="0.23912164132636574"/>
          <c:w val="0.19416341556984093"/>
          <c:h val="0.47735609625373404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xMode val="edge"/>
          <c:yMode val="edge"/>
          <c:x val="4.7347861657607959E-2"/>
          <c:y val="0.13160381268130958"/>
          <c:w val="0.92594697592887842"/>
          <c:h val="0.846258449790411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'10_SUB''s_+_demandadas_2023'!$O$6:$O$6</c:f>
              <c:strCache>
                <c:ptCount val="1"/>
                <c:pt idx="0">
                  <c:v>Média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9DC6-4F4D-8B0E-7EB5547A3EA9}"/>
              </c:ext>
            </c:extLst>
          </c:dPt>
          <c:dPt>
            <c:idx val="1"/>
            <c:invertIfNegative val="0"/>
            <c:bubble3D val="0"/>
            <c:spPr>
              <a:solidFill>
                <a:srgbClr val="AA464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9DC6-4F4D-8B0E-7EB5547A3EA9}"/>
              </c:ext>
            </c:extLst>
          </c:dPt>
          <c:dPt>
            <c:idx val="2"/>
            <c:invertIfNegative val="0"/>
            <c:bubble3D val="0"/>
            <c:spPr>
              <a:solidFill>
                <a:srgbClr val="66FF6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9DC6-4F4D-8B0E-7EB5547A3EA9}"/>
              </c:ext>
            </c:extLst>
          </c:dPt>
          <c:dPt>
            <c:idx val="3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9DC6-4F4D-8B0E-7EB5547A3EA9}"/>
              </c:ext>
            </c:extLst>
          </c:dPt>
          <c:dPt>
            <c:idx val="4"/>
            <c:invertIfNegative val="0"/>
            <c:bubble3D val="0"/>
            <c:spPr>
              <a:solidFill>
                <a:srgbClr val="FCD5B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9DC6-4F4D-8B0E-7EB5547A3EA9}"/>
              </c:ext>
            </c:extLst>
          </c:dPt>
          <c:dPt>
            <c:idx val="5"/>
            <c:invertIfNegative val="0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9DC6-4F4D-8B0E-7EB5547A3EA9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9DC6-4F4D-8B0E-7EB5547A3EA9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9DC6-4F4D-8B0E-7EB5547A3EA9}"/>
              </c:ext>
            </c:extLst>
          </c:dPt>
          <c:dPt>
            <c:idx val="8"/>
            <c:invertIfNegative val="0"/>
            <c:bubble3D val="0"/>
            <c:spPr>
              <a:solidFill>
                <a:srgbClr val="00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9DC6-4F4D-8B0E-7EB5547A3EA9}"/>
              </c:ext>
            </c:extLst>
          </c:dPt>
          <c:dPt>
            <c:idx val="9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9DC6-4F4D-8B0E-7EB5547A3EA9}"/>
              </c:ext>
            </c:extLst>
          </c:dPt>
          <c:cat>
            <c:strRef>
              <c:f>'10_SUB''s_+_demandadas_2023'!$A$7:$A$16</c:f>
              <c:strCache>
                <c:ptCount val="10"/>
                <c:pt idx="0">
                  <c:v>Lapa</c:v>
                </c:pt>
                <c:pt idx="1">
                  <c:v>Sé</c:v>
                </c:pt>
                <c:pt idx="2">
                  <c:v>Penha</c:v>
                </c:pt>
                <c:pt idx="3">
                  <c:v>Mooca</c:v>
                </c:pt>
                <c:pt idx="4">
                  <c:v>Butantã</c:v>
                </c:pt>
                <c:pt idx="5">
                  <c:v>Santo Amaro</c:v>
                </c:pt>
                <c:pt idx="6">
                  <c:v>Vila Mariana</c:v>
                </c:pt>
                <c:pt idx="7">
                  <c:v>Ipiranga</c:v>
                </c:pt>
                <c:pt idx="8">
                  <c:v>Pinheiros</c:v>
                </c:pt>
                <c:pt idx="9">
                  <c:v>Santana/Tucuruvi</c:v>
                </c:pt>
              </c:strCache>
            </c:strRef>
          </c:cat>
          <c:val>
            <c:numRef>
              <c:f>'10_SUB''s_+_demandadas_2023'!$O$7:$O$16</c:f>
              <c:numCache>
                <c:formatCode>0</c:formatCode>
                <c:ptCount val="10"/>
                <c:pt idx="0">
                  <c:v>96.5</c:v>
                </c:pt>
                <c:pt idx="1">
                  <c:v>70.333333333333329</c:v>
                </c:pt>
                <c:pt idx="2">
                  <c:v>60.833333333333336</c:v>
                </c:pt>
                <c:pt idx="3">
                  <c:v>60.5</c:v>
                </c:pt>
                <c:pt idx="4">
                  <c:v>60.166666666666664</c:v>
                </c:pt>
                <c:pt idx="5">
                  <c:v>58.166666666666664</c:v>
                </c:pt>
                <c:pt idx="6">
                  <c:v>55.166666666666664</c:v>
                </c:pt>
                <c:pt idx="7">
                  <c:v>48.666666666666664</c:v>
                </c:pt>
                <c:pt idx="8">
                  <c:v>46.333333333333336</c:v>
                </c:pt>
                <c:pt idx="9">
                  <c:v>45.833333333333336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40A-447C-9091-30C1FF5A9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8455727"/>
        <c:axId val="1819702127"/>
      </c:barChart>
      <c:valAx>
        <c:axId val="1819702127"/>
        <c:scaling>
          <c:orientation val="minMax"/>
          <c:max val="10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5727"/>
        <c:crosses val="autoZero"/>
        <c:crossBetween val="between"/>
      </c:valAx>
      <c:catAx>
        <c:axId val="1818455727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702127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Subprefeituras - % em relação ao todo de JUNHO/23 (exetuando-se denúncias)</a:t>
            </a:r>
          </a:p>
        </c:rich>
      </c:tx>
      <c:layout>
        <c:manualLayout>
          <c:xMode val="edge"/>
          <c:yMode val="edge"/>
          <c:x val="9.9953558301352316E-2"/>
          <c:y val="3.1746031746031744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0076574709811343E-2"/>
          <c:y val="0.22710786151731038"/>
          <c:w val="0.77194983628468916"/>
          <c:h val="0.68141919760030001"/>
        </c:manualLayout>
      </c:layout>
      <c:ofPieChart>
        <c:ofPieType val="pie"/>
        <c:varyColors val="1"/>
        <c:ser>
          <c:idx val="13"/>
          <c:order val="0"/>
          <c:dPt>
            <c:idx val="0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1-A104-4F2F-82F2-3C37F1C0F7D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A104-4F2F-82F2-3C37F1C0F7D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A104-4F2F-82F2-3C37F1C0F7D9}"/>
              </c:ext>
            </c:extLst>
          </c:dPt>
          <c:dPt>
            <c:idx val="3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A104-4F2F-82F2-3C37F1C0F7D9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A104-4F2F-82F2-3C37F1C0F7D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8-A104-4F2F-82F2-3C37F1C0F7D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9-A104-4F2F-82F2-3C37F1C0F7D9}"/>
              </c:ext>
            </c:extLst>
          </c:dPt>
          <c:dPt>
            <c:idx val="7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B-A104-4F2F-82F2-3C37F1C0F7D9}"/>
              </c:ext>
            </c:extLst>
          </c:dPt>
          <c:dPt>
            <c:idx val="8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D-A104-4F2F-82F2-3C37F1C0F7D9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E-A104-4F2F-82F2-3C37F1C0F7D9}"/>
              </c:ext>
            </c:extLst>
          </c:dPt>
          <c:dPt>
            <c:idx val="1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12-A104-4F2F-82F2-3C37F1C0F7D9}"/>
              </c:ext>
            </c:extLst>
          </c:dPt>
          <c:dLbls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104-4F2F-82F2-3C37F1C0F7D9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A104-4F2F-82F2-3C37F1C0F7D9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A104-4F2F-82F2-3C37F1C0F7D9}"/>
                </c:ext>
              </c:extLst>
            </c:dLbl>
            <c:dLbl>
              <c:idx val="6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A104-4F2F-82F2-3C37F1C0F7D9}"/>
                </c:ext>
              </c:extLst>
            </c:dLbl>
            <c:dLbl>
              <c:idx val="9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E-A104-4F2F-82F2-3C37F1C0F7D9}"/>
                </c:ext>
              </c:extLst>
            </c:dLbl>
            <c:dLbl>
              <c:idx val="1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2-A104-4F2F-82F2-3C37F1C0F7D9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('10_SUB''s_+_demandadas_2023'!$A$7:$A$16,'10_SUB''s_+_demandadas_2023'!$A$18)</c:f>
              <c:strCache>
                <c:ptCount val="11"/>
                <c:pt idx="0">
                  <c:v>Lapa</c:v>
                </c:pt>
                <c:pt idx="1">
                  <c:v>Sé</c:v>
                </c:pt>
                <c:pt idx="2">
                  <c:v>Penha</c:v>
                </c:pt>
                <c:pt idx="3">
                  <c:v>Mooca</c:v>
                </c:pt>
                <c:pt idx="4">
                  <c:v>Butantã</c:v>
                </c:pt>
                <c:pt idx="5">
                  <c:v>Santo Amaro</c:v>
                </c:pt>
                <c:pt idx="6">
                  <c:v>Vila Mariana</c:v>
                </c:pt>
                <c:pt idx="7">
                  <c:v>Ipiranga</c:v>
                </c:pt>
                <c:pt idx="8">
                  <c:v>Pinheiros</c:v>
                </c:pt>
                <c:pt idx="9">
                  <c:v>Santana/Tucuruvi</c:v>
                </c:pt>
                <c:pt idx="10">
                  <c:v>Outros</c:v>
                </c:pt>
              </c:strCache>
              <c:extLst/>
            </c:strRef>
          </c:cat>
          <c:val>
            <c:numRef>
              <c:f>('10_SUB''s_+_demandadas_2023'!$P$7:$P$16,'10_SUB''s_+_demandadas_2023'!$P$18)</c:f>
              <c:numCache>
                <c:formatCode>0.00</c:formatCode>
                <c:ptCount val="11"/>
                <c:pt idx="0">
                  <c:v>5.9120403749098775</c:v>
                </c:pt>
                <c:pt idx="1">
                  <c:v>5.1910598413842823</c:v>
                </c:pt>
                <c:pt idx="2">
                  <c:v>3.9653929343907715</c:v>
                </c:pt>
                <c:pt idx="3">
                  <c:v>4.3979812545061288</c:v>
                </c:pt>
                <c:pt idx="4">
                  <c:v>3.8932948810382118</c:v>
                </c:pt>
                <c:pt idx="5">
                  <c:v>4.5421773612112473</c:v>
                </c:pt>
                <c:pt idx="6">
                  <c:v>4.1816870944484501</c:v>
                </c:pt>
                <c:pt idx="7">
                  <c:v>3.3886085075702956</c:v>
                </c:pt>
                <c:pt idx="8">
                  <c:v>3.3165104542177359</c:v>
                </c:pt>
                <c:pt idx="9">
                  <c:v>3.1002162941600577</c:v>
                </c:pt>
                <c:pt idx="10">
                  <c:v>58.111031002162939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13-A104-4F2F-82F2-3C37F1C0F7D9}"/>
            </c:ext>
          </c:extLst>
        </c:ser>
        <c:ser>
          <c:idx val="0"/>
          <c:order val="1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14-A104-4F2F-82F2-3C37F1C0F7D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5-A104-4F2F-82F2-3C37F1C0F7D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6-A104-4F2F-82F2-3C37F1C0F7D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17-A104-4F2F-82F2-3C37F1C0F7D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18-A104-4F2F-82F2-3C37F1C0F7D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19-A104-4F2F-82F2-3C37F1C0F7D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1A-A104-4F2F-82F2-3C37F1C0F7D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1B-A104-4F2F-82F2-3C37F1C0F7D9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C-A104-4F2F-82F2-3C37F1C0F7D9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D-A104-4F2F-82F2-3C37F1C0F7D9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F-A104-4F2F-82F2-3C37F1C0F7D9}"/>
              </c:ext>
            </c:extLst>
          </c:dPt>
          <c:cat>
            <c:strRef>
              <c:f>('10_SUB''s_+_demandadas_2023'!$A$7:$A$16,'10_SUB''s_+_demandadas_2023'!$A$18)</c:f>
              <c:strCache>
                <c:ptCount val="11"/>
                <c:pt idx="0">
                  <c:v>Lapa</c:v>
                </c:pt>
                <c:pt idx="1">
                  <c:v>Sé</c:v>
                </c:pt>
                <c:pt idx="2">
                  <c:v>Penha</c:v>
                </c:pt>
                <c:pt idx="3">
                  <c:v>Mooca</c:v>
                </c:pt>
                <c:pt idx="4">
                  <c:v>Butantã</c:v>
                </c:pt>
                <c:pt idx="5">
                  <c:v>Santo Amaro</c:v>
                </c:pt>
                <c:pt idx="6">
                  <c:v>Vila Mariana</c:v>
                </c:pt>
                <c:pt idx="7">
                  <c:v>Ipiranga</c:v>
                </c:pt>
                <c:pt idx="8">
                  <c:v>Pinheiros</c:v>
                </c:pt>
                <c:pt idx="9">
                  <c:v>Santana/Tucuruvi</c:v>
                </c:pt>
                <c:pt idx="10">
                  <c:v>Outros</c:v>
                </c:pt>
              </c:strCache>
              <c:extLst/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20-A104-4F2F-82F2-3C37F1C0F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val"/>
        <c:splitPos val="17.88"/>
        <c:secondPieSize val="75"/>
        <c:serLines/>
      </c:of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542383590940028"/>
          <c:y val="0.12662698412698412"/>
          <c:w val="0.15217296911960076"/>
          <c:h val="0.85845206849143851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xMode val="edge"/>
          <c:yMode val="edge"/>
          <c:x val="1.6088686282635725E-2"/>
          <c:y val="0.10013597313992807"/>
          <c:w val="0.98391062301422838"/>
          <c:h val="0.82701062215477994"/>
        </c:manualLayout>
      </c:layout>
      <c:radarChart>
        <c:radarStyle val="marker"/>
        <c:varyColors val="0"/>
        <c:ser>
          <c:idx val="0"/>
          <c:order val="0"/>
          <c:spPr>
            <a:ln>
              <a:noFill/>
            </a:ln>
          </c:spPr>
          <c:marker>
            <c:symbol val="diamond"/>
            <c:size val="5"/>
          </c:marker>
          <c:cat>
            <c:strRef>
              <c:f>Ranking_subprefeituras_JUN_23!$A$5:$A$36</c:f>
              <c:strCache>
                <c:ptCount val="32"/>
                <c:pt idx="0">
                  <c:v>Lapa</c:v>
                </c:pt>
                <c:pt idx="1">
                  <c:v>Sé</c:v>
                </c:pt>
                <c:pt idx="2">
                  <c:v>Santo Amaro</c:v>
                </c:pt>
                <c:pt idx="3">
                  <c:v>Mooca</c:v>
                </c:pt>
                <c:pt idx="4">
                  <c:v>Vila Mariana</c:v>
                </c:pt>
                <c:pt idx="5">
                  <c:v>Penha</c:v>
                </c:pt>
                <c:pt idx="6">
                  <c:v>Butantã</c:v>
                </c:pt>
                <c:pt idx="7">
                  <c:v>Ipiranga</c:v>
                </c:pt>
                <c:pt idx="8">
                  <c:v>Pinheiros</c:v>
                </c:pt>
                <c:pt idx="9">
                  <c:v>Santana/Tucuruvi</c:v>
                </c:pt>
                <c:pt idx="10">
                  <c:v>Campo Limpo</c:v>
                </c:pt>
                <c:pt idx="11">
                  <c:v>Itaquera</c:v>
                </c:pt>
                <c:pt idx="12">
                  <c:v>Pirituba/Jaraguá</c:v>
                </c:pt>
                <c:pt idx="13">
                  <c:v>Capela do Socorro</c:v>
                </c:pt>
                <c:pt idx="14">
                  <c:v>Cidade Ademar</c:v>
                </c:pt>
                <c:pt idx="15">
                  <c:v>Jaçanã/Tremembé</c:v>
                </c:pt>
                <c:pt idx="16">
                  <c:v>Casa Verde</c:v>
                </c:pt>
                <c:pt idx="17">
                  <c:v>Vila Maria/Vila Guilherme</c:v>
                </c:pt>
                <c:pt idx="18">
                  <c:v>São Mateus</c:v>
                </c:pt>
                <c:pt idx="19">
                  <c:v>Freguesia/Brasilândia</c:v>
                </c:pt>
                <c:pt idx="20">
                  <c:v>Aricanduva</c:v>
                </c:pt>
                <c:pt idx="21">
                  <c:v>M'Boi Mirim</c:v>
                </c:pt>
                <c:pt idx="22">
                  <c:v>Itaim Paulista</c:v>
                </c:pt>
                <c:pt idx="23">
                  <c:v>São Miguel Paulista</c:v>
                </c:pt>
                <c:pt idx="24">
                  <c:v>Sapopemba</c:v>
                </c:pt>
                <c:pt idx="25">
                  <c:v>Jabaquara</c:v>
                </c:pt>
                <c:pt idx="26">
                  <c:v>Guaianases</c:v>
                </c:pt>
                <c:pt idx="27">
                  <c:v>Vila Prudente</c:v>
                </c:pt>
                <c:pt idx="28">
                  <c:v>Ermelino Matarazzo</c:v>
                </c:pt>
                <c:pt idx="29">
                  <c:v>Perus</c:v>
                </c:pt>
                <c:pt idx="30">
                  <c:v>Parelheiros</c:v>
                </c:pt>
                <c:pt idx="31">
                  <c:v>Cidade Tiradentes</c:v>
                </c:pt>
              </c:strCache>
            </c:strRef>
          </c:cat>
          <c:val>
            <c:numRef>
              <c:f>Ranking_subprefeituras_JUN_23!$B$5:$B$36</c:f>
              <c:numCache>
                <c:formatCode>General</c:formatCode>
                <c:ptCount val="32"/>
                <c:pt idx="0">
                  <c:v>82</c:v>
                </c:pt>
                <c:pt idx="1">
                  <c:v>72</c:v>
                </c:pt>
                <c:pt idx="2">
                  <c:v>63</c:v>
                </c:pt>
                <c:pt idx="3">
                  <c:v>61</c:v>
                </c:pt>
                <c:pt idx="4">
                  <c:v>58</c:v>
                </c:pt>
                <c:pt idx="5">
                  <c:v>55</c:v>
                </c:pt>
                <c:pt idx="6">
                  <c:v>54</c:v>
                </c:pt>
                <c:pt idx="7">
                  <c:v>47</c:v>
                </c:pt>
                <c:pt idx="8">
                  <c:v>46</c:v>
                </c:pt>
                <c:pt idx="9">
                  <c:v>43</c:v>
                </c:pt>
                <c:pt idx="10">
                  <c:v>41</c:v>
                </c:pt>
                <c:pt idx="11">
                  <c:v>38</c:v>
                </c:pt>
                <c:pt idx="12">
                  <c:v>36</c:v>
                </c:pt>
                <c:pt idx="13">
                  <c:v>35</c:v>
                </c:pt>
                <c:pt idx="14">
                  <c:v>32</c:v>
                </c:pt>
                <c:pt idx="15">
                  <c:v>30</c:v>
                </c:pt>
                <c:pt idx="16">
                  <c:v>29</c:v>
                </c:pt>
                <c:pt idx="17">
                  <c:v>28</c:v>
                </c:pt>
                <c:pt idx="18">
                  <c:v>27</c:v>
                </c:pt>
                <c:pt idx="19">
                  <c:v>26</c:v>
                </c:pt>
                <c:pt idx="20">
                  <c:v>25</c:v>
                </c:pt>
                <c:pt idx="21">
                  <c:v>24</c:v>
                </c:pt>
                <c:pt idx="22">
                  <c:v>23</c:v>
                </c:pt>
                <c:pt idx="23">
                  <c:v>18</c:v>
                </c:pt>
                <c:pt idx="24">
                  <c:v>17</c:v>
                </c:pt>
                <c:pt idx="25">
                  <c:v>16</c:v>
                </c:pt>
                <c:pt idx="26">
                  <c:v>12</c:v>
                </c:pt>
                <c:pt idx="27">
                  <c:v>12</c:v>
                </c:pt>
                <c:pt idx="28">
                  <c:v>10</c:v>
                </c:pt>
                <c:pt idx="29">
                  <c:v>9</c:v>
                </c:pt>
                <c:pt idx="30">
                  <c:v>8</c:v>
                </c:pt>
                <c:pt idx="3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35-4247-A7CB-B8B12C7BA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0269071"/>
        <c:axId val="1820269903"/>
      </c:radarChart>
      <c:valAx>
        <c:axId val="1820269903"/>
        <c:scaling>
          <c:orientation val="minMax"/>
          <c:max val="90"/>
          <c:min val="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9071"/>
        <c:crosses val="autoZero"/>
        <c:crossBetween val="between"/>
        <c:majorUnit val="10"/>
      </c:valAx>
      <c:catAx>
        <c:axId val="1820269071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9903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</a:rPr>
              <a:t>Linha do tempo denúncias - 2023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Denúncia_Protocolos_2023!$A$6:$A$6</c:f>
              <c:strCache>
                <c:ptCount val="1"/>
                <c:pt idx="0">
                  <c:v>Deferidas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6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9C6-42D0-A834-70BDE09BFF4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9C6-42D0-A834-70BDE09BFF4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9C6-42D0-A834-70BDE09BFF47}"/>
              </c:ext>
            </c:extLst>
          </c:dPt>
          <c:cat>
            <c:numRef>
              <c:f>Denúncia_Protocolos_2023!$B$4:$M$4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Denúncia_Protocolos_2023!$B$6:$M$6</c:f>
              <c:numCache>
                <c:formatCode>General</c:formatCode>
                <c:ptCount val="12"/>
                <c:pt idx="6">
                  <c:v>111</c:v>
                </c:pt>
                <c:pt idx="7">
                  <c:v>58</c:v>
                </c:pt>
                <c:pt idx="8">
                  <c:v>49</c:v>
                </c:pt>
                <c:pt idx="9">
                  <c:v>71</c:v>
                </c:pt>
                <c:pt idx="10">
                  <c:v>40</c:v>
                </c:pt>
                <c:pt idx="11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AB-49E0-97E5-71BAE31A0B86}"/>
            </c:ext>
          </c:extLst>
        </c:ser>
        <c:ser>
          <c:idx val="1"/>
          <c:order val="1"/>
          <c:tx>
            <c:strRef>
              <c:f>Denúncia_Protocolos_2023!$A$7:$A$7</c:f>
              <c:strCache>
                <c:ptCount val="1"/>
                <c:pt idx="0">
                  <c:v>Indeferidas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6"/>
          </c:marker>
          <c:cat>
            <c:numRef>
              <c:f>Denúncia_Protocolos_2023!$B$4:$M$4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Denúncia_Protocolos_2023!$B$7:$M$7</c:f>
              <c:numCache>
                <c:formatCode>General</c:formatCode>
                <c:ptCount val="12"/>
                <c:pt idx="6">
                  <c:v>126</c:v>
                </c:pt>
                <c:pt idx="7">
                  <c:v>112</c:v>
                </c:pt>
                <c:pt idx="8">
                  <c:v>80</c:v>
                </c:pt>
                <c:pt idx="9">
                  <c:v>91</c:v>
                </c:pt>
                <c:pt idx="10">
                  <c:v>61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AB-49E0-97E5-71BAE31A0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0271567"/>
        <c:axId val="1820270735"/>
      </c:lineChart>
      <c:valAx>
        <c:axId val="1820270735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1567"/>
        <c:crosses val="autoZero"/>
        <c:crossBetween val="between"/>
      </c:valAx>
      <c:dateAx>
        <c:axId val="1820271567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mmm/yy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0735"/>
        <c:crosses val="autoZero"/>
        <c:auto val="1"/>
        <c:lblOffset val="100"/>
        <c:baseTimeUnit val="months"/>
        <c:majorUnit val="1"/>
      </c:dateAx>
      <c:spPr>
        <a:noFill/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1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</a:rPr>
              <a:t>Linha do tempo protocolos - 2023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Denúncia_Protocolos_2023!$A$10:$A$10</c:f>
              <c:strCache>
                <c:ptCount val="1"/>
                <c:pt idx="0">
                  <c:v>Total denúncias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9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E96B-491F-97F0-03126D81520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1-E96B-491F-97F0-03126D81520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2-E96B-491F-97F0-03126D81520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3-E96B-491F-97F0-03126D81520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4-E96B-491F-97F0-03126D81520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5-E96B-491F-97F0-03126D81520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6-E96B-491F-97F0-03126D81520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7-E96B-491F-97F0-03126D81520D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8-E96B-491F-97F0-03126D81520D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9-E96B-491F-97F0-03126D81520D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A-E96B-491F-97F0-03126D81520D}"/>
              </c:ext>
            </c:extLst>
          </c:dPt>
          <c:cat>
            <c:numRef>
              <c:f>Denúncia_Protocolos_2023!$B$4:$M$4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Denúncia_Protocolos_2023!$B$10:$M$10</c:f>
              <c:numCache>
                <c:formatCode>General</c:formatCode>
                <c:ptCount val="12"/>
                <c:pt idx="6">
                  <c:v>239</c:v>
                </c:pt>
                <c:pt idx="7">
                  <c:v>174</c:v>
                </c:pt>
                <c:pt idx="8">
                  <c:v>129</c:v>
                </c:pt>
                <c:pt idx="9">
                  <c:v>164</c:v>
                </c:pt>
                <c:pt idx="10">
                  <c:v>102</c:v>
                </c:pt>
                <c:pt idx="11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C57-4E20-AC4D-B4C20E59AF66}"/>
            </c:ext>
          </c:extLst>
        </c:ser>
        <c:ser>
          <c:idx val="1"/>
          <c:order val="1"/>
          <c:tx>
            <c:strRef>
              <c:f>Denúncia_Protocolos_2023!$A$13:$A$13</c:f>
              <c:strCache>
                <c:ptCount val="1"/>
                <c:pt idx="0">
                  <c:v>Reclassificadas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</c:marker>
          <c:cat>
            <c:numRef>
              <c:f>Denúncia_Protocolos_2023!$B$4:$M$4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Denúncia_Protocolos_2023!$B$13:$M$13</c:f>
              <c:numCache>
                <c:formatCode>General</c:formatCode>
                <c:ptCount val="12"/>
                <c:pt idx="6">
                  <c:v>108</c:v>
                </c:pt>
                <c:pt idx="7">
                  <c:v>91</c:v>
                </c:pt>
                <c:pt idx="8">
                  <c:v>120</c:v>
                </c:pt>
                <c:pt idx="9">
                  <c:v>149</c:v>
                </c:pt>
                <c:pt idx="10">
                  <c:v>143</c:v>
                </c:pt>
                <c:pt idx="11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C57-4E20-AC4D-B4C20E59A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0267823"/>
        <c:axId val="1820267407"/>
      </c:lineChart>
      <c:valAx>
        <c:axId val="1820267407"/>
        <c:scaling>
          <c:orientation val="minMax"/>
          <c:max val="300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7823"/>
        <c:crosses val="autoZero"/>
        <c:crossBetween val="between"/>
      </c:valAx>
      <c:dateAx>
        <c:axId val="1820267823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mmm/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7407"/>
        <c:crosses val="autoZero"/>
        <c:auto val="1"/>
        <c:lblOffset val="100"/>
        <c:baseTimeUnit val="months"/>
        <c:majorUnit val="1"/>
      </c:dateAx>
      <c:spPr>
        <a:noFill/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1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1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1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% Status - Protocolos aceitos como denúncias 2023 </a:t>
            </a:r>
          </a:p>
        </c:rich>
      </c:tx>
      <c:layout>
        <c:manualLayout>
          <c:xMode val="edge"/>
          <c:yMode val="edge"/>
          <c:x val="0.12258811017215199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16674512919408263"/>
          <c:y val="0.11623805899387629"/>
          <c:w val="0.50790822831442251"/>
          <c:h val="0.76412942889715163"/>
        </c:manualLayout>
      </c:layout>
      <c:pieChart>
        <c:varyColors val="1"/>
        <c:ser>
          <c:idx val="0"/>
          <c:order val="0"/>
          <c:tx>
            <c:strRef>
              <c:f>Denúncia_Protocolos_2023!$N$4:$N$4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E68-4036-B66A-C0CD46E74656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E68-4036-B66A-C0CD46E746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1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;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Denúncia_Protocolos_2023!$A$6:$A$7</c:f>
              <c:strCache>
                <c:ptCount val="2"/>
                <c:pt idx="0">
                  <c:v>Deferidas</c:v>
                </c:pt>
                <c:pt idx="1">
                  <c:v>Indeferidas</c:v>
                </c:pt>
              </c:strCache>
            </c:strRef>
          </c:cat>
          <c:val>
            <c:numRef>
              <c:f>Denúncia_Protocolos_2023!$N$6:$N$7</c:f>
              <c:numCache>
                <c:formatCode>General</c:formatCode>
                <c:ptCount val="2"/>
                <c:pt idx="0">
                  <c:v>367</c:v>
                </c:pt>
                <c:pt idx="1">
                  <c:v>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6A-4F6A-B5EC-E9349AD4B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78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Protocolos aceitos como denúncias 2023 - tipologia</a:t>
            </a:r>
          </a:p>
        </c:rich>
      </c:tx>
      <c:layout>
        <c:manualLayout>
          <c:xMode val="edge"/>
          <c:yMode val="edge"/>
          <c:x val="0.22355524707997329"/>
          <c:y val="2.0453435519360765E-2"/>
        </c:manualLayout>
      </c:layout>
      <c:overlay val="0"/>
      <c:spPr>
        <a:noFill/>
        <a:ln>
          <a:noFill/>
        </a:ln>
      </c:spPr>
    </c:title>
    <c:autoTitleDeleted val="0"/>
    <c:view3D>
      <c:rotX val="14"/>
      <c:rotY val="19"/>
      <c:rAngAx val="0"/>
    </c:view3D>
    <c:floor>
      <c:thickness val="0"/>
      <c:spPr>
        <a:noFill/>
        <a:ln w="6345" cap="flat">
          <a:solidFill>
            <a:srgbClr val="000000"/>
          </a:solidFill>
          <a:prstDash val="solid"/>
          <a:round/>
        </a:ln>
      </c:spPr>
    </c:floor>
    <c:sideWall>
      <c:thickness val="0"/>
      <c:spPr>
        <a:noFill/>
        <a:ln w="9528">
          <a:solidFill>
            <a:srgbClr val="000000"/>
          </a:solidFill>
          <a:prstDash val="solid"/>
        </a:ln>
      </c:spPr>
    </c:sideWall>
    <c:backWall>
      <c:thickness val="0"/>
      <c:spPr>
        <a:noFill/>
        <a:ln w="9528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Denúncia_Protocolos_2023!$A$48:$A$48</c:f>
              <c:strCache>
                <c:ptCount val="1"/>
                <c:pt idx="0">
                  <c:v>Total indeferidas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cat>
            <c:strRef>
              <c:f>Denúncia_Protocolos_2023!$B$34:$H$34</c:f>
              <c:strCache>
                <c:ptCount val="7"/>
                <c:pt idx="0">
                  <c:v>Assédio moral</c:v>
                </c:pt>
                <c:pt idx="1">
                  <c:v>Assédio sexual</c:v>
                </c:pt>
                <c:pt idx="2">
                  <c:v>Conduta inadequada de funcionário(a) público(a)</c:v>
                </c:pt>
                <c:pt idx="3">
                  <c:v>Desvio de verbas, materiais e bens públicos</c:v>
                </c:pt>
                <c:pt idx="4">
                  <c:v>Ilegalidade na gestão pública</c:v>
                </c:pt>
                <c:pt idx="5">
                  <c:v>Irregularidade da contratação e/ou gestão de serviço público</c:v>
                </c:pt>
                <c:pt idx="6">
                  <c:v>Total Geral</c:v>
                </c:pt>
              </c:strCache>
            </c:strRef>
          </c:cat>
          <c:val>
            <c:numRef>
              <c:f>Denúncia_Protocolos_2023!$B$48:$H$48</c:f>
              <c:numCache>
                <c:formatCode>General</c:formatCode>
                <c:ptCount val="7"/>
                <c:pt idx="0">
                  <c:v>57</c:v>
                </c:pt>
                <c:pt idx="1">
                  <c:v>7</c:v>
                </c:pt>
                <c:pt idx="2">
                  <c:v>353</c:v>
                </c:pt>
                <c:pt idx="3">
                  <c:v>33</c:v>
                </c:pt>
                <c:pt idx="4">
                  <c:v>69</c:v>
                </c:pt>
                <c:pt idx="5">
                  <c:v>51</c:v>
                </c:pt>
                <c:pt idx="6">
                  <c:v>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11-4691-8A1E-F44C48DDE3EC}"/>
            </c:ext>
          </c:extLst>
        </c:ser>
        <c:ser>
          <c:idx val="1"/>
          <c:order val="1"/>
          <c:tx>
            <c:strRef>
              <c:f>Denúncia_Protocolos_2023!$A$63:$A$63</c:f>
              <c:strCache>
                <c:ptCount val="1"/>
                <c:pt idx="0">
                  <c:v>Total deferidas</c:v>
                </c:pt>
              </c:strCache>
            </c:strRef>
          </c:tx>
          <c:spPr>
            <a:solidFill>
              <a:srgbClr val="BED1EA"/>
            </a:solidFill>
            <a:ln>
              <a:noFill/>
            </a:ln>
          </c:spPr>
          <c:invertIfNegative val="0"/>
          <c:cat>
            <c:strRef>
              <c:f>Denúncia_Protocolos_2023!$B$34:$H$34</c:f>
              <c:strCache>
                <c:ptCount val="7"/>
                <c:pt idx="0">
                  <c:v>Assédio moral</c:v>
                </c:pt>
                <c:pt idx="1">
                  <c:v>Assédio sexual</c:v>
                </c:pt>
                <c:pt idx="2">
                  <c:v>Conduta inadequada de funcionário(a) público(a)</c:v>
                </c:pt>
                <c:pt idx="3">
                  <c:v>Desvio de verbas, materiais e bens públicos</c:v>
                </c:pt>
                <c:pt idx="4">
                  <c:v>Ilegalidade na gestão pública</c:v>
                </c:pt>
                <c:pt idx="5">
                  <c:v>Irregularidade da contratação e/ou gestão de serviço público</c:v>
                </c:pt>
                <c:pt idx="6">
                  <c:v>Total Geral</c:v>
                </c:pt>
              </c:strCache>
            </c:strRef>
          </c:cat>
          <c:val>
            <c:numRef>
              <c:f>Denúncia_Protocolos_2023!$B$63:$H$63</c:f>
              <c:numCache>
                <c:formatCode>General</c:formatCode>
                <c:ptCount val="7"/>
                <c:pt idx="0">
                  <c:v>36</c:v>
                </c:pt>
                <c:pt idx="1">
                  <c:v>19</c:v>
                </c:pt>
                <c:pt idx="2">
                  <c:v>124</c:v>
                </c:pt>
                <c:pt idx="3">
                  <c:v>23</c:v>
                </c:pt>
                <c:pt idx="4">
                  <c:v>93</c:v>
                </c:pt>
                <c:pt idx="5">
                  <c:v>72</c:v>
                </c:pt>
                <c:pt idx="6">
                  <c:v>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11-4691-8A1E-F44C48DDE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1820271151"/>
        <c:axId val="1820270319"/>
        <c:axId val="1789614527"/>
      </c:bar3DChart>
      <c:valAx>
        <c:axId val="1820270319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1151"/>
        <c:crosses val="autoZero"/>
        <c:crossBetween val="between"/>
      </c:valAx>
      <c:catAx>
        <c:axId val="1820271151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0319"/>
        <c:crosses val="autoZero"/>
        <c:auto val="1"/>
        <c:lblAlgn val="ctr"/>
        <c:lblOffset val="100"/>
        <c:noMultiLvlLbl val="0"/>
      </c:catAx>
      <c:serAx>
        <c:axId val="1789614527"/>
        <c:scaling>
          <c:orientation val="minMax"/>
        </c:scaling>
        <c:delete val="0"/>
        <c:axPos val="b"/>
        <c:majorGridlines>
          <c:spPr>
            <a:ln w="3172" cap="flat">
              <a:solidFill>
                <a:srgbClr val="000000"/>
              </a:solidFill>
              <a:prstDash val="solid"/>
              <a:round/>
            </a:ln>
          </c:spPr>
        </c:majorGridlines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0319"/>
        <c:crosses val="autoZero"/>
        <c:tickLblSkip val="1"/>
      </c:serAx>
      <c:spPr>
        <a:noFill/>
        <a:ln w="9528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907020058075566E-2"/>
          <c:y val="0.19476961213181682"/>
          <c:w val="0.92022843770295581"/>
          <c:h val="0.77051556658311604"/>
        </c:manualLayout>
      </c:layout>
      <c:ofPieChart>
        <c:ofPieType val="pie"/>
        <c:varyColors val="1"/>
        <c:ser>
          <c:idx val="0"/>
          <c:order val="0"/>
          <c:tx>
            <c:strRef>
              <c:f>Denúncia_Protocolos_2023!$Q$4</c:f>
              <c:strCache>
                <c:ptCount val="1"/>
                <c:pt idx="0">
                  <c:v>% Total 2023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FB35-4DEA-B952-3B69A97C4DDF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FB35-4DEA-B952-3B69A97C4DD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FB35-4DEA-B952-3B69A97C4DDF}"/>
              </c:ext>
            </c:extLst>
          </c:dPt>
          <c:dLbls>
            <c:dLbl>
              <c:idx val="1"/>
              <c:layout>
                <c:manualLayout>
                  <c:x val="-4.6247899994095933E-2"/>
                  <c:y val="5.7952046534723703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35-4DEA-B952-3B69A97C4DDF}"/>
                </c:ext>
              </c:extLst>
            </c:dLbl>
            <c:dLbl>
              <c:idx val="2"/>
              <c:layout>
                <c:manualLayout>
                  <c:x val="1.0983903085733915E-3"/>
                  <c:y val="3.8982201179836445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35-4DEA-B952-3B69A97C4DDF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Denúncia_Protocolos_2023!$A$6:$A$13</c15:sqref>
                  </c15:fullRef>
                </c:ext>
              </c:extLst>
              <c:f>(Denúncia_Protocolos_2023!$A$6:$A$8,Denúncia_Protocolos_2023!$A$13)</c:f>
              <c:strCache>
                <c:ptCount val="4"/>
                <c:pt idx="0">
                  <c:v>Deferidas</c:v>
                </c:pt>
                <c:pt idx="1">
                  <c:v>Indeferidas</c:v>
                </c:pt>
                <c:pt idx="2">
                  <c:v>Canceladas</c:v>
                </c:pt>
                <c:pt idx="3">
                  <c:v>Reclassificadas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Denúncia_Protocolos_2023!$Q$6:$Q$13</c15:sqref>
                  </c15:fullRef>
                </c:ext>
              </c:extLst>
              <c:f>(Denúncia_Protocolos_2023!$Q$6:$Q$8,Denúncia_Protocolos_2023!$Q$13)</c:f>
              <c:numCache>
                <c:formatCode>0.00</c:formatCode>
                <c:ptCount val="4"/>
                <c:pt idx="0">
                  <c:v>21.976047904191617</c:v>
                </c:pt>
                <c:pt idx="1">
                  <c:v>34.131736526946113</c:v>
                </c:pt>
                <c:pt idx="2">
                  <c:v>0.5988023952095809</c:v>
                </c:pt>
                <c:pt idx="3">
                  <c:v>43.293413173652695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Denúncia_Protocolos_2023!$Q$9</c15:sqref>
                  <c15:bubble3D val="0"/>
                </c15:categoryFilterException>
                <c15:categoryFilterException>
                  <c15:sqref>Denúncia_Protocolos_2023!$Q$10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7-FB35-4DEA-B952-3B69A97C4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ercent"/>
        <c:splitPos val="4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Linha do tempo - Protocolos e-SIC 2023</a:t>
            </a:r>
          </a:p>
        </c:rich>
      </c:tx>
      <c:layout>
        <c:manualLayout>
          <c:xMode val="edge"/>
          <c:yMode val="edge"/>
          <c:x val="0.15894340130560602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6106736657919"/>
          <c:y val="0.20738711071039484"/>
          <c:w val="0.58440608385490278"/>
          <c:h val="0.63228702108590529"/>
        </c:manualLayout>
      </c:layout>
      <c:lineChart>
        <c:grouping val="standard"/>
        <c:varyColors val="0"/>
        <c:ser>
          <c:idx val="0"/>
          <c:order val="0"/>
          <c:tx>
            <c:strRef>
              <c:f>'e-SIC_2023'!$B$5:$B$5</c:f>
              <c:strCache>
                <c:ptCount val="1"/>
                <c:pt idx="0">
                  <c:v>Protocolos*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</c:marker>
          <c:trendline>
            <c:spPr>
              <a:ln w="6345" cap="rnd">
                <a:solidFill>
                  <a:srgbClr val="000000"/>
                </a:solidFill>
                <a:prstDash val="solid"/>
                <a:round/>
              </a:ln>
            </c:spPr>
            <c:trendlineType val="linear"/>
            <c:dispRSqr val="0"/>
            <c:dispEq val="0"/>
          </c:trendline>
          <c:cat>
            <c:numRef>
              <c:f>'e-SIC_2023'!$A$6:$A$17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'e-SIC_2023'!$B$6:$B$17</c:f>
              <c:numCache>
                <c:formatCode>#,##0</c:formatCode>
                <c:ptCount val="12"/>
                <c:pt idx="0">
                  <c:v>728</c:v>
                </c:pt>
                <c:pt idx="1">
                  <c:v>532</c:v>
                </c:pt>
                <c:pt idx="2">
                  <c:v>728</c:v>
                </c:pt>
                <c:pt idx="3">
                  <c:v>799</c:v>
                </c:pt>
                <c:pt idx="4">
                  <c:v>736</c:v>
                </c:pt>
                <c:pt idx="5">
                  <c:v>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2B-41B9-BBC7-4B70F4029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5391535"/>
        <c:axId val="1825391119"/>
      </c:lineChart>
      <c:lineChart>
        <c:grouping val="standard"/>
        <c:varyColors val="0"/>
        <c:ser>
          <c:idx val="1"/>
          <c:order val="1"/>
          <c:tx>
            <c:strRef>
              <c:f>'e-SIC_2023'!$C$5:$C$5</c:f>
              <c:strCache>
                <c:ptCount val="1"/>
                <c:pt idx="0">
                  <c:v>Variação**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6"/>
          </c:marker>
          <c:dPt>
            <c:idx val="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3F3E-43D0-B58F-CB4F7AEDFC46}"/>
              </c:ext>
            </c:extLst>
          </c:dPt>
          <c:dPt>
            <c:idx val="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3F3E-43D0-B58F-CB4F7AEDFC46}"/>
              </c:ext>
            </c:extLst>
          </c:dPt>
          <c:dPt>
            <c:idx val="2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3F3E-43D0-B58F-CB4F7AEDFC46}"/>
              </c:ext>
            </c:extLst>
          </c:dPt>
          <c:dPt>
            <c:idx val="3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3F3E-43D0-B58F-CB4F7AEDFC46}"/>
              </c:ext>
            </c:extLst>
          </c:dPt>
          <c:dPt>
            <c:idx val="4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3F3E-43D0-B58F-CB4F7AEDFC46}"/>
              </c:ext>
            </c:extLst>
          </c:dPt>
          <c:dPt>
            <c:idx val="5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3F3E-43D0-B58F-CB4F7AEDFC46}"/>
              </c:ext>
            </c:extLst>
          </c:dPt>
          <c:dPt>
            <c:idx val="6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3F3E-43D0-B58F-CB4F7AEDFC46}"/>
              </c:ext>
            </c:extLst>
          </c:dPt>
          <c:dPt>
            <c:idx val="7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3F3E-43D0-B58F-CB4F7AEDFC46}"/>
              </c:ext>
            </c:extLst>
          </c:dPt>
          <c:dPt>
            <c:idx val="8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3F3E-43D0-B58F-CB4F7AEDFC46}"/>
              </c:ext>
            </c:extLst>
          </c:dPt>
          <c:dPt>
            <c:idx val="9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3F3E-43D0-B58F-CB4F7AEDFC46}"/>
              </c:ext>
            </c:extLst>
          </c:dPt>
          <c:dPt>
            <c:idx val="1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3F3E-43D0-B58F-CB4F7AEDFC46}"/>
              </c:ext>
            </c:extLst>
          </c:dPt>
          <c:dPt>
            <c:idx val="1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3F3E-43D0-B58F-CB4F7AEDFC46}"/>
              </c:ext>
            </c:extLst>
          </c:dPt>
          <c:cat>
            <c:numRef>
              <c:f>'e-SIC_2023'!$A$6:$A$17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'e-SIC_2023'!$C$6:$C$17</c:f>
              <c:numCache>
                <c:formatCode>0.00</c:formatCode>
                <c:ptCount val="12"/>
                <c:pt idx="0">
                  <c:v>0</c:v>
                </c:pt>
                <c:pt idx="1">
                  <c:v>-26.923076923076923</c:v>
                </c:pt>
                <c:pt idx="2">
                  <c:v>36.84210526315789</c:v>
                </c:pt>
                <c:pt idx="3">
                  <c:v>9.7527472527472536</c:v>
                </c:pt>
                <c:pt idx="4">
                  <c:v>-7.8848560700876096</c:v>
                </c:pt>
                <c:pt idx="5">
                  <c:v>-10.054347826086957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D02B-41B9-BBC7-4B70F4029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5394863"/>
        <c:axId val="1825393615"/>
      </c:lineChart>
      <c:valAx>
        <c:axId val="1825391119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 sz="1000" b="1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  <a:ea typeface="Calibri"/>
                    <a:cs typeface="Calibri"/>
                  </a:rPr>
                  <a:t>Protocolos</a:t>
                </a:r>
              </a:p>
            </c:rich>
          </c:tx>
          <c:layout>
            <c:manualLayout>
              <c:xMode val="edge"/>
              <c:yMode val="edge"/>
              <c:x val="1.8260537945577273E-4"/>
              <c:y val="0.38378668834827967"/>
            </c:manualLayout>
          </c:layout>
          <c:overlay val="0"/>
          <c:spPr>
            <a:noFill/>
            <a:ln>
              <a:noFill/>
            </a:ln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5391535"/>
        <c:crosses val="autoZero"/>
        <c:crossBetween val="between"/>
      </c:valAx>
      <c:dateAx>
        <c:axId val="1825391535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numFmt formatCode="mmm/yy" sourceLinked="0"/>
        <c:majorTickMark val="none"/>
        <c:minorTickMark val="none"/>
        <c:tickLblPos val="nextTo"/>
        <c:spPr>
          <a:noFill/>
          <a:ln w="9528" cap="flat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5391119"/>
        <c:crosses val="autoZero"/>
        <c:auto val="1"/>
        <c:lblOffset val="100"/>
        <c:baseTimeUnit val="months"/>
        <c:majorUnit val="1"/>
      </c:dateAx>
      <c:valAx>
        <c:axId val="1825393615"/>
        <c:scaling>
          <c:orientation val="minMax"/>
          <c:max val="100"/>
          <c:min val="-10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5394863"/>
        <c:crosses val="max"/>
        <c:crossBetween val="between"/>
      </c:valAx>
      <c:dateAx>
        <c:axId val="1825394863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825393615"/>
        <c:crosses val="autoZero"/>
        <c:auto val="1"/>
        <c:lblOffset val="100"/>
        <c:baseTimeUnit val="months"/>
      </c:date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8991452991452993"/>
          <c:y val="0.31004740169481521"/>
          <c:w val="0.21008547008547007"/>
          <c:h val="0.28746719582682623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órgãos + demandados - MÉDIA 2023</a:t>
            </a:r>
          </a:p>
        </c:rich>
      </c:tx>
      <c:layout>
        <c:manualLayout>
          <c:xMode val="edge"/>
          <c:yMode val="edge"/>
          <c:x val="0.16432979094396416"/>
          <c:y val="1.0498687664041995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25516491382633116"/>
          <c:y val="0.14752199282176343"/>
          <c:w val="0.56175797955325513"/>
          <c:h val="0.84337418452614688"/>
        </c:manualLayout>
      </c:layout>
      <c:pieChart>
        <c:varyColors val="1"/>
        <c:ser>
          <c:idx val="0"/>
          <c:order val="0"/>
          <c:tx>
            <c:strRef>
              <c:f>'e-SIC_2023'!$P$104:$P$104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rgbClr val="3B64A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F8CF-4FF2-BF6A-4B678D8B909E}"/>
              </c:ext>
            </c:extLst>
          </c:dPt>
          <c:dPt>
            <c:idx val="1"/>
            <c:bubble3D val="0"/>
            <c:spPr>
              <a:solidFill>
                <a:srgbClr val="E2F0D9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F8CF-4FF2-BF6A-4B678D8B909E}"/>
              </c:ext>
            </c:extLst>
          </c:dPt>
          <c:dPt>
            <c:idx val="2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F8CF-4FF2-BF6A-4B678D8B909E}"/>
              </c:ext>
            </c:extLst>
          </c:dPt>
          <c:dPt>
            <c:idx val="3"/>
            <c:bubble3D val="0"/>
            <c:spPr>
              <a:solidFill>
                <a:srgbClr val="E2AA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F8CF-4FF2-BF6A-4B678D8B909E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F8CF-4FF2-BF6A-4B678D8B909E}"/>
              </c:ext>
            </c:extLst>
          </c:dPt>
          <c:dPt>
            <c:idx val="5"/>
            <c:bubble3D val="0"/>
            <c:spPr>
              <a:solidFill>
                <a:srgbClr val="62993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F8CF-4FF2-BF6A-4B678D8B909E}"/>
              </c:ext>
            </c:extLst>
          </c:dPt>
          <c:dPt>
            <c:idx val="6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F8CF-4FF2-BF6A-4B678D8B909E}"/>
              </c:ext>
            </c:extLst>
          </c:dPt>
          <c:dPt>
            <c:idx val="7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F8CF-4FF2-BF6A-4B678D8B909E}"/>
              </c:ext>
            </c:extLst>
          </c:dPt>
          <c:dPt>
            <c:idx val="8"/>
            <c:bubble3D val="0"/>
            <c:spPr>
              <a:solidFill>
                <a:srgbClr val="BFBFB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F8CF-4FF2-BF6A-4B678D8B909E}"/>
              </c:ext>
            </c:extLst>
          </c:dPt>
          <c:dPt>
            <c:idx val="9"/>
            <c:bubble3D val="0"/>
            <c:spPr>
              <a:solidFill>
                <a:srgbClr val="FFF2C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F8CF-4FF2-BF6A-4B678D8B909E}"/>
              </c:ext>
            </c:extLst>
          </c:dPt>
          <c:dLbls>
            <c:dLbl>
              <c:idx val="0"/>
              <c:layout>
                <c:manualLayout>
                  <c:x val="-7.3808158987574424E-2"/>
                  <c:y val="0.11853541929306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CF-4FF2-BF6A-4B678D8B909E}"/>
                </c:ext>
              </c:extLst>
            </c:dLbl>
            <c:dLbl>
              <c:idx val="6"/>
              <c:layout>
                <c:manualLayout>
                  <c:x val="6.5577524079462823E-2"/>
                  <c:y val="8.04538409076818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8CF-4FF2-BF6A-4B678D8B909E}"/>
                </c:ext>
              </c:extLst>
            </c:dLbl>
            <c:dLbl>
              <c:idx val="7"/>
              <c:layout>
                <c:manualLayout>
                  <c:x val="4.7931262985720979E-2"/>
                  <c:y val="0.102100977535288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CF-4FF2-BF6A-4B678D8B909E}"/>
                </c:ext>
              </c:extLst>
            </c:dLbl>
            <c:dLbl>
              <c:idx val="8"/>
              <c:layout>
                <c:manualLayout>
                  <c:x val="4.3903521549342961E-2"/>
                  <c:y val="0.104887125329806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CF-4FF2-BF6A-4B678D8B909E}"/>
                </c:ext>
              </c:extLst>
            </c:dLbl>
            <c:dLbl>
              <c:idx val="9"/>
              <c:layout>
                <c:manualLayout>
                  <c:x val="9.7950155438487063E-3"/>
                  <c:y val="0.101445154001419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8CF-4FF2-BF6A-4B678D8B909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'e-SIC_2023'!$A$105:$A$114</c:f>
              <c:strCache>
                <c:ptCount val="10"/>
                <c:pt idx="0">
                  <c:v>SMS</c:v>
                </c:pt>
                <c:pt idx="1">
                  <c:v>CET</c:v>
                </c:pt>
                <c:pt idx="2">
                  <c:v>SME</c:v>
                </c:pt>
                <c:pt idx="3">
                  <c:v>SPTrans</c:v>
                </c:pt>
                <c:pt idx="4">
                  <c:v>SF</c:v>
                </c:pt>
                <c:pt idx="5">
                  <c:v>SMSUB</c:v>
                </c:pt>
                <c:pt idx="6">
                  <c:v>SMT</c:v>
                </c:pt>
                <c:pt idx="7">
                  <c:v>SEGES</c:v>
                </c:pt>
                <c:pt idx="8">
                  <c:v>SMUL</c:v>
                </c:pt>
                <c:pt idx="9">
                  <c:v>SMADS</c:v>
                </c:pt>
              </c:strCache>
            </c:strRef>
          </c:cat>
          <c:val>
            <c:numRef>
              <c:f>'e-SIC_2023'!$N$105:$N$114</c:f>
              <c:numCache>
                <c:formatCode>General</c:formatCode>
                <c:ptCount val="10"/>
                <c:pt idx="0">
                  <c:v>620</c:v>
                </c:pt>
                <c:pt idx="1">
                  <c:v>352</c:v>
                </c:pt>
                <c:pt idx="2">
                  <c:v>301</c:v>
                </c:pt>
                <c:pt idx="3">
                  <c:v>297</c:v>
                </c:pt>
                <c:pt idx="4">
                  <c:v>276</c:v>
                </c:pt>
                <c:pt idx="5">
                  <c:v>188</c:v>
                </c:pt>
                <c:pt idx="6">
                  <c:v>135</c:v>
                </c:pt>
                <c:pt idx="7">
                  <c:v>112</c:v>
                </c:pt>
                <c:pt idx="8">
                  <c:v>111</c:v>
                </c:pt>
                <c:pt idx="9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84B-4683-AFFC-A824F94A5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FF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Protocolos - Linha do Tempo 2023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8"/>
          </c:marker>
          <c:trendline>
            <c:spPr>
              <a:ln w="12701" cap="rnd">
                <a:solidFill>
                  <a:srgbClr val="FF0000"/>
                </a:solidFill>
                <a:prstDash val="solid"/>
                <a:round/>
              </a:ln>
            </c:spPr>
            <c:trendlineType val="linear"/>
            <c:dispRSqr val="0"/>
            <c:dispEq val="0"/>
          </c:trendline>
          <c:cat>
            <c:numRef>
              <c:f>Protocolos!$A$5:$A$16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Protocolos!$B$5:$B$16</c:f>
              <c:numCache>
                <c:formatCode>#,##0</c:formatCode>
                <c:ptCount val="12"/>
                <c:pt idx="0">
                  <c:v>4396</c:v>
                </c:pt>
                <c:pt idx="1">
                  <c:v>4747</c:v>
                </c:pt>
                <c:pt idx="2">
                  <c:v>5681</c:v>
                </c:pt>
                <c:pt idx="3">
                  <c:v>4816</c:v>
                </c:pt>
                <c:pt idx="4">
                  <c:v>5527</c:v>
                </c:pt>
                <c:pt idx="5">
                  <c:v>4921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AA-4F3D-AAEB-D8C37D97C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2046495"/>
        <c:axId val="1812051071"/>
      </c:lineChart>
      <c:valAx>
        <c:axId val="1812051071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A6A6A6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46495"/>
        <c:crosses val="autoZero"/>
        <c:crossBetween val="between"/>
      </c:valAx>
      <c:dateAx>
        <c:axId val="1812046495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7F7F7F"/>
              </a:solidFill>
              <a:prstDash val="solid"/>
              <a:round/>
            </a:ln>
          </c:spPr>
        </c:majorGridlines>
        <c:numFmt formatCode="mmm/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1071"/>
        <c:crosses val="autoZero"/>
        <c:auto val="1"/>
        <c:lblOffset val="100"/>
        <c:baseTimeUnit val="months"/>
        <c:majorUnit val="1"/>
      </c:dateAx>
      <c:spPr>
        <a:solidFill>
          <a:srgbClr val="D9D9D9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Instância de decisões - JUNHO_23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'e-SIC_2023'!$Z$22</c:f>
              <c:strCache>
                <c:ptCount val="1"/>
                <c:pt idx="0">
                  <c:v>jun/23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</c:spPr>
          <c:cat>
            <c:strLit>
              <c:ptCount val="5"/>
              <c:pt idx="0">
                <c:v>Total (decisões iniciais)</c:v>
              </c:pt>
              <c:pt idx="1">
                <c:v>Total (decisões 1ª instância)</c:v>
              </c:pt>
              <c:pt idx="2">
                <c:v>Total (decisões 2ª instância)</c:v>
              </c:pt>
              <c:pt idx="3">
                <c:v>Recurso de Ofício (RO)</c:v>
              </c:pt>
              <c:pt idx="4">
                <c:v>Total (decisões 3ª instância)</c:v>
              </c:pt>
            </c:strLit>
          </c:cat>
          <c:val>
            <c:numRef>
              <c:f>('e-SIC_2023'!$Z$27,'e-SIC_2023'!$Z$33,'e-SIC_2023'!$Z$39,'e-SIC_2023'!$Z$47)</c:f>
              <c:numCache>
                <c:formatCode>General</c:formatCode>
                <c:ptCount val="4"/>
                <c:pt idx="0">
                  <c:v>650</c:v>
                </c:pt>
                <c:pt idx="1">
                  <c:v>69</c:v>
                </c:pt>
                <c:pt idx="2">
                  <c:v>59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BB-422C-8FB5-DB7147EC2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0268655"/>
        <c:axId val="1820268239"/>
      </c:areaChart>
      <c:valAx>
        <c:axId val="1820268239"/>
        <c:scaling>
          <c:orientation val="minMax"/>
          <c:max val="900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8655"/>
        <c:crosses val="autoZero"/>
        <c:crossBetween val="midCat"/>
        <c:majorUnit val="50"/>
      </c:valAx>
      <c:catAx>
        <c:axId val="1820268655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8239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pt-BR" sz="1600">
                <a:solidFill>
                  <a:srgbClr val="002060"/>
                </a:solidFill>
              </a:rPr>
              <a:t>Canal de Entrada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24D-40B2-A46E-4CD81EDF1B8F}"/>
              </c:ext>
            </c:extLst>
          </c:dPt>
          <c:dLbls>
            <c:dLbl>
              <c:idx val="0"/>
              <c:layout>
                <c:manualLayout>
                  <c:x val="-5.556649168853893E-3"/>
                  <c:y val="-0.368023840769903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4D-40B2-A46E-4CD81EDF1B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Alteração_de_Processo_Dados!$D$21</c:f>
              <c:strCache>
                <c:ptCount val="1"/>
                <c:pt idx="0">
                  <c:v>PORTAL</c:v>
                </c:pt>
              </c:strCache>
            </c:strRef>
          </c:cat>
          <c:val>
            <c:numRef>
              <c:f>Alteração_de_Processo_Dados!$E$21</c:f>
              <c:numCache>
                <c:formatCode>General</c:formatCode>
                <c:ptCount val="1"/>
                <c:pt idx="0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D-40B2-A46E-4CD81EDF1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888759711"/>
        <c:axId val="888746399"/>
        <c:axId val="0"/>
      </c:bar3DChart>
      <c:valAx>
        <c:axId val="8887463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88759711"/>
        <c:crosses val="autoZero"/>
        <c:crossBetween val="between"/>
      </c:valAx>
      <c:catAx>
        <c:axId val="8887597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8874639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pt-BR">
                <a:solidFill>
                  <a:srgbClr val="002060"/>
                </a:solidFill>
              </a:rPr>
              <a:t>Status Atual - 2023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Alteração_de_Processo_Dados!$D$17:$D$19</c:f>
              <c:strCache>
                <c:ptCount val="3"/>
                <c:pt idx="0">
                  <c:v>CANCELADA</c:v>
                </c:pt>
                <c:pt idx="1">
                  <c:v>EM ANDAMENTO</c:v>
                </c:pt>
                <c:pt idx="2">
                  <c:v>FINALIZADA</c:v>
                </c:pt>
              </c:strCache>
            </c:strRef>
          </c:cat>
          <c:val>
            <c:numRef>
              <c:f>Alteração_de_Processo_Dados!$E$17:$E$19</c:f>
              <c:numCache>
                <c:formatCode>General</c:formatCode>
                <c:ptCount val="3"/>
                <c:pt idx="0">
                  <c:v>4</c:v>
                </c:pt>
                <c:pt idx="1">
                  <c:v>1</c:v>
                </c:pt>
                <c:pt idx="2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8D-48B9-B89E-2807E695ED3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45780736"/>
        <c:axId val="1045781984"/>
      </c:barChart>
      <c:catAx>
        <c:axId val="104578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45781984"/>
        <c:crosses val="autoZero"/>
        <c:auto val="1"/>
        <c:lblAlgn val="ctr"/>
        <c:lblOffset val="100"/>
        <c:noMultiLvlLbl val="0"/>
      </c:catAx>
      <c:valAx>
        <c:axId val="104578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4578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_xlchart.0</cx:f>
      </cx:strDim>
      <cx:numDim type="size">
        <cx:f>_xlchart.1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pt-BR" b="1">
                <a:solidFill>
                  <a:srgbClr val="002060"/>
                </a:solidFill>
              </a:rPr>
              <a:t>Quantidade Mensal </a:t>
            </a:r>
          </a:p>
        </cx:rich>
      </cx:tx>
    </cx:title>
    <cx:plotArea>
      <cx:plotAreaRegion>
        <cx:series layoutId="treemap" uniqueId="{B800DED6-DF96-47A0-96BD-EA66E2948B05}">
          <cx:dataLabels pos="inEnd">
            <cx:spPr>
              <a:noFill/>
            </cx:spPr>
            <cx:txPr>
              <a:bodyPr spcFirstLastPara="1" vertOverflow="ellipsis" wrap="square" lIns="0" tIns="0" rIns="0" bIns="0" anchor="ctr" anchorCtr="1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pt-BR" b="1">
                  <a:solidFill>
                    <a:schemeClr val="bg1"/>
                  </a:solidFill>
                </a:endParaRPr>
              </a:p>
            </cx:txPr>
            <cx:visibility seriesName="0" categoryName="1" value="1"/>
            <cx:separator>
</cx:separator>
            <cx:dataLabel idx="0" pos="inEnd"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b="1"/>
                  </a:pPr>
                  <a:r>
                    <a:rPr lang="pt-BR" b="1"/>
                    <a:t>Janeiro
28</a:t>
                  </a:r>
                </a:p>
              </cx:txPr>
              <cx:visibility seriesName="0" categoryName="1" value="1"/>
              <cx:separator>
</cx:separator>
            </cx:dataLabel>
            <cx:dataLabel idx="1" pos="inEnd"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b="1"/>
                  </a:pPr>
                  <a:r>
                    <a:rPr lang="pt-BR" b="1"/>
                    <a:t>Fevereiro
38</a:t>
                  </a:r>
                </a:p>
              </cx:txPr>
              <cx:visibility seriesName="0" categoryName="1" value="1"/>
              <cx:separator>
</cx:separator>
            </cx:dataLabel>
            <cx:dataLabel idx="2" pos="inEnd"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b="1"/>
                  </a:pPr>
                  <a:r>
                    <a:rPr lang="pt-BR" b="1"/>
                    <a:t>Março
17</a:t>
                  </a:r>
                </a:p>
              </cx:txPr>
              <cx:visibility seriesName="0" categoryName="1" value="1"/>
              <cx:separator>
</cx:separator>
            </cx:dataLabel>
            <cx:dataLabel idx="3" pos="inEnd"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b="1"/>
                  </a:pPr>
                  <a:r>
                    <a:rPr lang="pt-BR" b="1"/>
                    <a:t>Abril
16</a:t>
                  </a:r>
                </a:p>
              </cx:txPr>
              <cx:visibility seriesName="0" categoryName="1" value="1"/>
              <cx:separator>
</cx:separator>
            </cx:dataLabel>
            <cx:dataLabel idx="4" pos="inEnd"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b="1"/>
                  </a:pPr>
                  <a:r>
                    <a:rPr lang="pt-BR" b="1"/>
                    <a:t>Maio
17</a:t>
                  </a:r>
                </a:p>
              </cx:txPr>
              <cx:visibility seriesName="0" categoryName="1" value="1"/>
              <cx:separator>
</cx:separator>
            </cx:dataLabel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wrap="square" lIns="0" tIns="0" rIns="0" bIns="0" anchor="ctr" anchorCtr="1"/>
        <a:lstStyle/>
        <a:p>
          <a:pPr>
            <a:defRPr b="1">
              <a:solidFill>
                <a:srgbClr val="002060"/>
              </a:solidFill>
            </a:defRPr>
          </a:pPr>
          <a:endParaRPr lang="pt-BR" b="1">
            <a:solidFill>
              <a:srgbClr val="002060"/>
            </a:solidFill>
          </a:endParaRPr>
        </a:p>
      </cx:tx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6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Canais de entrada - JUNHO/2023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8.9974699108557373E-3"/>
          <c:y val="0.19418899991761121"/>
          <c:w val="0.65403475916861742"/>
          <c:h val="0.7711756882407636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Canais_atendimento!$A$5</c:f>
              <c:strCache>
                <c:ptCount val="1"/>
                <c:pt idx="0">
                  <c:v>Carta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cat>
            <c:numRef>
              <c:f>Canais_atendimento!$H$4</c:f>
              <c:numCache>
                <c:formatCode>mmm\-yy</c:formatCode>
                <c:ptCount val="1"/>
                <c:pt idx="0">
                  <c:v>45078</c:v>
                </c:pt>
              </c:numCache>
            </c:numRef>
          </c:cat>
          <c:val>
            <c:numRef>
              <c:f>Canais_atendimento!$H$5</c:f>
              <c:numCache>
                <c:formatCode>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C-4A3C-873A-128399ECBA6B}"/>
            </c:ext>
          </c:extLst>
        </c:ser>
        <c:ser>
          <c:idx val="1"/>
          <c:order val="1"/>
          <c:tx>
            <c:strRef>
              <c:f>Canais_atendimento!$A$6</c:f>
              <c:strCache>
                <c:ptCount val="1"/>
                <c:pt idx="0">
                  <c:v>Central SP156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Canais_atendimento!$H$4</c:f>
              <c:numCache>
                <c:formatCode>mmm\-yy</c:formatCode>
                <c:ptCount val="1"/>
                <c:pt idx="0">
                  <c:v>45078</c:v>
                </c:pt>
              </c:numCache>
            </c:numRef>
          </c:cat>
          <c:val>
            <c:numRef>
              <c:f>Canais_atendimento!$H$6</c:f>
              <c:numCache>
                <c:formatCode>0</c:formatCode>
                <c:ptCount val="1"/>
                <c:pt idx="0">
                  <c:v>1974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7C-4A3C-873A-128399ECBA6B}"/>
            </c:ext>
          </c:extLst>
        </c:ser>
        <c:ser>
          <c:idx val="2"/>
          <c:order val="2"/>
          <c:tx>
            <c:strRef>
              <c:f>Canais_atendimento!$A$7</c:f>
              <c:strCache>
                <c:ptCount val="1"/>
                <c:pt idx="0">
                  <c:v>E-mail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cat>
            <c:numRef>
              <c:f>Canais_atendimento!$H$4</c:f>
              <c:numCache>
                <c:formatCode>mmm\-yy</c:formatCode>
                <c:ptCount val="1"/>
                <c:pt idx="0">
                  <c:v>45078</c:v>
                </c:pt>
              </c:numCache>
            </c:numRef>
          </c:cat>
          <c:val>
            <c:numRef>
              <c:f>Canais_atendimento!$H$7</c:f>
              <c:numCache>
                <c:formatCode>0</c:formatCode>
                <c:ptCount val="1"/>
                <c:pt idx="0">
                  <c:v>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7C-4A3C-873A-128399ECBA6B}"/>
            </c:ext>
          </c:extLst>
        </c:ser>
        <c:ser>
          <c:idx val="3"/>
          <c:order val="3"/>
          <c:tx>
            <c:strRef>
              <c:f>Canais_atendimento!$A$8</c:f>
              <c:strCache>
                <c:ptCount val="1"/>
                <c:pt idx="0">
                  <c:v>Encaminhamento de outros órgãos (Processo SEI, Memorando, Ofício, etc.)</c:v>
                </c:pt>
              </c:strCache>
            </c:strRef>
          </c:tx>
          <c:spPr>
            <a:solidFill>
              <a:srgbClr val="888888"/>
            </a:solidFill>
            <a:ln>
              <a:noFill/>
            </a:ln>
          </c:spPr>
          <c:invertIfNegative val="0"/>
          <c:cat>
            <c:numRef>
              <c:f>Canais_atendimento!$H$4</c:f>
              <c:numCache>
                <c:formatCode>mmm\-yy</c:formatCode>
                <c:ptCount val="1"/>
                <c:pt idx="0">
                  <c:v>45078</c:v>
                </c:pt>
              </c:numCache>
            </c:numRef>
          </c:cat>
          <c:val>
            <c:numRef>
              <c:f>Canais_atendimento!$H$8</c:f>
              <c:numCache>
                <c:formatCode>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7C-4A3C-873A-128399ECBA6B}"/>
            </c:ext>
          </c:extLst>
        </c:ser>
        <c:ser>
          <c:idx val="4"/>
          <c:order val="4"/>
          <c:tx>
            <c:strRef>
              <c:f>Canais_atendimento!$A$9</c:f>
              <c:strCache>
                <c:ptCount val="1"/>
                <c:pt idx="0">
                  <c:v>Portal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invertIfNegative val="0"/>
          <c:cat>
            <c:numRef>
              <c:f>Canais_atendimento!$H$4</c:f>
              <c:numCache>
                <c:formatCode>mmm\-yy</c:formatCode>
                <c:ptCount val="1"/>
                <c:pt idx="0">
                  <c:v>45078</c:v>
                </c:pt>
              </c:numCache>
            </c:numRef>
          </c:cat>
          <c:val>
            <c:numRef>
              <c:f>Canais_atendimento!$H$9</c:f>
              <c:numCache>
                <c:formatCode>0</c:formatCode>
                <c:ptCount val="1"/>
                <c:pt idx="0">
                  <c:v>2023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7C-4A3C-873A-128399ECBA6B}"/>
            </c:ext>
          </c:extLst>
        </c:ser>
        <c:ser>
          <c:idx val="5"/>
          <c:order val="5"/>
          <c:tx>
            <c:strRef>
              <c:f>Canais_atendimento!$A$10</c:f>
              <c:strCache>
                <c:ptCount val="1"/>
                <c:pt idx="0">
                  <c:v>Presencial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Canais_atendimento!$H$4</c:f>
              <c:numCache>
                <c:formatCode>mmm\-yy</c:formatCode>
                <c:ptCount val="1"/>
                <c:pt idx="0">
                  <c:v>45078</c:v>
                </c:pt>
              </c:numCache>
            </c:numRef>
          </c:cat>
          <c:val>
            <c:numRef>
              <c:f>Canais_atendimento!$H$10</c:f>
              <c:numCache>
                <c:formatCode>0</c:formatCode>
                <c:ptCount val="1"/>
                <c:pt idx="0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7C-4A3C-873A-128399ECB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2051903"/>
        <c:axId val="1812053567"/>
      </c:barChart>
      <c:valAx>
        <c:axId val="1812053567"/>
        <c:scaling>
          <c:orientation val="minMax"/>
          <c:max val="2500"/>
          <c:min val="0"/>
        </c:scaling>
        <c:delete val="0"/>
        <c:axPos val="b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1903"/>
        <c:crosses val="autoZero"/>
        <c:crossBetween val="between"/>
        <c:majorUnit val="250"/>
      </c:valAx>
      <c:dateAx>
        <c:axId val="1812051903"/>
        <c:scaling>
          <c:orientation val="minMax"/>
        </c:scaling>
        <c:delete val="0"/>
        <c:axPos val="l"/>
        <c:numFmt formatCode="mmm/yy" sourceLinked="0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1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3567"/>
        <c:crosses val="autoZero"/>
        <c:auto val="1"/>
        <c:lblOffset val="100"/>
        <c:baseTimeUnit val="days"/>
      </c:date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5489565155706886"/>
          <c:y val="0.17317349905252874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Linha do tempo - canais de entrada - 2023</a:t>
            </a:r>
          </a:p>
        </c:rich>
      </c:tx>
      <c:layout>
        <c:manualLayout>
          <c:xMode val="edge"/>
          <c:yMode val="edge"/>
          <c:x val="0.1093049999766072"/>
          <c:y val="2.9535526809148858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7.3812698546371546E-3"/>
          <c:y val="0.15074732845894262"/>
          <c:w val="0.7087873641463267"/>
          <c:h val="0.79724339145106859"/>
        </c:manualLayout>
      </c:layout>
      <c:lineChart>
        <c:grouping val="standard"/>
        <c:varyColors val="0"/>
        <c:ser>
          <c:idx val="0"/>
          <c:order val="0"/>
          <c:tx>
            <c:strRef>
              <c:f>Canais_atendimento!$A$5</c:f>
              <c:strCache>
                <c:ptCount val="1"/>
                <c:pt idx="0">
                  <c:v>Carta</c:v>
                </c:pt>
              </c:strCache>
            </c:strRef>
          </c:tx>
          <c:spPr>
            <a:ln w="19046" cap="rnd">
              <a:solidFill>
                <a:srgbClr val="6600FF"/>
              </a:solidFill>
              <a:prstDash val="solid"/>
              <a:round/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D5-4FF3-ACFD-DAC5D4781527}"/>
              </c:ext>
            </c:extLst>
          </c:dPt>
          <c:cat>
            <c:numRef>
              <c:f>Canais_atendimento!$B$4:$M$4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44743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Canais_atendimento!$B$5:$M$5</c:f>
              <c:numCache>
                <c:formatCode>General</c:formatCode>
                <c:ptCount val="12"/>
                <c:pt idx="6" formatCode="0">
                  <c:v>13</c:v>
                </c:pt>
                <c:pt idx="7">
                  <c:v>8</c:v>
                </c:pt>
                <c:pt idx="8">
                  <c:v>19</c:v>
                </c:pt>
                <c:pt idx="9">
                  <c:v>9</c:v>
                </c:pt>
                <c:pt idx="10">
                  <c:v>12</c:v>
                </c:pt>
                <c:pt idx="11" formatCode="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25-46E7-846B-02D1E1296D89}"/>
            </c:ext>
          </c:extLst>
        </c:ser>
        <c:ser>
          <c:idx val="1"/>
          <c:order val="1"/>
          <c:tx>
            <c:strRef>
              <c:f>Canais_atendimento!$A$6</c:f>
              <c:strCache>
                <c:ptCount val="1"/>
                <c:pt idx="0">
                  <c:v>Central SP156</c:v>
                </c:pt>
              </c:strCache>
            </c:strRef>
          </c:tx>
          <c:spPr>
            <a:ln w="19046" cap="rnd">
              <a:solidFill>
                <a:srgbClr val="92D050"/>
              </a:solidFill>
              <a:prstDash val="solid"/>
              <a:round/>
            </a:ln>
          </c:spPr>
          <c:marker>
            <c:symbol val="diamond"/>
            <c:size val="9"/>
          </c:marker>
          <c:trendline>
            <c:spPr>
              <a:ln w="6345" cap="rnd">
                <a:solidFill>
                  <a:srgbClr val="385723"/>
                </a:solidFill>
                <a:custDash>
                  <a:ds d="800693" sp="800693"/>
                </a:custDash>
                <a:round/>
              </a:ln>
            </c:spPr>
            <c:trendlineType val="linear"/>
            <c:dispRSqr val="0"/>
            <c:dispEq val="0"/>
          </c:trendline>
          <c:cat>
            <c:numRef>
              <c:f>Canais_atendimento!$B$4:$M$4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44743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Canais_atendimento!$B$6:$M$6</c:f>
              <c:numCache>
                <c:formatCode>General</c:formatCode>
                <c:ptCount val="12"/>
                <c:pt idx="6" formatCode="0">
                  <c:v>1974</c:v>
                </c:pt>
                <c:pt idx="7">
                  <c:v>1982</c:v>
                </c:pt>
                <c:pt idx="8">
                  <c:v>1875</c:v>
                </c:pt>
                <c:pt idx="9">
                  <c:v>1921</c:v>
                </c:pt>
                <c:pt idx="10">
                  <c:v>1612</c:v>
                </c:pt>
                <c:pt idx="11" formatCode="0">
                  <c:v>1490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25-46E7-846B-02D1E1296D89}"/>
            </c:ext>
          </c:extLst>
        </c:ser>
        <c:ser>
          <c:idx val="2"/>
          <c:order val="2"/>
          <c:tx>
            <c:strRef>
              <c:f>Canais_atendimento!$A$7</c:f>
              <c:strCache>
                <c:ptCount val="1"/>
                <c:pt idx="0">
                  <c:v>E-mail</c:v>
                </c:pt>
              </c:strCache>
            </c:strRef>
          </c:tx>
          <c:spPr>
            <a:ln w="19046" cap="rnd">
              <a:solidFill>
                <a:srgbClr val="00B0F0"/>
              </a:solidFill>
              <a:prstDash val="solid"/>
              <a:round/>
            </a:ln>
          </c:spPr>
          <c:marker>
            <c:symbol val="circle"/>
            <c:size val="7"/>
          </c:marker>
          <c:trendline>
            <c:spPr>
              <a:ln w="6345" cap="rnd">
                <a:solidFill>
                  <a:srgbClr val="2F5597"/>
                </a:solidFill>
                <a:custDash>
                  <a:ds d="800693" sp="800693"/>
                </a:custDash>
                <a:round/>
              </a:ln>
            </c:spPr>
            <c:trendlineType val="linear"/>
            <c:dispRSqr val="0"/>
            <c:dispEq val="0"/>
          </c:trendline>
          <c:cat>
            <c:numRef>
              <c:f>Canais_atendimento!$B$4:$M$4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44743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Canais_atendimento!$B$7:$M$7</c:f>
              <c:numCache>
                <c:formatCode>General</c:formatCode>
                <c:ptCount val="12"/>
                <c:pt idx="6" formatCode="0">
                  <c:v>815</c:v>
                </c:pt>
                <c:pt idx="7">
                  <c:v>956</c:v>
                </c:pt>
                <c:pt idx="8">
                  <c:v>778</c:v>
                </c:pt>
                <c:pt idx="9">
                  <c:v>895</c:v>
                </c:pt>
                <c:pt idx="10">
                  <c:v>799</c:v>
                </c:pt>
                <c:pt idx="11" formatCode="0">
                  <c:v>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25-46E7-846B-02D1E1296D89}"/>
            </c:ext>
          </c:extLst>
        </c:ser>
        <c:ser>
          <c:idx val="3"/>
          <c:order val="3"/>
          <c:tx>
            <c:strRef>
              <c:f>Canais_atendimento!$A$8</c:f>
              <c:strCache>
                <c:ptCount val="1"/>
                <c:pt idx="0">
                  <c:v>Encaminhamento de outros órgãos (Processo SEI, Memorando, Ofício, etc.)</c:v>
                </c:pt>
              </c:strCache>
            </c:strRef>
          </c:tx>
          <c:spPr>
            <a:ln w="19046" cap="rnd">
              <a:solidFill>
                <a:srgbClr val="FF0000"/>
              </a:solidFill>
              <a:prstDash val="solid"/>
              <a:round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7CD5-4FF3-ACFD-DAC5D4781527}"/>
              </c:ext>
            </c:extLst>
          </c:dPt>
          <c:cat>
            <c:numRef>
              <c:f>Canais_atendimento!$B$4:$M$4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44743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Canais_atendimento!$B$8:$M$8</c:f>
              <c:numCache>
                <c:formatCode>General</c:formatCode>
                <c:ptCount val="12"/>
                <c:pt idx="6" formatCode="0">
                  <c:v>22</c:v>
                </c:pt>
                <c:pt idx="7">
                  <c:v>32</c:v>
                </c:pt>
                <c:pt idx="8">
                  <c:v>57</c:v>
                </c:pt>
                <c:pt idx="9">
                  <c:v>28</c:v>
                </c:pt>
                <c:pt idx="10">
                  <c:v>13</c:v>
                </c:pt>
                <c:pt idx="11" formatCode="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925-46E7-846B-02D1E1296D89}"/>
            </c:ext>
          </c:extLst>
        </c:ser>
        <c:ser>
          <c:idx val="4"/>
          <c:order val="4"/>
          <c:tx>
            <c:strRef>
              <c:f>Canais_atendimento!$A$9</c:f>
              <c:strCache>
                <c:ptCount val="1"/>
                <c:pt idx="0">
                  <c:v>Portal</c:v>
                </c:pt>
              </c:strCache>
            </c:strRef>
          </c:tx>
          <c:spPr>
            <a:ln w="19046" cap="rnd">
              <a:solidFill>
                <a:srgbClr val="FF00FF"/>
              </a:solidFill>
              <a:prstDash val="solid"/>
              <a:round/>
            </a:ln>
          </c:spPr>
          <c:marker>
            <c:symbol val="dash"/>
            <c:size val="9"/>
          </c:marker>
          <c:trendline>
            <c:spPr>
              <a:ln w="6345" cap="rnd">
                <a:solidFill>
                  <a:srgbClr val="9900FF"/>
                </a:solidFill>
                <a:custDash>
                  <a:ds d="800693" sp="800693"/>
                </a:custDash>
                <a:round/>
              </a:ln>
            </c:spPr>
            <c:trendlineType val="linear"/>
            <c:dispRSqr val="0"/>
            <c:dispEq val="0"/>
          </c:trendline>
          <c:cat>
            <c:numRef>
              <c:f>Canais_atendimento!$B$4:$M$4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44743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Canais_atendimento!$B$9:$M$9</c:f>
              <c:numCache>
                <c:formatCode>General</c:formatCode>
                <c:ptCount val="12"/>
                <c:pt idx="6" formatCode="0">
                  <c:v>2023</c:v>
                </c:pt>
                <c:pt idx="7">
                  <c:v>2437</c:v>
                </c:pt>
                <c:pt idx="8">
                  <c:v>2001</c:v>
                </c:pt>
                <c:pt idx="9">
                  <c:v>2696</c:v>
                </c:pt>
                <c:pt idx="10">
                  <c:v>2195</c:v>
                </c:pt>
                <c:pt idx="11" formatCode="0">
                  <c:v>1997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925-46E7-846B-02D1E1296D89}"/>
            </c:ext>
          </c:extLst>
        </c:ser>
        <c:ser>
          <c:idx val="5"/>
          <c:order val="5"/>
          <c:tx>
            <c:strRef>
              <c:f>Canais_atendimento!$A$10</c:f>
              <c:strCache>
                <c:ptCount val="1"/>
                <c:pt idx="0">
                  <c:v>Presencial</c:v>
                </c:pt>
              </c:strCache>
            </c:strRef>
          </c:tx>
          <c:spPr>
            <a:ln w="19046" cap="rnd">
              <a:solidFill>
                <a:srgbClr val="FFFF00"/>
              </a:solidFill>
              <a:prstDash val="solid"/>
              <a:round/>
            </a:ln>
          </c:spPr>
          <c:marker>
            <c:symbol val="square"/>
            <c:size val="7"/>
          </c:marker>
          <c:cat>
            <c:numRef>
              <c:f>Canais_atendimento!$B$4:$M$4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44743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Canais_atendimento!$B$10:$M$10</c:f>
              <c:numCache>
                <c:formatCode>General</c:formatCode>
                <c:ptCount val="12"/>
                <c:pt idx="6" formatCode="0">
                  <c:v>74</c:v>
                </c:pt>
                <c:pt idx="7">
                  <c:v>112</c:v>
                </c:pt>
                <c:pt idx="8">
                  <c:v>86</c:v>
                </c:pt>
                <c:pt idx="9">
                  <c:v>132</c:v>
                </c:pt>
                <c:pt idx="10">
                  <c:v>116</c:v>
                </c:pt>
                <c:pt idx="11" formatCode="0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925-46E7-846B-02D1E1296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2052735"/>
        <c:axId val="1812048159"/>
      </c:lineChart>
      <c:valAx>
        <c:axId val="1812048159"/>
        <c:scaling>
          <c:orientation val="minMax"/>
          <c:max val="3000"/>
          <c:min val="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2735"/>
        <c:crosses val="autoZero"/>
        <c:crossBetween val="between"/>
        <c:majorUnit val="250"/>
      </c:valAx>
      <c:dateAx>
        <c:axId val="1812052735"/>
        <c:scaling>
          <c:orientation val="minMax"/>
          <c:min val="44927"/>
        </c:scaling>
        <c:delete val="0"/>
        <c:axPos val="b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mmm/yy" sourceLinked="0"/>
        <c:majorTickMark val="none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48159"/>
        <c:crosses val="autoZero"/>
        <c:auto val="1"/>
        <c:lblOffset val="100"/>
        <c:baseTimeUnit val="months"/>
        <c:majorUnit val="1"/>
      </c:date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1657754010695185"/>
          <c:y val="0.15834962620714318"/>
          <c:w val="0.26203208556149732"/>
          <c:h val="0.67529105130456657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8.9140623014059756E-2"/>
          <c:y val="0.22033235275342955"/>
          <c:w val="0.60540541545947335"/>
          <c:h val="0.713263502575922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Canais_atendimento!$A$5:$A$5</c:f>
              <c:strCache>
                <c:ptCount val="1"/>
                <c:pt idx="0">
                  <c:v>Carta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Canais_atendimento!$Q$4:$Q$4</c:f>
              <c:strCache>
                <c:ptCount val="1"/>
                <c:pt idx="0">
                  <c:v>% Canais de entrada JUN/23</c:v>
                </c:pt>
              </c:strCache>
            </c:strRef>
          </c:cat>
          <c:val>
            <c:numRef>
              <c:f>Canais_atendimento!$Q$5:$Q$5</c:f>
              <c:numCache>
                <c:formatCode>0.0</c:formatCode>
                <c:ptCount val="1"/>
                <c:pt idx="0">
                  <c:v>0.26417394838447472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0-4874-BBA0-FA01D7554CDF}"/>
            </c:ext>
          </c:extLst>
        </c:ser>
        <c:ser>
          <c:idx val="1"/>
          <c:order val="1"/>
          <c:tx>
            <c:strRef>
              <c:f>Canais_atendimento!$A$6:$A$6</c:f>
              <c:strCache>
                <c:ptCount val="1"/>
                <c:pt idx="0">
                  <c:v>Central SP156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Canais_atendimento!$Q$4:$Q$4</c:f>
              <c:strCache>
                <c:ptCount val="1"/>
                <c:pt idx="0">
                  <c:v>% Canais de entrada JUN/23</c:v>
                </c:pt>
              </c:strCache>
            </c:strRef>
          </c:cat>
          <c:val>
            <c:numRef>
              <c:f>Canais_atendimento!$Q$6:$Q$6</c:f>
              <c:numCache>
                <c:formatCode>0.0</c:formatCode>
                <c:ptCount val="1"/>
                <c:pt idx="0">
                  <c:v>40.11379800853485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70-4874-BBA0-FA01D7554CDF}"/>
            </c:ext>
          </c:extLst>
        </c:ser>
        <c:ser>
          <c:idx val="2"/>
          <c:order val="2"/>
          <c:tx>
            <c:strRef>
              <c:f>Canais_atendimento!$A$7:$A$7</c:f>
              <c:strCache>
                <c:ptCount val="1"/>
                <c:pt idx="0">
                  <c:v>E-mail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BCB-4800-B171-8ACA39861A4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1000" b="1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8BCB-4800-B171-8ACA39861A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Canais_atendimento!$Q$4:$Q$4</c:f>
              <c:strCache>
                <c:ptCount val="1"/>
                <c:pt idx="0">
                  <c:v>% Canais de entrada JUN/23</c:v>
                </c:pt>
              </c:strCache>
            </c:strRef>
          </c:cat>
          <c:val>
            <c:numRef>
              <c:f>Canais_atendimento!$Q$7:$Q$7</c:f>
              <c:numCache>
                <c:formatCode>0.0</c:formatCode>
                <c:ptCount val="1"/>
                <c:pt idx="0">
                  <c:v>16.5616744564113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70-4874-BBA0-FA01D7554CDF}"/>
            </c:ext>
          </c:extLst>
        </c:ser>
        <c:ser>
          <c:idx val="3"/>
          <c:order val="3"/>
          <c:tx>
            <c:strRef>
              <c:f>Canais_atendimento!$A$8:$A$8</c:f>
              <c:strCache>
                <c:ptCount val="1"/>
                <c:pt idx="0">
                  <c:v>Encaminhamento de outros órgãos (Processo SEI, Memorando, Ofício, etc.)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strRef>
              <c:f>Canais_atendimento!$Q$4:$Q$4</c:f>
              <c:strCache>
                <c:ptCount val="1"/>
                <c:pt idx="0">
                  <c:v>% Canais de entrada JUN/23</c:v>
                </c:pt>
              </c:strCache>
            </c:strRef>
          </c:cat>
          <c:val>
            <c:numRef>
              <c:f>Canais_atendimento!$Q$8:$Q$8</c:f>
              <c:numCache>
                <c:formatCode>0.0</c:formatCode>
                <c:ptCount val="1"/>
                <c:pt idx="0">
                  <c:v>0.4470636049583418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70-4874-BBA0-FA01D7554CDF}"/>
            </c:ext>
          </c:extLst>
        </c:ser>
        <c:ser>
          <c:idx val="4"/>
          <c:order val="4"/>
          <c:tx>
            <c:strRef>
              <c:f>Canais_atendimento!$A$9:$A$9</c:f>
              <c:strCache>
                <c:ptCount val="1"/>
                <c:pt idx="0">
                  <c:v>Portal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BCB-4800-B171-8ACA39861A4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1000" b="1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8BCB-4800-B171-8ACA39861A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Canais_atendimento!$Q$4:$Q$4</c:f>
              <c:strCache>
                <c:ptCount val="1"/>
                <c:pt idx="0">
                  <c:v>% Canais de entrada JUN/23</c:v>
                </c:pt>
              </c:strCache>
            </c:strRef>
          </c:cat>
          <c:val>
            <c:numRef>
              <c:f>Canais_atendimento!$Q$9:$Q$9</c:f>
              <c:numCache>
                <c:formatCode>0.0</c:formatCode>
                <c:ptCount val="1"/>
                <c:pt idx="0">
                  <c:v>41.109530583214791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B70-4874-BBA0-FA01D7554CDF}"/>
            </c:ext>
          </c:extLst>
        </c:ser>
        <c:ser>
          <c:idx val="5"/>
          <c:order val="5"/>
          <c:tx>
            <c:strRef>
              <c:f>Canais_atendimento!$A$10:$A$10</c:f>
              <c:strCache>
                <c:ptCount val="1"/>
                <c:pt idx="0">
                  <c:v>Presencial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Canais_atendimento!$Q$4:$Q$4</c:f>
              <c:strCache>
                <c:ptCount val="1"/>
                <c:pt idx="0">
                  <c:v>% Canais de entrada JUN/23</c:v>
                </c:pt>
              </c:strCache>
            </c:strRef>
          </c:cat>
          <c:val>
            <c:numRef>
              <c:f>Canais_atendimento!$Q$10:$Q$10</c:f>
              <c:numCache>
                <c:formatCode>0.0</c:formatCode>
                <c:ptCount val="1"/>
                <c:pt idx="0">
                  <c:v>1.5037593984962405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B70-4874-BBA0-FA01D7554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12051487"/>
        <c:axId val="1812049823"/>
      </c:barChart>
      <c:valAx>
        <c:axId val="1812049823"/>
        <c:scaling>
          <c:orientation val="minMax"/>
          <c:max val="10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0.0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1487"/>
        <c:crosses val="autoZero"/>
        <c:crossBetween val="between"/>
        <c:majorUnit val="10"/>
      </c:valAx>
      <c:catAx>
        <c:axId val="1812051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49823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71136769502075248"/>
          <c:y val="0.2129495938594077"/>
          <c:w val="0.28863230497924752"/>
          <c:h val="0.72331162121634773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775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6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assuntos mais demandados - Média/2023</a:t>
            </a:r>
          </a:p>
        </c:rich>
      </c:tx>
      <c:layout>
        <c:manualLayout>
          <c:xMode val="edge"/>
          <c:yMode val="edge"/>
          <c:x val="0.11865925175194685"/>
          <c:y val="3.325135539159967E-3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7.5743007371603305E-2"/>
          <c:y val="0.11856738380143428"/>
          <c:w val="0.9182334138925704"/>
          <c:h val="0.8714489428978857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BFBFBF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AA92-48C6-A1E4-B5FF1EFB694F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AA92-48C6-A1E4-B5FF1EFB694F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AA92-48C6-A1E4-B5FF1EFB694F}"/>
              </c:ext>
            </c:extLst>
          </c:dPt>
          <c:dPt>
            <c:idx val="4"/>
            <c:invertIfNegative val="0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AA92-48C6-A1E4-B5FF1EFB694F}"/>
              </c:ext>
            </c:extLst>
          </c:dPt>
          <c:dPt>
            <c:idx val="5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AA92-48C6-A1E4-B5FF1EFB694F}"/>
              </c:ext>
            </c:extLst>
          </c:dPt>
          <c:dPt>
            <c:idx val="6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AA92-48C6-A1E4-B5FF1EFB694F}"/>
              </c:ext>
            </c:extLst>
          </c:dPt>
          <c:dPt>
            <c:idx val="7"/>
            <c:invertIfNegative val="0"/>
            <c:bubble3D val="0"/>
            <c:spPr>
              <a:solidFill>
                <a:srgbClr val="FBE5D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AA92-48C6-A1E4-B5FF1EFB694F}"/>
              </c:ext>
            </c:extLst>
          </c:dPt>
          <c:dPt>
            <c:idx val="8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AA92-48C6-A1E4-B5FF1EFB694F}"/>
              </c:ext>
            </c:extLst>
          </c:dPt>
          <c:dPt>
            <c:idx val="9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AA92-48C6-A1E4-B5FF1EFB694F}"/>
              </c:ext>
            </c:extLst>
          </c:dPt>
          <c:cat>
            <c:strRef>
              <c:f>'10_Assuntos_+_demadados_2023'!$A$7:$A$16</c:f>
              <c:strCache>
                <c:ptCount val="10"/>
                <c:pt idx="0">
                  <c:v>Cadastro Único (CadÚnico)</c:v>
                </c:pt>
                <c:pt idx="1">
                  <c:v>Buraco e pavimentação</c:v>
                </c:pt>
                <c:pt idx="2">
                  <c:v>Qualidade de atendimento</c:v>
                </c:pt>
                <c:pt idx="3">
                  <c:v>Árvore</c:v>
                </c:pt>
                <c:pt idx="4">
                  <c:v>Poluição sonora - PSIU</c:v>
                </c:pt>
                <c:pt idx="5">
                  <c:v>Estabelecimentos comerciais, indústrias e serviços</c:v>
                </c:pt>
                <c:pt idx="6">
                  <c:v>Sinalização e Circulação de veículos e Pedestres</c:v>
                </c:pt>
                <c:pt idx="7">
                  <c:v>Calçadas, guias e postes</c:v>
                </c:pt>
                <c:pt idx="8">
                  <c:v>Drenagem de água de chuva</c:v>
                </c:pt>
                <c:pt idx="9">
                  <c:v>Veículos abandonados</c:v>
                </c:pt>
              </c:strCache>
            </c:strRef>
          </c:cat>
          <c:val>
            <c:numRef>
              <c:f>'10_Assuntos_+_demadados_2023'!$O$7:$O$16</c:f>
              <c:numCache>
                <c:formatCode>0</c:formatCode>
                <c:ptCount val="10"/>
                <c:pt idx="0">
                  <c:v>723</c:v>
                </c:pt>
                <c:pt idx="1">
                  <c:v>372.33333333333331</c:v>
                </c:pt>
                <c:pt idx="2">
                  <c:v>319.16666666666669</c:v>
                </c:pt>
                <c:pt idx="3">
                  <c:v>266.83333333333331</c:v>
                </c:pt>
                <c:pt idx="4">
                  <c:v>195.66666666666666</c:v>
                </c:pt>
                <c:pt idx="5">
                  <c:v>145.5</c:v>
                </c:pt>
                <c:pt idx="6">
                  <c:v>144.16666666666666</c:v>
                </c:pt>
                <c:pt idx="7">
                  <c:v>132</c:v>
                </c:pt>
                <c:pt idx="8">
                  <c:v>123.33333333333333</c:v>
                </c:pt>
                <c:pt idx="9">
                  <c:v>122.83333333333333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6C4-40E2-9D44-657DCCF0D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8"/>
        <c:axId val="1812053151"/>
        <c:axId val="1812050655"/>
      </c:barChart>
      <c:valAx>
        <c:axId val="1812050655"/>
        <c:scaling>
          <c:orientation val="minMax"/>
          <c:max val="800"/>
          <c:min val="0"/>
        </c:scaling>
        <c:delete val="0"/>
        <c:axPos val="b"/>
        <c:majorGridlines>
          <c:spPr>
            <a:ln w="6345" cap="flat">
              <a:solidFill>
                <a:srgbClr val="898989"/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3151"/>
        <c:crosses val="autoZero"/>
        <c:crossBetween val="between"/>
      </c:valAx>
      <c:catAx>
        <c:axId val="1812053151"/>
        <c:scaling>
          <c:orientation val="minMax"/>
        </c:scaling>
        <c:delete val="0"/>
        <c:axPos val="l"/>
        <c:numFmt formatCode="mmm/yy" sourceLinked="0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0655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45" cap="flat">
      <a:solidFill>
        <a:srgbClr val="89898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% em relação ao todo de JUN/23 (exetuando-se denúncias)</a:t>
            </a:r>
          </a:p>
        </c:rich>
      </c:tx>
      <c:layout>
        <c:manualLayout>
          <c:xMode val="edge"/>
          <c:yMode val="edge"/>
          <c:x val="9.1135577749750975E-3"/>
          <c:y val="1.7184393401602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0078738623950909E-2"/>
          <c:y val="0.11583103666145671"/>
          <c:w val="0.62612779091973203"/>
          <c:h val="0.84799291793859644"/>
        </c:manualLayout>
      </c:layout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967-4060-BBB5-085553BE3864}"/>
              </c:ext>
            </c:extLst>
          </c:dPt>
          <c:dPt>
            <c:idx val="1"/>
            <c:bubble3D val="0"/>
            <c:spPr>
              <a:solidFill>
                <a:srgbClr val="FF00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967-4060-BBB5-085553BE3864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967-4060-BBB5-085553BE386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967-4060-BBB5-085553BE386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967-4060-BBB5-085553BE3864}"/>
              </c:ext>
            </c:extLst>
          </c:dPt>
          <c:dPt>
            <c:idx val="5"/>
            <c:bubble3D val="0"/>
            <c:spPr>
              <a:solidFill>
                <a:srgbClr val="99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967-4060-BBB5-085553BE3864}"/>
              </c:ext>
            </c:extLst>
          </c:dPt>
          <c:dPt>
            <c:idx val="6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967-4060-BBB5-085553BE386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967-4060-BBB5-085553BE3864}"/>
              </c:ext>
            </c:extLst>
          </c:dPt>
          <c:dPt>
            <c:idx val="8"/>
            <c:bubble3D val="0"/>
            <c:spPr>
              <a:solidFill>
                <a:srgbClr val="00FF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967-4060-BBB5-085553BE3864}"/>
              </c:ext>
            </c:extLst>
          </c:dPt>
          <c:dPt>
            <c:idx val="9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967-4060-BBB5-085553BE3864}"/>
              </c:ext>
            </c:extLst>
          </c:dPt>
          <c:dPt>
            <c:idx val="1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3967-4060-BBB5-085553BE3864}"/>
              </c:ext>
            </c:extLst>
          </c:dPt>
          <c:dPt>
            <c:idx val="11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3967-4060-BBB5-085553BE3864}"/>
              </c:ext>
            </c:extLst>
          </c:dPt>
          <c:dLbls>
            <c:dLbl>
              <c:idx val="10"/>
              <c:layout>
                <c:manualLayout>
                  <c:x val="4.1004824678789659E-2"/>
                  <c:y val="-4.2777041647584328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967-4060-BBB5-085553BE3864}"/>
                </c:ext>
              </c:extLst>
            </c:dLbl>
            <c:dLbl>
              <c:idx val="1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7-3967-4060-BBB5-085553BE3864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('10_Assuntos_+_demadados_2023'!$A$7:$A$16,'10_Assuntos_+_demadados_2023'!$A$18)</c:f>
              <c:strCache>
                <c:ptCount val="11"/>
                <c:pt idx="0">
                  <c:v>Cadastro Único (CadÚnico)</c:v>
                </c:pt>
                <c:pt idx="1">
                  <c:v>Buraco e pavimentação</c:v>
                </c:pt>
                <c:pt idx="2">
                  <c:v>Qualidade de atendimento</c:v>
                </c:pt>
                <c:pt idx="3">
                  <c:v>Árvore</c:v>
                </c:pt>
                <c:pt idx="4">
                  <c:v>Poluição sonora - PSIU</c:v>
                </c:pt>
                <c:pt idx="5">
                  <c:v>Estabelecimentos comerciais, indústrias e serviços</c:v>
                </c:pt>
                <c:pt idx="6">
                  <c:v>Sinalização e Circulação de veículos e Pedestres</c:v>
                </c:pt>
                <c:pt idx="7">
                  <c:v>Calçadas, guias e postes</c:v>
                </c:pt>
                <c:pt idx="8">
                  <c:v>Drenagem de água de chuva</c:v>
                </c:pt>
                <c:pt idx="9">
                  <c:v>Veículos abandonados</c:v>
                </c:pt>
                <c:pt idx="10">
                  <c:v>Outros</c:v>
                </c:pt>
              </c:strCache>
            </c:strRef>
          </c:cat>
          <c:val>
            <c:numRef>
              <c:f>('10_Assuntos_+_demadados_2023'!$P$7:$P$16,'10_Assuntos_+_demadados_2023'!$P$18)</c:f>
              <c:numCache>
                <c:formatCode>0.00</c:formatCode>
                <c:ptCount val="11"/>
                <c:pt idx="0">
                  <c:v>15.51760939167556</c:v>
                </c:pt>
                <c:pt idx="1">
                  <c:v>11.291355389541089</c:v>
                </c:pt>
                <c:pt idx="2">
                  <c:v>6.8303094983991466</c:v>
                </c:pt>
                <c:pt idx="3">
                  <c:v>6.0192102454642473</c:v>
                </c:pt>
                <c:pt idx="4">
                  <c:v>3.6499466382070436</c:v>
                </c:pt>
                <c:pt idx="5">
                  <c:v>2.2198505869797227</c:v>
                </c:pt>
                <c:pt idx="6">
                  <c:v>2.9242262540021344</c:v>
                </c:pt>
                <c:pt idx="7">
                  <c:v>3.2657417289220918</c:v>
                </c:pt>
                <c:pt idx="8">
                  <c:v>1.6862326574172892</c:v>
                </c:pt>
                <c:pt idx="9">
                  <c:v>2.5186766275346852</c:v>
                </c:pt>
                <c:pt idx="10">
                  <c:v>44.076840981856989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967-4060-BBB5-085553BE3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val"/>
        <c:splitPos val="4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125071487276213"/>
          <c:y val="1.1477839881413786E-2"/>
          <c:w val="0.30874928512723787"/>
          <c:h val="0.98852216011858618"/>
        </c:manualLayout>
      </c:layout>
      <c:overlay val="0"/>
      <c:spPr>
        <a:noFill/>
        <a:ln w="25400">
          <a:noFill/>
        </a:ln>
      </c:spPr>
      <c:txPr>
        <a:bodyPr/>
        <a:lstStyle/>
        <a:p>
          <a:pPr rtl="0"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Média - 10 assuntos mais demandados dos 3 últimos meses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'ASSUNTOS_10+_últimos_3_meses'!$F$6:$F$6</c:f>
              <c:strCache>
                <c:ptCount val="1"/>
                <c:pt idx="0">
                  <c:v>Média</c:v>
                </c:pt>
              </c:strCache>
            </c:strRef>
          </c:tx>
          <c:spPr>
            <a:solidFill>
              <a:srgbClr val="9BBB59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7B33-40D1-93B2-C98B8F79D65F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7B33-40D1-93B2-C98B8F79D65F}"/>
              </c:ext>
            </c:extLst>
          </c:dPt>
          <c:dPt>
            <c:idx val="2"/>
            <c:invertIfNegative val="0"/>
            <c:bubble3D val="0"/>
            <c:spPr>
              <a:solidFill>
                <a:srgbClr val="99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7B33-40D1-93B2-C98B8F79D65F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7B33-40D1-93B2-C98B8F79D65F}"/>
              </c:ext>
            </c:extLst>
          </c:dPt>
          <c:dPt>
            <c:idx val="4"/>
            <c:invertIfNegative val="0"/>
            <c:bubble3D val="0"/>
            <c:spPr>
              <a:solidFill>
                <a:srgbClr val="FF66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7B33-40D1-93B2-C98B8F79D65F}"/>
              </c:ext>
            </c:extLst>
          </c:dPt>
          <c:dPt>
            <c:idx val="5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7B33-40D1-93B2-C98B8F79D65F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7B33-40D1-93B2-C98B8F79D65F}"/>
              </c:ext>
            </c:extLst>
          </c:dPt>
          <c:dPt>
            <c:idx val="7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7B33-40D1-93B2-C98B8F79D65F}"/>
              </c:ext>
            </c:extLst>
          </c:dPt>
          <c:dPt>
            <c:idx val="8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7B33-40D1-93B2-C98B8F79D65F}"/>
              </c:ext>
            </c:extLst>
          </c:dPt>
          <c:dPt>
            <c:idx val="9"/>
            <c:invertIfNegative val="0"/>
            <c:bubble3D val="0"/>
            <c:spPr>
              <a:solidFill>
                <a:srgbClr val="33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7B33-40D1-93B2-C98B8F79D65F}"/>
              </c:ext>
            </c:extLst>
          </c:dPt>
          <c:cat>
            <c:strRef>
              <c:f>'ASSUNTOS_10+_últimos_3_meses'!$A$7:$A$16</c:f>
              <c:strCache>
                <c:ptCount val="10"/>
                <c:pt idx="0">
                  <c:v>Cadastro Único (CadÚnico)</c:v>
                </c:pt>
                <c:pt idx="1">
                  <c:v>Buraco e pavimentação</c:v>
                </c:pt>
                <c:pt idx="2">
                  <c:v>Qualidade de atendimento</c:v>
                </c:pt>
                <c:pt idx="3">
                  <c:v>Árvore</c:v>
                </c:pt>
                <c:pt idx="4">
                  <c:v>Poluição sonora - PSIU</c:v>
                </c:pt>
                <c:pt idx="5">
                  <c:v>Estabelecimentos comerciais, indústrias e serviços</c:v>
                </c:pt>
                <c:pt idx="6">
                  <c:v>Sinalização e Circulação de veículos e Pedestres</c:v>
                </c:pt>
                <c:pt idx="7">
                  <c:v>Ônibus</c:v>
                </c:pt>
                <c:pt idx="8">
                  <c:v>Calçadas, guias e postes</c:v>
                </c:pt>
                <c:pt idx="9">
                  <c:v>Veículos abandonados</c:v>
                </c:pt>
              </c:strCache>
            </c:strRef>
          </c:cat>
          <c:val>
            <c:numRef>
              <c:f>'ASSUNTOS_10+_últimos_3_meses'!$F$7:$F$16</c:f>
              <c:numCache>
                <c:formatCode>0</c:formatCode>
                <c:ptCount val="10"/>
                <c:pt idx="0">
                  <c:v>836.33333333333337</c:v>
                </c:pt>
                <c:pt idx="1">
                  <c:v>456</c:v>
                </c:pt>
                <c:pt idx="2">
                  <c:v>302</c:v>
                </c:pt>
                <c:pt idx="3">
                  <c:v>255</c:v>
                </c:pt>
                <c:pt idx="4">
                  <c:v>175.66666666666666</c:v>
                </c:pt>
                <c:pt idx="5">
                  <c:v>167.66666666666666</c:v>
                </c:pt>
                <c:pt idx="6">
                  <c:v>141</c:v>
                </c:pt>
                <c:pt idx="7">
                  <c:v>137</c:v>
                </c:pt>
                <c:pt idx="8">
                  <c:v>135</c:v>
                </c:pt>
                <c:pt idx="9">
                  <c:v>133.33333333333334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B46-40A4-9327-278DE3C71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8448655"/>
        <c:axId val="1791463743"/>
      </c:barChart>
      <c:valAx>
        <c:axId val="1791463743"/>
        <c:scaling>
          <c:orientation val="minMax"/>
          <c:max val="900"/>
        </c:scaling>
        <c:delete val="0"/>
        <c:axPos val="b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48655"/>
        <c:crosses val="autoZero"/>
        <c:crossBetween val="between"/>
      </c:valAx>
      <c:catAx>
        <c:axId val="181844865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91463743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5" Type="http://schemas.openxmlformats.org/officeDocument/2006/relationships/chart" Target="../charts/chart27.xml"/><Relationship Id="rId4" Type="http://schemas.openxmlformats.org/officeDocument/2006/relationships/chart" Target="../charts/chart26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16</xdr:col>
          <xdr:colOff>447675</xdr:colOff>
          <xdr:row>52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76196</xdr:colOff>
      <xdr:row>0</xdr:row>
      <xdr:rowOff>0</xdr:rowOff>
    </xdr:from>
    <xdr:ext cx="6791321" cy="4133846"/>
    <xdr:grpSp>
      <xdr:nvGrpSpPr>
        <xdr:cNvPr id="2" name="Gráfico 7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pSpPr/>
      </xdr:nvGrpSpPr>
      <xdr:grpSpPr>
        <a:xfrm>
          <a:off x="8839196" y="0"/>
          <a:ext cx="6791321" cy="4133846"/>
          <a:chOff x="8839196" y="0"/>
          <a:chExt cx="6791321" cy="4133846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D00-000003000000}"/>
              </a:ext>
            </a:extLst>
          </xdr:cNvPr>
          <xdr:cNvGraphicFramePr/>
        </xdr:nvGraphicFramePr>
        <xdr:xfrm>
          <a:off x="8839196" y="0"/>
          <a:ext cx="6791321" cy="413384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19">
            <a:extLst>
              <a:ext uri="{FF2B5EF4-FFF2-40B4-BE49-F238E27FC236}">
                <a16:creationId xmlns:a16="http://schemas.microsoft.com/office/drawing/2014/main" id="{00000000-0008-0000-0D00-000004000000}"/>
              </a:ext>
            </a:extLst>
          </xdr:cNvPr>
          <xdr:cNvSpPr txBox="1"/>
        </xdr:nvSpPr>
        <xdr:spPr>
          <a:xfrm>
            <a:off x="15297146" y="123828"/>
            <a:ext cx="295278" cy="323853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%</a:t>
            </a:r>
          </a:p>
        </xdr:txBody>
      </xdr:sp>
      <xdr:sp macro="" textlink="">
        <xdr:nvSpPr>
          <xdr:cNvPr id="5" name="CaixaDeTexto 20">
            <a:extLst>
              <a:ext uri="{FF2B5EF4-FFF2-40B4-BE49-F238E27FC236}">
                <a16:creationId xmlns:a16="http://schemas.microsoft.com/office/drawing/2014/main" id="{00000000-0008-0000-0D00-000005000000}"/>
              </a:ext>
            </a:extLst>
          </xdr:cNvPr>
          <xdr:cNvSpPr/>
        </xdr:nvSpPr>
        <xdr:spPr>
          <a:xfrm>
            <a:off x="8839196" y="266364"/>
            <a:ext cx="914400" cy="983519"/>
          </a:xfrm>
          <a:prstGeom prst="rect">
            <a:avLst/>
          </a:prstGeom>
          <a:noFill/>
          <a:ln cap="flat">
            <a:noFill/>
            <a:prstDash val="solid"/>
          </a:ln>
        </xdr:spPr>
        <xdr:txBody>
          <a:bodyPr lIns="0" tIns="0" rIns="0" bIns="0"/>
          <a:lstStyle/>
          <a:p>
            <a:endParaRPr lang="pt-BR"/>
          </a:p>
        </xdr:txBody>
      </xdr:sp>
      <xdr:sp macro="" textlink="">
        <xdr:nvSpPr>
          <xdr:cNvPr id="6" name="CaixaDeTexto 21">
            <a:extLst>
              <a:ext uri="{FF2B5EF4-FFF2-40B4-BE49-F238E27FC236}">
                <a16:creationId xmlns:a16="http://schemas.microsoft.com/office/drawing/2014/main" id="{00000000-0008-0000-0D00-000006000000}"/>
              </a:ext>
            </a:extLst>
          </xdr:cNvPr>
          <xdr:cNvSpPr txBox="1"/>
        </xdr:nvSpPr>
        <xdr:spPr>
          <a:xfrm>
            <a:off x="8848725" y="180978"/>
            <a:ext cx="914400" cy="276221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9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Quantidade</a:t>
            </a:r>
          </a:p>
        </xdr:txBody>
      </xdr:sp>
    </xdr:grp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104771</xdr:colOff>
      <xdr:row>0</xdr:row>
      <xdr:rowOff>0</xdr:rowOff>
    </xdr:from>
    <xdr:ext cx="5348819" cy="3679829"/>
    <xdr:grpSp>
      <xdr:nvGrpSpPr>
        <xdr:cNvPr id="2" name="Gráfico 2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pSpPr/>
      </xdr:nvGrpSpPr>
      <xdr:grpSpPr>
        <a:xfrm>
          <a:off x="9363071" y="0"/>
          <a:ext cx="5348819" cy="3679829"/>
          <a:chOff x="9363071" y="0"/>
          <a:chExt cx="5348819" cy="3679829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E00-000003000000}"/>
              </a:ext>
            </a:extLst>
          </xdr:cNvPr>
          <xdr:cNvGraphicFramePr/>
        </xdr:nvGraphicFramePr>
        <xdr:xfrm>
          <a:off x="9363071" y="0"/>
          <a:ext cx="5348819" cy="367982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>
            <a:extLst>
              <a:ext uri="{FF2B5EF4-FFF2-40B4-BE49-F238E27FC236}">
                <a16:creationId xmlns:a16="http://schemas.microsoft.com/office/drawing/2014/main" id="{00000000-0008-0000-0E00-000004000000}"/>
              </a:ext>
            </a:extLst>
          </xdr:cNvPr>
          <xdr:cNvSpPr txBox="1"/>
        </xdr:nvSpPr>
        <xdr:spPr>
          <a:xfrm>
            <a:off x="9784848" y="86017"/>
            <a:ext cx="4888702" cy="258061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6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Média das 10 subprefeituras mais demandadas em 2023</a:t>
            </a:r>
            <a:endParaRPr lang="pt-BR" sz="16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1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xdr:txBody>
      </xdr:sp>
    </xdr:grpSp>
    <xdr:clientData/>
  </xdr:oneCellAnchor>
  <xdr:twoCellAnchor editAs="oneCell">
    <xdr:from>
      <xdr:col>0</xdr:col>
      <xdr:colOff>76200</xdr:colOff>
      <xdr:row>17</xdr:row>
      <xdr:rowOff>57150</xdr:rowOff>
    </xdr:from>
    <xdr:to>
      <xdr:col>12</xdr:col>
      <xdr:colOff>142875</xdr:colOff>
      <xdr:row>34</xdr:row>
      <xdr:rowOff>19050</xdr:rowOff>
    </xdr:to>
    <xdr:graphicFrame macro="">
      <xdr:nvGraphicFramePr>
        <xdr:cNvPr id="6" name="Gráfico 10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47621</xdr:colOff>
      <xdr:row>3</xdr:row>
      <xdr:rowOff>9528</xdr:rowOff>
    </xdr:from>
    <xdr:ext cx="7239003" cy="6276971"/>
    <xdr:grpSp>
      <xdr:nvGrpSpPr>
        <xdr:cNvPr id="2" name="Gráfic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pSpPr/>
      </xdr:nvGrpSpPr>
      <xdr:grpSpPr>
        <a:xfrm>
          <a:off x="3171821" y="590553"/>
          <a:ext cx="7239003" cy="6276971"/>
          <a:chOff x="3171821" y="581028"/>
          <a:chExt cx="7239003" cy="6276971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1000-000003000000}"/>
              </a:ext>
            </a:extLst>
          </xdr:cNvPr>
          <xdr:cNvGraphicFramePr/>
        </xdr:nvGraphicFramePr>
        <xdr:xfrm>
          <a:off x="3171821" y="581028"/>
          <a:ext cx="7239003" cy="627697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>
            <a:extLst>
              <a:ext uri="{FF2B5EF4-FFF2-40B4-BE49-F238E27FC236}">
                <a16:creationId xmlns:a16="http://schemas.microsoft.com/office/drawing/2014/main" id="{00000000-0008-0000-1000-000004000000}"/>
              </a:ext>
            </a:extLst>
          </xdr:cNvPr>
          <xdr:cNvSpPr txBox="1"/>
        </xdr:nvSpPr>
        <xdr:spPr>
          <a:xfrm>
            <a:off x="3209925" y="647696"/>
            <a:ext cx="7181853" cy="381003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1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6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Ranking das Subprefeituras mais demandadas - JUNHO/2023</a:t>
            </a:r>
          </a:p>
        </xdr:txBody>
      </xdr:sp>
    </xdr:grp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9528</xdr:colOff>
      <xdr:row>0</xdr:row>
      <xdr:rowOff>0</xdr:rowOff>
    </xdr:from>
    <xdr:ext cx="4563532" cy="2235195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17</xdr:col>
      <xdr:colOff>28575</xdr:colOff>
      <xdr:row>8</xdr:row>
      <xdr:rowOff>285750</xdr:rowOff>
    </xdr:from>
    <xdr:ext cx="4582579" cy="2022479"/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17</xdr:col>
      <xdr:colOff>28571</xdr:colOff>
      <xdr:row>19</xdr:row>
      <xdr:rowOff>9521</xdr:rowOff>
    </xdr:from>
    <xdr:ext cx="4591054" cy="2106082"/>
    <xdr:graphicFrame macro="">
      <xdr:nvGraphicFramePr>
        <xdr:cNvPr id="7" name="Gráfico 7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8</xdr:col>
      <xdr:colOff>152403</xdr:colOff>
      <xdr:row>30</xdr:row>
      <xdr:rowOff>85725</xdr:rowOff>
    </xdr:from>
    <xdr:ext cx="6801910" cy="6120344"/>
    <xdr:graphicFrame macro="">
      <xdr:nvGraphicFramePr>
        <xdr:cNvPr id="8" name="Gráfico 2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twoCellAnchor>
    <xdr:from>
      <xdr:col>7</xdr:col>
      <xdr:colOff>104775</xdr:colOff>
      <xdr:row>15</xdr:row>
      <xdr:rowOff>161925</xdr:rowOff>
    </xdr:from>
    <xdr:to>
      <xdr:col>16</xdr:col>
      <xdr:colOff>523875</xdr:colOff>
      <xdr:row>30</xdr:row>
      <xdr:rowOff>9525</xdr:rowOff>
    </xdr:to>
    <xdr:graphicFrame macro="">
      <xdr:nvGraphicFramePr>
        <xdr:cNvPr id="12" name="Gráfico 1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0.14271</cdr:x>
      <cdr:y>0</cdr:y>
    </cdr:from>
    <cdr:to>
      <cdr:x>0.87812</cdr:x>
      <cdr:y>0.20833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652462" y="0"/>
          <a:ext cx="3362325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</a:pPr>
          <a:r>
            <a:rPr lang="en-US" sz="1200" b="1" i="0" baseline="0">
              <a:effectLst/>
              <a:latin typeface="+mn-lt"/>
              <a:ea typeface="+mn-ea"/>
              <a:cs typeface="+mn-cs"/>
            </a:rPr>
            <a:t>Protocolos inicialmente registrados como denúncias</a:t>
          </a:r>
          <a:endParaRPr lang="pt-BR" sz="1200">
            <a:effectLst/>
          </a:endParaRPr>
        </a:p>
        <a:p xmlns:a="http://schemas.openxmlformats.org/drawingml/2006/main">
          <a:pPr algn="ctr" rtl="0">
            <a:lnSpc>
              <a:spcPts val="1300"/>
            </a:lnSpc>
          </a:pPr>
          <a:r>
            <a:rPr lang="en-US" sz="1200" b="1" i="0" baseline="0">
              <a:effectLst/>
              <a:latin typeface="+mn-lt"/>
              <a:ea typeface="+mn-ea"/>
              <a:cs typeface="+mn-cs"/>
            </a:rPr>
            <a:t>% deferidas, indeferidas e reclassificadas - 2023</a:t>
          </a:r>
          <a:endParaRPr lang="pt-BR" sz="1200">
            <a:effectLst/>
          </a:endParaRPr>
        </a:p>
        <a:p xmlns:a="http://schemas.openxmlformats.org/drawingml/2006/main">
          <a:pPr>
            <a:lnSpc>
              <a:spcPts val="1200"/>
            </a:lnSpc>
          </a:pPr>
          <a:endParaRPr lang="pt-BR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123821</xdr:colOff>
      <xdr:row>2</xdr:row>
      <xdr:rowOff>123828</xdr:rowOff>
    </xdr:from>
    <xdr:ext cx="4457700" cy="2981328"/>
    <xdr:grpSp>
      <xdr:nvGrpSpPr>
        <xdr:cNvPr id="4" name="Gráfico 1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pSpPr/>
      </xdr:nvGrpSpPr>
      <xdr:grpSpPr>
        <a:xfrm>
          <a:off x="2895596" y="504828"/>
          <a:ext cx="4457700" cy="2981328"/>
          <a:chOff x="2895596" y="504828"/>
          <a:chExt cx="4457700" cy="2981328"/>
        </a:xfrm>
      </xdr:grpSpPr>
      <xdr:graphicFrame macro="">
        <xdr:nvGraphicFramePr>
          <xdr:cNvPr id="5" name="Gráfico 4">
            <a:extLst>
              <a:ext uri="{FF2B5EF4-FFF2-40B4-BE49-F238E27FC236}">
                <a16:creationId xmlns:a16="http://schemas.microsoft.com/office/drawing/2014/main" id="{00000000-0008-0000-1200-000005000000}"/>
              </a:ext>
            </a:extLst>
          </xdr:cNvPr>
          <xdr:cNvGraphicFramePr/>
        </xdr:nvGraphicFramePr>
        <xdr:xfrm>
          <a:off x="2895596" y="504828"/>
          <a:ext cx="4457700" cy="298132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6" name="CaixaDeTexto 2">
            <a:extLst>
              <a:ext uri="{FF2B5EF4-FFF2-40B4-BE49-F238E27FC236}">
                <a16:creationId xmlns:a16="http://schemas.microsoft.com/office/drawing/2014/main" id="{00000000-0008-0000-1200-000006000000}"/>
              </a:ext>
            </a:extLst>
          </xdr:cNvPr>
          <xdr:cNvSpPr txBox="1"/>
        </xdr:nvSpPr>
        <xdr:spPr>
          <a:xfrm>
            <a:off x="5814303" y="759973"/>
            <a:ext cx="580351" cy="22243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0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Variação</a:t>
            </a:r>
          </a:p>
        </xdr:txBody>
      </xdr:sp>
    </xdr:grpSp>
    <xdr:clientData/>
  </xdr:oneCellAnchor>
  <xdr:oneCellAnchor>
    <xdr:from>
      <xdr:col>21</xdr:col>
      <xdr:colOff>266703</xdr:colOff>
      <xdr:row>0</xdr:row>
      <xdr:rowOff>47621</xdr:rowOff>
    </xdr:from>
    <xdr:ext cx="5448296" cy="3629025"/>
    <xdr:graphicFrame macro="">
      <xdr:nvGraphicFramePr>
        <xdr:cNvPr id="3" name="Gráfico 8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13</xdr:col>
      <xdr:colOff>114300</xdr:colOff>
      <xdr:row>0</xdr:row>
      <xdr:rowOff>38103</xdr:rowOff>
    </xdr:from>
    <xdr:ext cx="4829175" cy="3686175"/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152400</xdr:colOff>
          <xdr:row>0</xdr:row>
          <xdr:rowOff>85725</xdr:rowOff>
        </xdr:from>
        <xdr:to>
          <xdr:col>14</xdr:col>
          <xdr:colOff>457200</xdr:colOff>
          <xdr:row>25</xdr:row>
          <xdr:rowOff>85725</xdr:rowOff>
        </xdr:to>
        <xdr:sp macro="" textlink="">
          <xdr:nvSpPr>
            <xdr:cNvPr id="15362" name="Object 1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0</xdr:row>
      <xdr:rowOff>28575</xdr:rowOff>
    </xdr:from>
    <xdr:to>
      <xdr:col>11</xdr:col>
      <xdr:colOff>333375</xdr:colOff>
      <xdr:row>13</xdr:row>
      <xdr:rowOff>180975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57150</xdr:colOff>
      <xdr:row>0</xdr:row>
      <xdr:rowOff>28575</xdr:rowOff>
    </xdr:from>
    <xdr:to>
      <xdr:col>19</xdr:col>
      <xdr:colOff>285750</xdr:colOff>
      <xdr:row>14</xdr:row>
      <xdr:rowOff>9525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14</xdr:row>
      <xdr:rowOff>104775</xdr:rowOff>
    </xdr:from>
    <xdr:to>
      <xdr:col>15</xdr:col>
      <xdr:colOff>590549</xdr:colOff>
      <xdr:row>28</xdr:row>
      <xdr:rowOff>47625</xdr:rowOff>
    </xdr:to>
    <mc:AlternateContent xmlns:mc="http://schemas.openxmlformats.org/markup-compatibility/2006">
      <mc:Choice xmlns:cx="http://schemas.microsoft.com/office/drawing/2014/chartex" Requires="cx">
        <xdr:graphicFrame macro="">
          <xdr:nvGraphicFramePr>
            <xdr:cNvPr id="4" name="Gráfico 3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:chart xmlns:c="http://schemas.openxmlformats.org/drawingml/2006/chart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Este gráfico não está disponível na sua versão de Excel.
Editar esta forma ou salvar esta pasta de trabalho em um formato de arquivo diferente quebrará o gráfico permanentemente.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272710</xdr:colOff>
      <xdr:row>0</xdr:row>
      <xdr:rowOff>76196</xdr:rowOff>
    </xdr:from>
    <xdr:ext cx="3670639" cy="3095628"/>
    <xdr:grpSp>
      <xdr:nvGrpSp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7178335" y="76196"/>
          <a:ext cx="3670639" cy="3095628"/>
          <a:chOff x="7178335" y="76196"/>
          <a:chExt cx="3670639" cy="3095628"/>
        </a:xfrm>
      </xdr:grpSpPr>
      <xdr:grpSp>
        <xdr:nvGrpSpPr>
          <xdr:cNvPr id="3" name="Gráfico 3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/>
        </xdr:nvGrpSpPr>
        <xdr:grpSpPr>
          <a:xfrm>
            <a:off x="7178335" y="76196"/>
            <a:ext cx="3670639" cy="3095628"/>
            <a:chOff x="7178335" y="76196"/>
            <a:chExt cx="3670639" cy="3095628"/>
          </a:xfrm>
        </xdr:grpSpPr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GraphicFramePr/>
          </xdr:nvGraphicFramePr>
          <xdr:xfrm>
            <a:off x="7178335" y="76196"/>
            <a:ext cx="3670639" cy="309562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5" name="CaixaDeTexto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 txBox="1"/>
          </xdr:nvSpPr>
          <xdr:spPr>
            <a:xfrm>
              <a:off x="7264517" y="355793"/>
              <a:ext cx="689603" cy="958656"/>
            </a:xfrm>
            <a:prstGeom prst="rect">
              <a:avLst/>
            </a:prstGeom>
            <a:noFill/>
            <a:ln cap="flat">
              <a:noFill/>
            </a:ln>
          </xdr:spPr>
          <xdr:txBody>
            <a:bodyPr vert="horz" wrap="none" lIns="91440" tIns="45720" rIns="91440" bIns="45720" anchor="t" anchorCtr="0" compatLnSpc="0">
              <a:noAutofit/>
            </a:bodyPr>
            <a:lstStyle/>
            <a:p>
              <a:pPr marL="0" marR="0" lvl="0" indent="0" defTabSz="914400" rtl="0" fontAlgn="auto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  <a:tabLst/>
                <a:defRPr sz="1800" b="0" i="0" u="none" strike="noStrike" kern="0" cap="none" spc="0" baseline="0">
                  <a:solidFill>
                    <a:srgbClr val="000000"/>
                  </a:solidFill>
                  <a:uFillTx/>
                </a:defRPr>
              </a:pPr>
              <a:endParaRPr lang="pt-BR" sz="1100" b="0" i="0" u="none" strike="noStrike" kern="0" cap="none" spc="0" baseline="0">
                <a:solidFill>
                  <a:srgbClr val="000000"/>
                </a:solidFill>
                <a:uFillTx/>
                <a:latin typeface="Calibri"/>
              </a:endParaRPr>
            </a:p>
          </xdr:txBody>
        </xdr:sp>
        <xdr:sp macro="" textlink="">
          <xdr:nvSpPr>
            <xdr:cNvPr id="6" name="CaixaDeTexto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8662626" y="1144682"/>
              <a:ext cx="685086" cy="958656"/>
            </a:xfrm>
            <a:prstGeom prst="rect">
              <a:avLst/>
            </a:prstGeom>
            <a:noFill/>
            <a:ln cap="flat">
              <a:noFill/>
            </a:ln>
          </xdr:spPr>
          <xdr:txBody>
            <a:bodyPr vert="horz" wrap="square" lIns="91440" tIns="45720" rIns="91440" bIns="45720" anchor="t" anchorCtr="0" compatLnSpc="0">
              <a:noAutofit/>
            </a:bodyPr>
            <a:lstStyle/>
            <a:p>
              <a:pPr marL="0" marR="0" lvl="0" indent="0" defTabSz="914400" rtl="0" fontAlgn="auto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  <a:tabLst/>
                <a:defRPr sz="1800" b="0" i="0" u="none" strike="noStrike" kern="0" cap="none" spc="0" baseline="0">
                  <a:solidFill>
                    <a:srgbClr val="000000"/>
                  </a:solidFill>
                  <a:uFillTx/>
                </a:defRPr>
              </a:pPr>
              <a:endParaRPr lang="pt-BR" sz="1100" b="0" i="0" u="none" strike="noStrike" kern="0" cap="none" spc="0" baseline="0">
                <a:solidFill>
                  <a:srgbClr val="000000"/>
                </a:solidFill>
                <a:uFillTx/>
                <a:latin typeface="Calibri"/>
              </a:endParaRPr>
            </a:p>
          </xdr:txBody>
        </xdr:sp>
        <xdr:sp macro="" textlink="">
          <xdr:nvSpPr>
            <xdr:cNvPr id="7" name="CaixaDeTexto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 txBox="1"/>
          </xdr:nvSpPr>
          <xdr:spPr>
            <a:xfrm>
              <a:off x="7415384" y="255931"/>
              <a:ext cx="208309" cy="289599"/>
            </a:xfrm>
            <a:prstGeom prst="rect">
              <a:avLst/>
            </a:prstGeom>
            <a:noFill/>
            <a:ln cap="flat">
              <a:noFill/>
            </a:ln>
          </xdr:spPr>
          <xdr:txBody>
            <a:bodyPr vert="horz" wrap="none" lIns="91440" tIns="45720" rIns="91440" bIns="45720" anchor="t" anchorCtr="0" compatLnSpc="0">
              <a:noAutofit/>
            </a:bodyPr>
            <a:lstStyle/>
            <a:p>
              <a:pPr marL="0" marR="0" lvl="0" indent="0" defTabSz="914400" rtl="0" fontAlgn="auto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  <a:tabLst/>
                <a:defRPr sz="1800" b="0" i="0" u="none" strike="noStrike" kern="0" cap="none" spc="0" baseline="0">
                  <a:solidFill>
                    <a:srgbClr val="000000"/>
                  </a:solidFill>
                  <a:uFillTx/>
                </a:defRPr>
              </a:pPr>
              <a:r>
                <a:rPr lang="pt-BR" sz="1400" b="1" i="0" u="none" strike="noStrike" kern="0" cap="none" spc="0" baseline="0">
                  <a:solidFill>
                    <a:srgbClr val="000000"/>
                  </a:solidFill>
                  <a:uFillTx/>
                  <a:latin typeface="Calibri"/>
                </a:rPr>
                <a:t>*</a:t>
              </a:r>
            </a:p>
          </xdr:txBody>
        </xdr:sp>
      </xdr:grpSp>
      <xdr:sp macro="" textlink="">
        <xdr:nvSpPr>
          <xdr:cNvPr id="8" name="CaixaDeTexto 19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>
          <a:xfrm>
            <a:off x="7258050" y="2924171"/>
            <a:ext cx="981078" cy="209553"/>
          </a:xfrm>
          <a:prstGeom prst="rect">
            <a:avLst/>
          </a:prstGeom>
          <a:solidFill>
            <a:sysClr val="window" lastClr="FFFFFF"/>
          </a:solidFill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8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*Escala Logaritimica</a:t>
            </a:r>
          </a:p>
        </xdr:txBody>
      </xdr:sp>
    </xdr:grpSp>
    <xdr:clientData/>
  </xdr:oneCellAnchor>
  <xdr:oneCellAnchor>
    <xdr:from>
      <xdr:col>19</xdr:col>
      <xdr:colOff>47621</xdr:colOff>
      <xdr:row>0</xdr:row>
      <xdr:rowOff>57150</xdr:rowOff>
    </xdr:from>
    <xdr:ext cx="4048121" cy="3171825"/>
    <xdr:graphicFrame macro="">
      <xdr:nvGraphicFramePr>
        <xdr:cNvPr id="9" name="Gráfico 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3</xdr:col>
      <xdr:colOff>76196</xdr:colOff>
      <xdr:row>2</xdr:row>
      <xdr:rowOff>38103</xdr:rowOff>
    </xdr:from>
    <xdr:ext cx="4638678" cy="2752728"/>
    <xdr:graphicFrame macro="">
      <xdr:nvGraphicFramePr>
        <xdr:cNvPr id="10" name="Gráfico 7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11</xdr:row>
      <xdr:rowOff>57150</xdr:rowOff>
    </xdr:from>
    <xdr:ext cx="5286375" cy="4248146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2</xdr:col>
      <xdr:colOff>438153</xdr:colOff>
      <xdr:row>11</xdr:row>
      <xdr:rowOff>76196</xdr:rowOff>
    </xdr:from>
    <xdr:ext cx="5343525" cy="4267203"/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14</xdr:col>
      <xdr:colOff>209553</xdr:colOff>
      <xdr:row>11</xdr:row>
      <xdr:rowOff>66678</xdr:rowOff>
    </xdr:from>
    <xdr:ext cx="4838703" cy="4276721"/>
    <xdr:grpSp>
      <xdr:nvGrpSpPr>
        <xdr:cNvPr id="4" name="Gráfico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10941053" y="2701928"/>
          <a:ext cx="4838703" cy="4276721"/>
          <a:chOff x="10925178" y="2619378"/>
          <a:chExt cx="4838703" cy="4276721"/>
        </a:xfrm>
      </xdr:grpSpPr>
      <xdr:graphicFrame macro="">
        <xdr:nvGraphicFramePr>
          <xdr:cNvPr id="5" name="Gráfico 5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GraphicFramePr/>
        </xdr:nvGraphicFramePr>
        <xdr:xfrm>
          <a:off x="10925178" y="2619378"/>
          <a:ext cx="4838703" cy="427672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6" name="CaixaDeTexto 3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/>
        </xdr:nvSpPr>
        <xdr:spPr>
          <a:xfrm>
            <a:off x="12383079" y="2674754"/>
            <a:ext cx="1887047" cy="292123"/>
          </a:xfrm>
          <a:prstGeom prst="rect">
            <a:avLst/>
          </a:prstGeom>
          <a:noFill/>
          <a:ln cap="flat">
            <a:noFill/>
            <a:prstDash val="solid"/>
          </a:ln>
        </xdr:spPr>
        <xdr:txBody>
          <a:bodyPr lIns="0" tIns="0" rIns="0" bIns="0"/>
          <a:lstStyle/>
          <a:p>
            <a:endParaRPr lang="pt-BR"/>
          </a:p>
        </xdr:txBody>
      </xdr:sp>
      <xdr:sp macro="" textlink="">
        <xdr:nvSpPr>
          <xdr:cNvPr id="7" name="CaixaDeTexto 4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 txBox="1"/>
        </xdr:nvSpPr>
        <xdr:spPr>
          <a:xfrm>
            <a:off x="11277596" y="2733678"/>
            <a:ext cx="3486149" cy="285750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0" cap="none" spc="0" baseline="0">
                <a:solidFill>
                  <a:srgbClr val="000000"/>
                </a:solidFill>
                <a:uFillTx/>
                <a:latin typeface="Arial" pitchFamily="34"/>
                <a:cs typeface="Arial" pitchFamily="34"/>
              </a:rPr>
              <a:t>Canais de entrada % - JUNHO/2023</a:t>
            </a:r>
          </a:p>
        </xdr:txBody>
      </xdr:sp>
    </xdr:grp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76196</xdr:colOff>
      <xdr:row>0</xdr:row>
      <xdr:rowOff>19046</xdr:rowOff>
    </xdr:from>
    <xdr:ext cx="5772149" cy="3629025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>
    <xdr:from>
      <xdr:col>0</xdr:col>
      <xdr:colOff>47625</xdr:colOff>
      <xdr:row>17</xdr:row>
      <xdr:rowOff>47625</xdr:rowOff>
    </xdr:from>
    <xdr:to>
      <xdr:col>9</xdr:col>
      <xdr:colOff>60325</xdr:colOff>
      <xdr:row>24</xdr:row>
      <xdr:rowOff>174625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9528</xdr:colOff>
      <xdr:row>0</xdr:row>
      <xdr:rowOff>19046</xdr:rowOff>
    </xdr:from>
    <xdr:ext cx="6076946" cy="3276596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19046</xdr:colOff>
      <xdr:row>17</xdr:row>
      <xdr:rowOff>57150</xdr:rowOff>
    </xdr:from>
    <xdr:ext cx="7124703" cy="3409953"/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85725</xdr:colOff>
      <xdr:row>2</xdr:row>
      <xdr:rowOff>47621</xdr:rowOff>
    </xdr:from>
    <xdr:ext cx="5867403" cy="4600575"/>
    <xdr:grpSp>
      <xdr:nvGrpSpPr>
        <xdr:cNvPr id="2" name="Gráfico 7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3686175" y="428621"/>
          <a:ext cx="5867403" cy="4600575"/>
          <a:chOff x="3686175" y="428621"/>
          <a:chExt cx="5867403" cy="4600575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GraphicFramePr/>
        </xdr:nvGraphicFramePr>
        <xdr:xfrm>
          <a:off x="3686175" y="428621"/>
          <a:ext cx="5867403" cy="46005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 txBox="1"/>
        </xdr:nvSpPr>
        <xdr:spPr>
          <a:xfrm>
            <a:off x="3705221" y="457196"/>
            <a:ext cx="5800725" cy="647696"/>
          </a:xfrm>
          <a:prstGeom prst="rect">
            <a:avLst/>
          </a:prstGeom>
          <a:solidFill>
            <a:sysClr val="window" lastClr="FFFFFF"/>
          </a:solidFill>
          <a:ln cap="flat">
            <a:noFill/>
          </a:ln>
        </xdr:spPr>
        <xdr:txBody>
          <a:bodyPr vert="horz" wrap="none" lIns="91440" tIns="45720" rIns="91440" bIns="45720" anchor="t" anchorCtr="1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ts val="15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10 assuntos mais demandados do mês de junho em</a:t>
            </a:r>
          </a:p>
          <a:p>
            <a:pPr marL="0" marR="0" lvl="0" indent="0" algn="ctr" defTabSz="914400" rtl="0" fontAlgn="auto" hangingPunct="1">
              <a:lnSpc>
                <a:spcPts val="15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  comparação com o total de entrada do mês JUNHO/23</a:t>
            </a:r>
          </a:p>
        </xdr:txBody>
      </xdr:sp>
    </xdr:grpSp>
    <xdr:clientData/>
  </xdr:oneCellAnchor>
  <xdr:oneCellAnchor>
    <xdr:from>
      <xdr:col>9</xdr:col>
      <xdr:colOff>1733546</xdr:colOff>
      <xdr:row>2</xdr:row>
      <xdr:rowOff>47621</xdr:rowOff>
    </xdr:from>
    <xdr:ext cx="5962646" cy="4581528"/>
    <xdr:graphicFrame macro="">
      <xdr:nvGraphicFramePr>
        <xdr:cNvPr id="5" name="Gráfico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76196</xdr:colOff>
      <xdr:row>0</xdr:row>
      <xdr:rowOff>28575</xdr:rowOff>
    </xdr:from>
    <xdr:ext cx="6438903" cy="3838578"/>
    <xdr:grpSp>
      <xdr:nvGrpSpPr>
        <xdr:cNvPr id="2" name="Gráfico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/>
      </xdr:nvGrpSpPr>
      <xdr:grpSpPr>
        <a:xfrm>
          <a:off x="11306171" y="28575"/>
          <a:ext cx="6438903" cy="3838578"/>
          <a:chOff x="11306171" y="28575"/>
          <a:chExt cx="6438903" cy="3838578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GraphicFramePr/>
        </xdr:nvGraphicFramePr>
        <xdr:xfrm>
          <a:off x="11306171" y="28575"/>
          <a:ext cx="6438903" cy="383857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5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 txBox="1"/>
        </xdr:nvSpPr>
        <xdr:spPr>
          <a:xfrm>
            <a:off x="12973050" y="66678"/>
            <a:ext cx="3781428" cy="314325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10 órgãos mais demandados - Média/2023</a:t>
            </a:r>
          </a:p>
        </xdr:txBody>
      </xdr:sp>
    </xdr:grpSp>
    <xdr:clientData/>
  </xdr:oneCellAnchor>
  <xdr:twoCellAnchor editAs="oneCell">
    <xdr:from>
      <xdr:col>0</xdr:col>
      <xdr:colOff>95250</xdr:colOff>
      <xdr:row>17</xdr:row>
      <xdr:rowOff>60325</xdr:rowOff>
    </xdr:from>
    <xdr:to>
      <xdr:col>9</xdr:col>
      <xdr:colOff>390525</xdr:colOff>
      <xdr:row>26</xdr:row>
      <xdr:rowOff>89958</xdr:rowOff>
    </xdr:to>
    <xdr:graphicFrame macro="">
      <xdr:nvGraphicFramePr>
        <xdr:cNvPr id="10" name="Gráfico 6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1209678</xdr:colOff>
      <xdr:row>17</xdr:row>
      <xdr:rowOff>95250</xdr:rowOff>
    </xdr:from>
    <xdr:ext cx="5504075" cy="381003"/>
    <xdr:sp macro="" textlink="">
      <xdr:nvSpPr>
        <xdr:cNvPr id="6" name="CaixaDeTexto 2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1209678" y="3819525"/>
          <a:ext cx="5504075" cy="381003"/>
        </a:xfrm>
        <a:prstGeom prst="rect">
          <a:avLst/>
        </a:prstGeom>
        <a:noFill/>
        <a:ln cap="flat">
          <a:noFill/>
        </a:ln>
      </xdr:spPr>
      <xdr:txBody>
        <a:bodyPr vert="horz" wrap="non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400" b="1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UNIDADES - % em relação ao todo de JUN/23 (exetuando-se denúncias)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BR" sz="14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BR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19046</xdr:rowOff>
    </xdr:from>
    <xdr:ext cx="7038978" cy="3171825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38103</xdr:colOff>
      <xdr:row>17</xdr:row>
      <xdr:rowOff>57150</xdr:rowOff>
    </xdr:from>
    <xdr:ext cx="6619871" cy="3505196"/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152403</xdr:colOff>
      <xdr:row>2</xdr:row>
      <xdr:rowOff>19046</xdr:rowOff>
    </xdr:from>
    <xdr:ext cx="5244037" cy="3499912"/>
    <xdr:grpSp>
      <xdr:nvGrpSpPr>
        <xdr:cNvPr id="2" name="Gráfico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pSpPr/>
      </xdr:nvGrpSpPr>
      <xdr:grpSpPr>
        <a:xfrm>
          <a:off x="4543428" y="400046"/>
          <a:ext cx="5244037" cy="3499912"/>
          <a:chOff x="4543428" y="400046"/>
          <a:chExt cx="5244037" cy="3499912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C00-000003000000}"/>
              </a:ext>
            </a:extLst>
          </xdr:cNvPr>
          <xdr:cNvGraphicFramePr/>
        </xdr:nvGraphicFramePr>
        <xdr:xfrm>
          <a:off x="4552818" y="441030"/>
          <a:ext cx="5234647" cy="345892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>
            <a:extLst>
              <a:ext uri="{FF2B5EF4-FFF2-40B4-BE49-F238E27FC236}">
                <a16:creationId xmlns:a16="http://schemas.microsoft.com/office/drawing/2014/main" id="{00000000-0008-0000-0C00-000004000000}"/>
              </a:ext>
            </a:extLst>
          </xdr:cNvPr>
          <xdr:cNvSpPr txBox="1"/>
        </xdr:nvSpPr>
        <xdr:spPr>
          <a:xfrm>
            <a:off x="4543428" y="400046"/>
            <a:ext cx="4822216" cy="475533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10 unidades mais demandados do mês de junho em</a:t>
            </a:r>
            <a:endParaRPr lang="pt-BR" sz="14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  comparação com o total de entrada do mês JUNHO/23</a:t>
            </a:r>
            <a:endParaRPr lang="pt-BR" sz="14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defTabSz="914400" rtl="0" fontAlgn="auto" hangingPunct="1">
              <a:lnSpc>
                <a:spcPts val="12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1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xdr:txBody>
      </xdr:sp>
    </xdr:grpSp>
    <xdr:clientData/>
  </xdr:oneCellAnchor>
  <xdr:oneCellAnchor>
    <xdr:from>
      <xdr:col>11</xdr:col>
      <xdr:colOff>190496</xdr:colOff>
      <xdr:row>2</xdr:row>
      <xdr:rowOff>76196</xdr:rowOff>
    </xdr:from>
    <xdr:ext cx="4824941" cy="3433233"/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Documento_do_Microsoft_Word.docx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.emf"/><Relationship Id="rId4" Type="http://schemas.openxmlformats.org/officeDocument/2006/relationships/package" Target="../embeddings/Documento_do_Microsoft_Word1.docx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Q1"/>
  <sheetViews>
    <sheetView showGridLines="0" workbookViewId="0">
      <selection activeCell="Q1" sqref="Q1"/>
    </sheetView>
  </sheetViews>
  <sheetFormatPr defaultRowHeight="15"/>
  <cols>
    <col min="1" max="1" width="9.140625" customWidth="1"/>
  </cols>
  <sheetData>
    <row r="1" spans="17:17">
      <c r="Q1" t="s">
        <v>338</v>
      </c>
    </row>
  </sheetData>
  <pageMargins left="0.511811024" right="0.511811024" top="0.78740157500000008" bottom="0.78740157500000008" header="0.31496062000000008" footer="0.31496062000000008"/>
  <pageSetup paperSize="9" fitToWidth="0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16</xdr:col>
                <xdr:colOff>447675</xdr:colOff>
                <xdr:row>52</xdr:row>
                <xdr:rowOff>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6"/>
  <sheetViews>
    <sheetView zoomScaleNormal="100" workbookViewId="0"/>
  </sheetViews>
  <sheetFormatPr defaultColWidth="5.5703125" defaultRowHeight="14.25"/>
  <cols>
    <col min="1" max="1" width="52.140625" style="13" customWidth="1"/>
    <col min="2" max="2" width="7.5703125" style="13" bestFit="1" customWidth="1"/>
    <col min="3" max="3" width="7.7109375" style="163" bestFit="1" customWidth="1"/>
    <col min="4" max="4" width="7.140625" style="13" bestFit="1" customWidth="1"/>
    <col min="5" max="5" width="7" style="161" bestFit="1" customWidth="1"/>
    <col min="6" max="6" width="7.5703125" style="13" bestFit="1" customWidth="1"/>
    <col min="7" max="7" width="6.28515625" style="161" bestFit="1" customWidth="1"/>
    <col min="8" max="8" width="7" style="13" bestFit="1" customWidth="1"/>
    <col min="9" max="9" width="7.5703125" style="13" customWidth="1"/>
    <col min="10" max="10" width="7.140625" style="13" bestFit="1" customWidth="1"/>
    <col min="11" max="11" width="7.5703125" style="13" bestFit="1" customWidth="1"/>
    <col min="12" max="12" width="7.140625" style="13" bestFit="1" customWidth="1"/>
    <col min="13" max="13" width="6.85546875" style="13" bestFit="1" customWidth="1"/>
    <col min="14" max="14" width="6.7109375" style="13" bestFit="1" customWidth="1"/>
    <col min="15" max="15" width="7.140625" style="13" bestFit="1" customWidth="1"/>
    <col min="16" max="16" width="15.85546875" style="13" bestFit="1" customWidth="1"/>
    <col min="17" max="215" width="9.140625" style="13" customWidth="1"/>
    <col min="216" max="216" width="58.28515625" style="13" customWidth="1"/>
    <col min="217" max="217" width="3.7109375" style="13" bestFit="1" customWidth="1"/>
    <col min="218" max="218" width="5.5703125" style="13" bestFit="1" customWidth="1"/>
    <col min="219" max="219" width="5.5703125" style="13" customWidth="1"/>
    <col min="220" max="16384" width="5.5703125" style="13"/>
  </cols>
  <sheetData>
    <row r="1" spans="1:20" ht="15">
      <c r="A1" s="159" t="s">
        <v>0</v>
      </c>
      <c r="B1" s="159"/>
      <c r="C1" s="160"/>
      <c r="D1" s="159"/>
      <c r="N1" s="257"/>
      <c r="O1" s="257"/>
      <c r="P1" s="257"/>
    </row>
    <row r="2" spans="1:20" ht="15">
      <c r="A2" s="1" t="s">
        <v>1</v>
      </c>
      <c r="B2" s="1"/>
      <c r="C2" s="97"/>
      <c r="D2" s="1"/>
      <c r="N2" s="257"/>
      <c r="O2" s="257"/>
      <c r="P2" s="257"/>
    </row>
    <row r="3" spans="1:20" ht="15">
      <c r="A3" s="1"/>
      <c r="B3" s="1"/>
      <c r="C3" s="97"/>
      <c r="D3" s="1"/>
      <c r="N3" s="257"/>
      <c r="O3" s="257"/>
      <c r="P3" s="257"/>
    </row>
    <row r="4" spans="1:20" ht="15">
      <c r="A4" s="1" t="s">
        <v>291</v>
      </c>
      <c r="B4" s="1"/>
      <c r="C4" s="97"/>
      <c r="D4" s="1"/>
      <c r="N4" s="257"/>
      <c r="O4" s="257"/>
      <c r="P4" s="162">
        <f>UNIDADES!H72</f>
        <v>4685</v>
      </c>
    </row>
    <row r="5" spans="1:20">
      <c r="E5" s="13"/>
      <c r="F5" s="161"/>
      <c r="G5" s="13"/>
      <c r="H5" s="161"/>
    </row>
    <row r="6" spans="1:20" ht="48.75" thickBot="1">
      <c r="A6" s="66" t="s">
        <v>213</v>
      </c>
      <c r="B6" s="258">
        <v>45261</v>
      </c>
      <c r="C6" s="25">
        <v>45231</v>
      </c>
      <c r="D6" s="105">
        <v>45200</v>
      </c>
      <c r="E6" s="105">
        <v>45170</v>
      </c>
      <c r="F6" s="105">
        <v>45139</v>
      </c>
      <c r="G6" s="259">
        <v>45108</v>
      </c>
      <c r="H6" s="25">
        <v>45078</v>
      </c>
      <c r="I6" s="259">
        <v>45047</v>
      </c>
      <c r="J6" s="258">
        <v>45017</v>
      </c>
      <c r="K6" s="25">
        <v>44986</v>
      </c>
      <c r="L6" s="105">
        <v>44958</v>
      </c>
      <c r="M6" s="25">
        <v>44927</v>
      </c>
      <c r="N6" s="105" t="s">
        <v>5</v>
      </c>
      <c r="O6" s="65" t="s">
        <v>6</v>
      </c>
      <c r="P6" s="260" t="s">
        <v>438</v>
      </c>
    </row>
    <row r="7" spans="1:20" ht="14.25" customHeight="1" thickBot="1">
      <c r="A7" s="240" t="s">
        <v>240</v>
      </c>
      <c r="B7" s="756"/>
      <c r="C7" s="756"/>
      <c r="D7" s="35"/>
      <c r="E7" s="35"/>
      <c r="F7" s="35"/>
      <c r="G7" s="35"/>
      <c r="H7" s="757">
        <v>784</v>
      </c>
      <c r="I7" s="35">
        <v>878</v>
      </c>
      <c r="J7" s="35">
        <v>1034</v>
      </c>
      <c r="K7" s="35">
        <v>886</v>
      </c>
      <c r="L7" s="35">
        <v>527</v>
      </c>
      <c r="M7" s="35">
        <v>564</v>
      </c>
      <c r="N7" s="261">
        <f t="shared" ref="N7:N16" si="0">SUM(B7:M7)</f>
        <v>4673</v>
      </c>
      <c r="O7" s="262">
        <f t="shared" ref="O7:O17" si="1">AVERAGE(B7:M7)</f>
        <v>778.83333333333337</v>
      </c>
      <c r="P7" s="168">
        <f>(H7*100)/$P$4</f>
        <v>16.734258271077909</v>
      </c>
      <c r="S7" s="161"/>
      <c r="T7" s="161"/>
    </row>
    <row r="8" spans="1:20" ht="15" customHeight="1" thickBot="1">
      <c r="A8" s="240" t="s">
        <v>239</v>
      </c>
      <c r="B8" s="264"/>
      <c r="C8" s="264"/>
      <c r="D8" s="45"/>
      <c r="E8" s="45"/>
      <c r="F8" s="45"/>
      <c r="G8" s="45"/>
      <c r="H8" s="45">
        <v>737</v>
      </c>
      <c r="I8" s="45">
        <v>704</v>
      </c>
      <c r="J8" s="45">
        <v>572</v>
      </c>
      <c r="K8" s="45">
        <v>573</v>
      </c>
      <c r="L8" s="45">
        <v>536</v>
      </c>
      <c r="M8" s="45">
        <v>545</v>
      </c>
      <c r="N8" s="263">
        <f t="shared" si="0"/>
        <v>3667</v>
      </c>
      <c r="O8" s="238">
        <f t="shared" si="1"/>
        <v>611.16666666666663</v>
      </c>
      <c r="P8" s="168">
        <f t="shared" ref="P8:P17" si="2">(H8*100)/$P$4</f>
        <v>15.731056563500534</v>
      </c>
      <c r="S8" s="161"/>
      <c r="T8" s="161"/>
    </row>
    <row r="9" spans="1:20" ht="15.75" thickBot="1">
      <c r="A9" s="240" t="s">
        <v>238</v>
      </c>
      <c r="B9" s="243"/>
      <c r="C9" s="243"/>
      <c r="D9" s="45"/>
      <c r="E9" s="45"/>
      <c r="F9" s="45"/>
      <c r="G9" s="45"/>
      <c r="H9" s="45">
        <v>343</v>
      </c>
      <c r="I9" s="45">
        <v>427</v>
      </c>
      <c r="J9" s="45">
        <v>332</v>
      </c>
      <c r="K9" s="45">
        <v>373</v>
      </c>
      <c r="L9" s="45">
        <v>318</v>
      </c>
      <c r="M9" s="45">
        <v>343</v>
      </c>
      <c r="N9" s="263">
        <f t="shared" si="0"/>
        <v>2136</v>
      </c>
      <c r="O9" s="238">
        <f t="shared" si="1"/>
        <v>356</v>
      </c>
      <c r="P9" s="168">
        <f t="shared" si="2"/>
        <v>7.3212379935965846</v>
      </c>
      <c r="S9" s="161"/>
      <c r="T9" s="161"/>
    </row>
    <row r="10" spans="1:20" ht="15.75" thickBot="1">
      <c r="A10" s="240" t="s">
        <v>225</v>
      </c>
      <c r="B10" s="264"/>
      <c r="C10" s="46"/>
      <c r="D10" s="184"/>
      <c r="E10" s="184"/>
      <c r="F10" s="184"/>
      <c r="G10" s="184"/>
      <c r="H10" s="45">
        <v>272</v>
      </c>
      <c r="I10" s="45">
        <v>279</v>
      </c>
      <c r="J10" s="45">
        <v>231</v>
      </c>
      <c r="K10" s="45">
        <v>299</v>
      </c>
      <c r="L10" s="45">
        <v>330</v>
      </c>
      <c r="M10" s="45">
        <v>327</v>
      </c>
      <c r="N10" s="263">
        <f t="shared" si="0"/>
        <v>1738</v>
      </c>
      <c r="O10" s="238">
        <f t="shared" si="1"/>
        <v>289.66666666666669</v>
      </c>
      <c r="P10" s="168">
        <f t="shared" si="2"/>
        <v>5.805763073639274</v>
      </c>
      <c r="S10" s="161"/>
      <c r="T10" s="161"/>
    </row>
    <row r="11" spans="1:20" ht="15.75" thickBot="1">
      <c r="A11" s="240" t="s">
        <v>236</v>
      </c>
      <c r="B11" s="264"/>
      <c r="C11" s="264"/>
      <c r="D11" s="45"/>
      <c r="E11" s="45"/>
      <c r="F11" s="45"/>
      <c r="G11" s="45"/>
      <c r="H11" s="46">
        <v>242</v>
      </c>
      <c r="I11" s="45">
        <v>278</v>
      </c>
      <c r="J11" s="45">
        <v>222</v>
      </c>
      <c r="K11" s="45">
        <v>306</v>
      </c>
      <c r="L11" s="45">
        <v>292</v>
      </c>
      <c r="M11" s="45">
        <v>328</v>
      </c>
      <c r="N11" s="263">
        <f t="shared" si="0"/>
        <v>1668</v>
      </c>
      <c r="O11" s="238">
        <f t="shared" si="1"/>
        <v>278</v>
      </c>
      <c r="P11" s="168">
        <f t="shared" si="2"/>
        <v>5.1654215581643541</v>
      </c>
      <c r="S11" s="161"/>
      <c r="T11" s="161"/>
    </row>
    <row r="12" spans="1:20" ht="15" customHeight="1" thickBot="1">
      <c r="A12" s="240" t="s">
        <v>235</v>
      </c>
      <c r="B12" s="264"/>
      <c r="C12" s="264"/>
      <c r="D12" s="45"/>
      <c r="E12" s="45"/>
      <c r="F12" s="45"/>
      <c r="G12" s="45"/>
      <c r="H12" s="45">
        <v>272</v>
      </c>
      <c r="I12" s="45">
        <v>269</v>
      </c>
      <c r="J12" s="45">
        <v>247</v>
      </c>
      <c r="K12" s="45">
        <v>318</v>
      </c>
      <c r="L12" s="45">
        <v>286</v>
      </c>
      <c r="M12" s="45">
        <v>247</v>
      </c>
      <c r="N12" s="263">
        <f t="shared" si="0"/>
        <v>1639</v>
      </c>
      <c r="O12" s="238">
        <f t="shared" si="1"/>
        <v>273.16666666666669</v>
      </c>
      <c r="P12" s="168">
        <f t="shared" si="2"/>
        <v>5.805763073639274</v>
      </c>
      <c r="S12" s="161"/>
      <c r="T12" s="161"/>
    </row>
    <row r="13" spans="1:20" ht="15.75" thickBot="1">
      <c r="A13" s="240" t="s">
        <v>231</v>
      </c>
      <c r="B13" s="264"/>
      <c r="C13" s="264"/>
      <c r="D13" s="45"/>
      <c r="E13" s="45"/>
      <c r="F13" s="45"/>
      <c r="G13" s="45"/>
      <c r="H13" s="45">
        <v>210</v>
      </c>
      <c r="I13" s="45">
        <v>285</v>
      </c>
      <c r="J13" s="45">
        <v>238</v>
      </c>
      <c r="K13" s="45">
        <v>333</v>
      </c>
      <c r="L13" s="45">
        <v>204</v>
      </c>
      <c r="M13" s="45">
        <v>140</v>
      </c>
      <c r="N13" s="263">
        <f t="shared" si="0"/>
        <v>1410</v>
      </c>
      <c r="O13" s="238">
        <f t="shared" si="1"/>
        <v>235</v>
      </c>
      <c r="P13" s="168">
        <f t="shared" si="2"/>
        <v>4.4823906083244394</v>
      </c>
      <c r="S13" s="161"/>
      <c r="T13" s="161"/>
    </row>
    <row r="14" spans="1:20" ht="15.75" thickBot="1">
      <c r="A14" s="240" t="s">
        <v>244</v>
      </c>
      <c r="B14" s="264"/>
      <c r="C14" s="264"/>
      <c r="D14" s="45"/>
      <c r="E14" s="45"/>
      <c r="F14" s="45"/>
      <c r="G14" s="45"/>
      <c r="H14" s="46">
        <v>161</v>
      </c>
      <c r="I14" s="45">
        <v>206</v>
      </c>
      <c r="J14" s="45">
        <v>183</v>
      </c>
      <c r="K14" s="45">
        <v>326</v>
      </c>
      <c r="L14" s="45">
        <v>377</v>
      </c>
      <c r="M14" s="45">
        <v>131</v>
      </c>
      <c r="N14" s="263">
        <f t="shared" si="0"/>
        <v>1384</v>
      </c>
      <c r="O14" s="238">
        <f t="shared" si="1"/>
        <v>230.66666666666666</v>
      </c>
      <c r="P14" s="168">
        <f t="shared" si="2"/>
        <v>3.4364994663820703</v>
      </c>
      <c r="S14" s="161"/>
      <c r="T14" s="161"/>
    </row>
    <row r="15" spans="1:20" ht="15.75" thickBot="1">
      <c r="A15" s="240" t="s">
        <v>272</v>
      </c>
      <c r="B15" s="264"/>
      <c r="C15" s="264"/>
      <c r="D15" s="45"/>
      <c r="E15" s="45"/>
      <c r="F15" s="45"/>
      <c r="G15" s="45"/>
      <c r="H15" s="45">
        <v>82</v>
      </c>
      <c r="I15" s="45">
        <v>125</v>
      </c>
      <c r="J15" s="45">
        <v>91</v>
      </c>
      <c r="K15" s="45">
        <v>140</v>
      </c>
      <c r="L15" s="45">
        <v>71</v>
      </c>
      <c r="M15" s="45">
        <v>70</v>
      </c>
      <c r="N15" s="263">
        <f t="shared" si="0"/>
        <v>579</v>
      </c>
      <c r="O15" s="238">
        <f t="shared" si="1"/>
        <v>96.5</v>
      </c>
      <c r="P15" s="168">
        <f t="shared" si="2"/>
        <v>1.7502668089647813</v>
      </c>
      <c r="S15" s="161"/>
      <c r="T15" s="161"/>
    </row>
    <row r="16" spans="1:20" ht="15.75" thickBot="1">
      <c r="A16" s="244" t="s">
        <v>147</v>
      </c>
      <c r="B16" s="758"/>
      <c r="C16" s="758"/>
      <c r="D16" s="52"/>
      <c r="E16" s="52"/>
      <c r="F16" s="52"/>
      <c r="G16" s="52"/>
      <c r="H16" s="52">
        <v>82</v>
      </c>
      <c r="I16" s="52">
        <v>107</v>
      </c>
      <c r="J16" s="52">
        <v>76</v>
      </c>
      <c r="K16" s="52">
        <v>89</v>
      </c>
      <c r="L16" s="52">
        <v>72</v>
      </c>
      <c r="M16" s="52">
        <v>84</v>
      </c>
      <c r="N16" s="265">
        <f t="shared" si="0"/>
        <v>510</v>
      </c>
      <c r="O16" s="250">
        <f t="shared" si="1"/>
        <v>85</v>
      </c>
      <c r="P16" s="703">
        <f t="shared" si="2"/>
        <v>1.7502668089647813</v>
      </c>
      <c r="S16" s="161"/>
      <c r="T16" s="161"/>
    </row>
    <row r="17" spans="1:41" ht="15.75" customHeight="1" thickBot="1">
      <c r="A17" s="729" t="s">
        <v>5</v>
      </c>
      <c r="B17" s="728"/>
      <c r="C17" s="59"/>
      <c r="D17" s="59"/>
      <c r="E17" s="59"/>
      <c r="F17" s="59"/>
      <c r="G17" s="59"/>
      <c r="H17" s="59">
        <f t="shared" ref="H17:N17" si="3">SUM(H7:H16)</f>
        <v>3185</v>
      </c>
      <c r="I17" s="59">
        <f t="shared" si="3"/>
        <v>3558</v>
      </c>
      <c r="J17" s="59">
        <f t="shared" si="3"/>
        <v>3226</v>
      </c>
      <c r="K17" s="59">
        <f t="shared" si="3"/>
        <v>3643</v>
      </c>
      <c r="L17" s="59">
        <f t="shared" si="3"/>
        <v>3013</v>
      </c>
      <c r="M17" s="201">
        <f t="shared" si="3"/>
        <v>2779</v>
      </c>
      <c r="N17" s="266">
        <f t="shared" si="3"/>
        <v>19404</v>
      </c>
      <c r="O17" s="175">
        <f t="shared" si="1"/>
        <v>3234</v>
      </c>
      <c r="P17" s="704">
        <f t="shared" si="2"/>
        <v>67.982924226253999</v>
      </c>
      <c r="S17" s="161"/>
      <c r="T17" s="161"/>
    </row>
    <row r="18" spans="1:41" s="720" customFormat="1" ht="23.25" customHeight="1">
      <c r="A18" s="720" t="s">
        <v>214</v>
      </c>
      <c r="C18" s="721"/>
      <c r="O18" s="720" t="s">
        <v>215</v>
      </c>
      <c r="P18" s="722">
        <f>100-P17</f>
        <v>32.017075773746001</v>
      </c>
    </row>
    <row r="19" spans="1:41" ht="54.75" customHeight="1">
      <c r="A19" s="733"/>
      <c r="B19" s="733"/>
      <c r="C19" s="759"/>
      <c r="D19" s="720"/>
      <c r="E19" s="760"/>
      <c r="F19" s="720"/>
      <c r="G19" s="720"/>
      <c r="H19" s="720"/>
      <c r="I19" s="720"/>
      <c r="J19" s="720"/>
      <c r="K19" s="720"/>
      <c r="L19" s="720"/>
      <c r="M19" s="720"/>
      <c r="N19" s="839"/>
      <c r="O19" s="839"/>
      <c r="P19" s="839"/>
      <c r="Q19" s="720"/>
      <c r="R19" s="720"/>
      <c r="S19" s="720"/>
      <c r="T19" s="720"/>
      <c r="U19" s="720"/>
      <c r="V19" s="720"/>
      <c r="W19" s="760"/>
      <c r="X19" s="720"/>
      <c r="Y19" s="720"/>
      <c r="Z19" s="720"/>
      <c r="AA19" s="720"/>
      <c r="AB19" s="720"/>
      <c r="AC19" s="720"/>
      <c r="AD19" s="720"/>
      <c r="AE19" s="720"/>
      <c r="AF19" s="720"/>
      <c r="AG19" s="720"/>
    </row>
    <row r="20" spans="1:41">
      <c r="A20" s="738"/>
      <c r="B20" s="738"/>
      <c r="C20" s="761"/>
      <c r="D20" s="720"/>
      <c r="E20" s="760"/>
      <c r="F20" s="720"/>
      <c r="G20" s="720"/>
      <c r="H20" s="720"/>
      <c r="I20" s="720"/>
      <c r="J20" s="720"/>
      <c r="K20" s="720"/>
      <c r="L20" s="720"/>
      <c r="M20" s="720"/>
      <c r="N20" s="720"/>
      <c r="O20" s="760"/>
      <c r="P20" s="720"/>
      <c r="Q20" s="720"/>
      <c r="R20" s="720"/>
      <c r="S20" s="720"/>
      <c r="T20" s="720"/>
      <c r="U20" s="720"/>
      <c r="V20" s="720"/>
      <c r="W20" s="760"/>
      <c r="X20" s="720"/>
      <c r="Y20" s="720"/>
      <c r="Z20" s="720"/>
      <c r="AA20" s="720"/>
      <c r="AB20" s="720"/>
      <c r="AC20" s="735"/>
      <c r="AD20" s="736"/>
      <c r="AE20" s="736"/>
      <c r="AF20" s="736"/>
      <c r="AG20" s="736"/>
      <c r="AH20" s="180"/>
      <c r="AI20" s="180"/>
      <c r="AJ20" s="163"/>
      <c r="AK20" s="180"/>
      <c r="AL20" s="180"/>
      <c r="AM20" s="180"/>
      <c r="AN20" s="180"/>
      <c r="AO20" s="181"/>
    </row>
    <row r="21" spans="1:41" ht="92.25" customHeight="1">
      <c r="A21" s="733"/>
      <c r="B21" s="733"/>
      <c r="C21" s="759"/>
      <c r="D21" s="720"/>
      <c r="E21" s="760"/>
      <c r="F21" s="720"/>
      <c r="G21" s="720"/>
      <c r="H21" s="720"/>
      <c r="I21" s="720"/>
      <c r="J21" s="720"/>
      <c r="K21" s="720"/>
      <c r="L21" s="762"/>
      <c r="M21" s="720"/>
      <c r="N21" s="839"/>
      <c r="O21" s="839"/>
      <c r="P21" s="839"/>
      <c r="Q21" s="720"/>
      <c r="R21" s="720"/>
      <c r="S21" s="720"/>
      <c r="T21" s="720"/>
      <c r="U21" s="720"/>
      <c r="V21" s="720"/>
      <c r="W21" s="760"/>
      <c r="X21" s="720"/>
      <c r="Y21" s="720"/>
      <c r="Z21" s="720"/>
      <c r="AA21" s="720"/>
      <c r="AB21" s="720"/>
      <c r="AC21" s="735"/>
      <c r="AD21" s="736"/>
      <c r="AE21" s="736"/>
      <c r="AF21" s="736"/>
      <c r="AG21" s="736"/>
      <c r="AH21" s="180"/>
      <c r="AI21" s="180"/>
      <c r="AJ21" s="163"/>
      <c r="AK21" s="180"/>
      <c r="AL21" s="180"/>
      <c r="AM21" s="180"/>
      <c r="AN21" s="180"/>
      <c r="AO21" s="181"/>
    </row>
    <row r="22" spans="1:41">
      <c r="A22" s="733"/>
      <c r="B22" s="733"/>
      <c r="C22" s="759"/>
      <c r="D22" s="720"/>
      <c r="E22" s="760"/>
      <c r="F22" s="720"/>
      <c r="G22" s="720"/>
      <c r="H22" s="720"/>
      <c r="I22" s="720"/>
      <c r="J22" s="720"/>
      <c r="K22" s="720"/>
      <c r="L22" s="720"/>
      <c r="M22" s="720"/>
      <c r="N22" s="720"/>
      <c r="O22" s="760"/>
      <c r="P22" s="720"/>
      <c r="Q22" s="720"/>
      <c r="R22" s="720"/>
      <c r="S22" s="720"/>
      <c r="T22" s="720"/>
      <c r="U22" s="720"/>
      <c r="V22" s="720"/>
      <c r="W22" s="763"/>
      <c r="X22" s="720"/>
      <c r="Y22" s="720"/>
      <c r="Z22" s="720"/>
      <c r="AA22" s="720"/>
      <c r="AB22" s="720"/>
      <c r="AC22" s="735"/>
      <c r="AD22" s="736"/>
      <c r="AE22" s="736"/>
      <c r="AF22" s="736"/>
      <c r="AG22" s="736"/>
      <c r="AH22" s="180"/>
      <c r="AI22" s="180"/>
      <c r="AJ22" s="163"/>
      <c r="AK22" s="180"/>
      <c r="AL22" s="180"/>
      <c r="AM22" s="180"/>
      <c r="AN22" s="180"/>
      <c r="AO22" s="181"/>
    </row>
    <row r="23" spans="1:41" ht="66.75" customHeight="1">
      <c r="A23" s="733"/>
      <c r="B23" s="733"/>
      <c r="C23" s="759"/>
      <c r="D23" s="720"/>
      <c r="E23" s="760"/>
      <c r="F23" s="720"/>
      <c r="G23" s="720"/>
      <c r="H23" s="720"/>
      <c r="I23" s="720"/>
      <c r="J23" s="720"/>
      <c r="K23" s="720"/>
      <c r="L23" s="720"/>
      <c r="M23" s="720"/>
      <c r="N23" s="839"/>
      <c r="O23" s="839"/>
      <c r="P23" s="839"/>
      <c r="Q23" s="720"/>
      <c r="R23" s="720"/>
      <c r="S23" s="720"/>
      <c r="T23" s="720"/>
      <c r="U23" s="720"/>
      <c r="V23" s="720"/>
      <c r="W23" s="760"/>
      <c r="X23" s="720"/>
      <c r="Y23" s="720"/>
      <c r="Z23" s="720"/>
      <c r="AA23" s="720"/>
      <c r="AB23" s="720"/>
      <c r="AC23" s="735"/>
      <c r="AD23" s="736"/>
      <c r="AE23" s="736"/>
      <c r="AF23" s="736"/>
      <c r="AG23" s="736"/>
      <c r="AH23" s="180"/>
      <c r="AI23" s="180"/>
      <c r="AJ23" s="163"/>
      <c r="AK23" s="180"/>
      <c r="AL23" s="180"/>
      <c r="AM23" s="180"/>
      <c r="AN23" s="180"/>
      <c r="AO23" s="181"/>
    </row>
    <row r="24" spans="1:41">
      <c r="A24" s="738"/>
      <c r="B24" s="738"/>
      <c r="C24" s="761"/>
      <c r="D24" s="720"/>
      <c r="E24" s="760"/>
      <c r="F24" s="720"/>
      <c r="G24" s="720"/>
      <c r="H24" s="720"/>
      <c r="I24" s="720"/>
      <c r="J24" s="720"/>
      <c r="K24" s="720"/>
      <c r="L24" s="720"/>
      <c r="M24" s="720"/>
      <c r="N24" s="720"/>
      <c r="O24" s="720"/>
      <c r="P24" s="720"/>
      <c r="Q24" s="720"/>
      <c r="R24" s="720"/>
      <c r="S24" s="720"/>
      <c r="T24" s="720"/>
      <c r="U24" s="720"/>
      <c r="V24" s="720"/>
      <c r="W24" s="760"/>
      <c r="X24" s="720"/>
      <c r="Y24" s="720"/>
      <c r="Z24" s="720"/>
      <c r="AA24" s="720"/>
      <c r="AB24" s="720"/>
      <c r="AC24" s="735"/>
      <c r="AD24" s="736"/>
      <c r="AE24" s="736"/>
      <c r="AF24" s="736"/>
      <c r="AG24" s="736"/>
      <c r="AH24" s="180"/>
      <c r="AI24" s="180"/>
      <c r="AJ24" s="163"/>
      <c r="AK24" s="180"/>
      <c r="AL24" s="180"/>
      <c r="AM24" s="180"/>
      <c r="AN24" s="180"/>
      <c r="AO24" s="181"/>
    </row>
    <row r="25" spans="1:41">
      <c r="A25" s="733"/>
      <c r="B25" s="733"/>
      <c r="C25" s="759"/>
      <c r="D25" s="720"/>
      <c r="E25" s="760"/>
      <c r="F25" s="720"/>
      <c r="G25" s="720"/>
      <c r="H25" s="720"/>
      <c r="I25" s="720"/>
      <c r="J25" s="720"/>
      <c r="K25" s="720"/>
      <c r="L25" s="720"/>
      <c r="M25" s="720"/>
      <c r="N25" s="720"/>
      <c r="O25" s="720"/>
      <c r="P25" s="720"/>
      <c r="Q25" s="720"/>
      <c r="R25" s="720"/>
      <c r="S25" s="720"/>
      <c r="T25" s="720"/>
      <c r="U25" s="720"/>
      <c r="V25" s="720"/>
      <c r="W25" s="760"/>
      <c r="X25" s="720"/>
      <c r="Y25" s="720"/>
      <c r="Z25" s="720"/>
      <c r="AA25" s="720"/>
      <c r="AB25" s="720"/>
      <c r="AC25" s="735"/>
      <c r="AD25" s="736"/>
      <c r="AE25" s="736"/>
      <c r="AF25" s="736"/>
      <c r="AG25" s="736"/>
      <c r="AH25" s="180"/>
      <c r="AI25" s="180"/>
      <c r="AJ25" s="163"/>
      <c r="AK25" s="180"/>
      <c r="AL25" s="180"/>
      <c r="AM25" s="180"/>
      <c r="AN25" s="180"/>
      <c r="AO25" s="181"/>
    </row>
    <row r="26" spans="1:41">
      <c r="A26" s="720"/>
      <c r="B26" s="720"/>
      <c r="C26" s="721"/>
      <c r="D26" s="720"/>
      <c r="E26" s="760"/>
      <c r="F26" s="720"/>
      <c r="G26" s="760"/>
      <c r="H26" s="720"/>
      <c r="I26" s="720"/>
      <c r="J26" s="720"/>
      <c r="K26" s="720"/>
      <c r="L26" s="720"/>
      <c r="M26" s="720"/>
      <c r="N26" s="720"/>
      <c r="O26" s="720"/>
      <c r="P26" s="720"/>
      <c r="Q26" s="720"/>
      <c r="R26" s="720"/>
      <c r="S26" s="720"/>
      <c r="T26" s="720"/>
      <c r="U26" s="720"/>
      <c r="V26" s="720"/>
      <c r="W26" s="720"/>
      <c r="X26" s="720"/>
      <c r="Y26" s="720"/>
      <c r="Z26" s="720"/>
      <c r="AA26" s="720"/>
      <c r="AB26" s="720"/>
      <c r="AC26" s="735"/>
      <c r="AD26" s="736"/>
      <c r="AE26" s="736"/>
      <c r="AF26" s="736"/>
      <c r="AG26" s="736"/>
      <c r="AH26" s="180"/>
      <c r="AI26" s="180"/>
      <c r="AJ26" s="163"/>
      <c r="AK26" s="180"/>
      <c r="AL26" s="180"/>
      <c r="AM26" s="180"/>
      <c r="AN26" s="180"/>
      <c r="AO26" s="181"/>
    </row>
    <row r="27" spans="1:41">
      <c r="A27" s="720"/>
      <c r="B27" s="720"/>
      <c r="C27" s="721"/>
      <c r="D27" s="720"/>
      <c r="E27" s="760"/>
      <c r="F27" s="720"/>
      <c r="G27" s="760"/>
      <c r="H27" s="720"/>
      <c r="I27" s="720"/>
      <c r="J27" s="720"/>
      <c r="K27" s="720"/>
      <c r="L27" s="720"/>
      <c r="M27" s="720"/>
      <c r="N27" s="720"/>
      <c r="O27" s="720"/>
      <c r="P27" s="720"/>
      <c r="Q27" s="720"/>
      <c r="R27" s="735"/>
      <c r="S27" s="736"/>
      <c r="T27" s="737"/>
      <c r="U27" s="737"/>
      <c r="V27" s="737"/>
      <c r="W27" s="764"/>
      <c r="X27" s="720"/>
      <c r="Y27" s="720"/>
      <c r="Z27" s="720"/>
      <c r="AA27" s="720"/>
      <c r="AB27" s="720"/>
      <c r="AC27" s="735"/>
      <c r="AD27" s="736"/>
      <c r="AE27" s="736"/>
      <c r="AF27" s="736"/>
      <c r="AG27" s="736"/>
      <c r="AH27" s="180"/>
      <c r="AI27" s="180"/>
      <c r="AJ27" s="163"/>
      <c r="AK27" s="180"/>
      <c r="AL27" s="180"/>
      <c r="AM27" s="180"/>
      <c r="AN27" s="180"/>
      <c r="AO27" s="181"/>
    </row>
    <row r="28" spans="1:41">
      <c r="A28" s="720"/>
      <c r="B28" s="720"/>
      <c r="C28" s="721"/>
      <c r="D28" s="720"/>
      <c r="E28" s="760"/>
      <c r="F28" s="720"/>
      <c r="G28" s="760"/>
      <c r="H28" s="720"/>
      <c r="I28" s="720"/>
      <c r="J28" s="720"/>
      <c r="K28" s="720"/>
      <c r="L28" s="720"/>
      <c r="M28" s="720"/>
      <c r="N28" s="720"/>
      <c r="O28" s="720"/>
      <c r="P28" s="720"/>
      <c r="Q28" s="720"/>
      <c r="R28" s="735"/>
      <c r="S28" s="736"/>
      <c r="T28" s="737"/>
      <c r="U28" s="737"/>
      <c r="V28" s="737"/>
      <c r="W28" s="764"/>
      <c r="X28" s="720"/>
      <c r="Y28" s="720"/>
      <c r="Z28" s="720"/>
      <c r="AA28" s="720"/>
      <c r="AB28" s="720"/>
      <c r="AC28" s="735"/>
      <c r="AD28" s="736"/>
      <c r="AE28" s="736"/>
      <c r="AF28" s="736"/>
      <c r="AG28" s="736"/>
      <c r="AH28" s="180"/>
      <c r="AI28" s="180"/>
      <c r="AJ28" s="163"/>
      <c r="AK28" s="180"/>
      <c r="AL28" s="180"/>
      <c r="AM28" s="180"/>
      <c r="AN28" s="180"/>
      <c r="AO28" s="181"/>
    </row>
    <row r="29" spans="1:41">
      <c r="A29" s="720"/>
      <c r="B29" s="720"/>
      <c r="C29" s="721"/>
      <c r="D29" s="720"/>
      <c r="E29" s="760"/>
      <c r="F29" s="720"/>
      <c r="G29" s="760"/>
      <c r="H29" s="720"/>
      <c r="I29" s="720"/>
      <c r="J29" s="720"/>
      <c r="K29" s="720"/>
      <c r="L29" s="720"/>
      <c r="M29" s="720"/>
      <c r="N29" s="720"/>
      <c r="O29" s="720"/>
      <c r="P29" s="720"/>
      <c r="Q29" s="720"/>
      <c r="R29" s="735"/>
      <c r="S29" s="736"/>
      <c r="T29" s="737"/>
      <c r="U29" s="737"/>
      <c r="V29" s="737"/>
      <c r="W29" s="764"/>
      <c r="X29" s="720"/>
      <c r="Y29" s="720"/>
      <c r="Z29" s="720"/>
      <c r="AA29" s="720"/>
      <c r="AB29" s="720"/>
      <c r="AC29" s="735"/>
      <c r="AD29" s="736"/>
      <c r="AE29" s="736"/>
      <c r="AF29" s="736"/>
      <c r="AG29" s="736"/>
      <c r="AH29" s="180"/>
      <c r="AI29" s="180"/>
      <c r="AJ29" s="163"/>
      <c r="AK29" s="180"/>
      <c r="AL29" s="180"/>
      <c r="AM29" s="180"/>
      <c r="AN29" s="180"/>
      <c r="AO29" s="181"/>
    </row>
    <row r="30" spans="1:41">
      <c r="A30" s="720"/>
      <c r="B30" s="720"/>
      <c r="C30" s="721"/>
      <c r="D30" s="720"/>
      <c r="E30" s="760"/>
      <c r="F30" s="720"/>
      <c r="G30" s="760"/>
      <c r="H30" s="720"/>
      <c r="I30" s="720"/>
      <c r="J30" s="720"/>
      <c r="K30" s="720"/>
      <c r="L30" s="720"/>
      <c r="M30" s="720"/>
      <c r="N30" s="720"/>
      <c r="O30" s="720"/>
      <c r="P30" s="720"/>
      <c r="Q30" s="720"/>
      <c r="R30" s="735"/>
      <c r="S30" s="736"/>
      <c r="T30" s="737"/>
      <c r="U30" s="737"/>
      <c r="V30" s="737"/>
      <c r="W30" s="764"/>
      <c r="X30" s="720"/>
      <c r="Y30" s="720"/>
      <c r="Z30" s="720"/>
      <c r="AA30" s="720"/>
      <c r="AB30" s="720"/>
      <c r="AC30" s="720"/>
      <c r="AD30" s="720"/>
      <c r="AE30" s="720"/>
      <c r="AF30" s="720"/>
      <c r="AG30" s="720"/>
      <c r="AO30" s="161"/>
    </row>
    <row r="31" spans="1:41">
      <c r="A31" s="720"/>
      <c r="B31" s="720"/>
      <c r="C31" s="721"/>
      <c r="D31" s="720"/>
      <c r="E31" s="760"/>
      <c r="F31" s="720"/>
      <c r="G31" s="760"/>
      <c r="H31" s="720"/>
      <c r="I31" s="720"/>
      <c r="J31" s="720"/>
      <c r="K31" s="720"/>
      <c r="L31" s="720"/>
      <c r="M31" s="720"/>
      <c r="N31" s="720"/>
      <c r="O31" s="720"/>
      <c r="P31" s="720"/>
      <c r="Q31" s="720"/>
      <c r="R31" s="735"/>
      <c r="S31" s="736"/>
      <c r="T31" s="737"/>
      <c r="U31" s="737"/>
      <c r="V31" s="737"/>
      <c r="W31" s="764"/>
      <c r="X31" s="720"/>
      <c r="Y31" s="720"/>
      <c r="Z31" s="720"/>
      <c r="AA31" s="720"/>
      <c r="AB31" s="720"/>
      <c r="AC31" s="720"/>
      <c r="AD31" s="720"/>
      <c r="AE31" s="720"/>
      <c r="AF31" s="720"/>
      <c r="AG31" s="720"/>
    </row>
    <row r="32" spans="1:41">
      <c r="A32" s="720"/>
      <c r="B32" s="720"/>
      <c r="C32" s="721"/>
      <c r="D32" s="720"/>
      <c r="E32" s="760"/>
      <c r="F32" s="720"/>
      <c r="G32" s="760"/>
      <c r="H32" s="720"/>
      <c r="I32" s="720"/>
      <c r="J32" s="720"/>
      <c r="K32" s="720"/>
      <c r="L32" s="720"/>
      <c r="M32" s="720"/>
      <c r="N32" s="720"/>
      <c r="O32" s="720"/>
      <c r="P32" s="720"/>
      <c r="Q32" s="720"/>
      <c r="R32" s="735"/>
      <c r="S32" s="736"/>
      <c r="T32" s="737"/>
      <c r="U32" s="737"/>
      <c r="V32" s="737"/>
      <c r="W32" s="764"/>
      <c r="X32" s="720"/>
      <c r="Y32" s="720"/>
      <c r="Z32" s="720"/>
      <c r="AA32" s="720"/>
      <c r="AB32" s="720"/>
      <c r="AC32" s="720"/>
      <c r="AD32" s="720"/>
      <c r="AE32" s="720"/>
      <c r="AF32" s="720"/>
      <c r="AG32" s="720"/>
    </row>
    <row r="33" spans="1:33">
      <c r="A33" s="720"/>
      <c r="B33" s="720"/>
      <c r="C33" s="721"/>
      <c r="D33" s="720"/>
      <c r="E33" s="760"/>
      <c r="F33" s="720"/>
      <c r="G33" s="760"/>
      <c r="H33" s="720"/>
      <c r="I33" s="720"/>
      <c r="J33" s="720"/>
      <c r="K33" s="720"/>
      <c r="L33" s="720"/>
      <c r="M33" s="720"/>
      <c r="N33" s="720"/>
      <c r="O33" s="720"/>
      <c r="P33" s="720"/>
      <c r="Q33" s="720"/>
      <c r="R33" s="735"/>
      <c r="S33" s="736"/>
      <c r="T33" s="737"/>
      <c r="U33" s="737"/>
      <c r="V33" s="737"/>
      <c r="W33" s="764"/>
      <c r="X33" s="720"/>
      <c r="Y33" s="720"/>
      <c r="Z33" s="720"/>
      <c r="AA33" s="720"/>
      <c r="AB33" s="720"/>
      <c r="AC33" s="720"/>
      <c r="AD33" s="720"/>
      <c r="AE33" s="720"/>
      <c r="AF33" s="720"/>
      <c r="AG33" s="720"/>
    </row>
    <row r="34" spans="1:33">
      <c r="A34" s="720"/>
      <c r="B34" s="720"/>
      <c r="C34" s="721"/>
      <c r="D34" s="720"/>
      <c r="E34" s="760"/>
      <c r="F34" s="720"/>
      <c r="G34" s="760"/>
      <c r="H34" s="720"/>
      <c r="I34" s="720"/>
      <c r="J34" s="720"/>
      <c r="K34" s="720"/>
      <c r="L34" s="720"/>
      <c r="M34" s="720"/>
      <c r="N34" s="720"/>
      <c r="O34" s="720"/>
      <c r="P34" s="720"/>
      <c r="Q34" s="720"/>
      <c r="R34" s="735"/>
      <c r="S34" s="736"/>
      <c r="T34" s="737"/>
      <c r="U34" s="737"/>
      <c r="V34" s="737"/>
      <c r="W34" s="764"/>
      <c r="X34" s="720"/>
      <c r="Y34" s="720"/>
      <c r="Z34" s="720"/>
      <c r="AA34" s="720"/>
      <c r="AB34" s="720"/>
      <c r="AC34" s="720"/>
      <c r="AD34" s="720"/>
      <c r="AE34" s="720"/>
      <c r="AF34" s="720"/>
      <c r="AG34" s="720"/>
    </row>
    <row r="35" spans="1:33">
      <c r="A35" s="720"/>
      <c r="B35" s="720"/>
      <c r="C35" s="721"/>
      <c r="D35" s="720"/>
      <c r="E35" s="760"/>
      <c r="F35" s="720"/>
      <c r="G35" s="760"/>
      <c r="H35" s="720"/>
      <c r="I35" s="720"/>
      <c r="J35" s="720"/>
      <c r="K35" s="720"/>
      <c r="L35" s="720"/>
      <c r="M35" s="720"/>
      <c r="N35" s="720"/>
      <c r="O35" s="720"/>
      <c r="P35" s="720"/>
      <c r="Q35" s="720"/>
      <c r="R35" s="735"/>
      <c r="S35" s="736"/>
      <c r="T35" s="737"/>
      <c r="U35" s="737"/>
      <c r="V35" s="737"/>
      <c r="W35" s="764"/>
      <c r="X35" s="720"/>
      <c r="Y35" s="720"/>
      <c r="Z35" s="720"/>
      <c r="AA35" s="720"/>
      <c r="AB35" s="720"/>
      <c r="AC35" s="720"/>
      <c r="AD35" s="720"/>
      <c r="AE35" s="720"/>
      <c r="AF35" s="720"/>
      <c r="AG35" s="720"/>
    </row>
    <row r="36" spans="1:33">
      <c r="A36" s="720"/>
      <c r="B36" s="720"/>
      <c r="C36" s="721"/>
      <c r="D36" s="720"/>
      <c r="E36" s="760"/>
      <c r="F36" s="720"/>
      <c r="G36" s="760"/>
      <c r="H36" s="720"/>
      <c r="I36" s="720"/>
      <c r="J36" s="720"/>
      <c r="K36" s="720"/>
      <c r="L36" s="720"/>
      <c r="M36" s="720"/>
      <c r="N36" s="720"/>
      <c r="O36" s="720"/>
      <c r="P36" s="720"/>
      <c r="Q36" s="720"/>
      <c r="R36" s="735"/>
      <c r="S36" s="736"/>
      <c r="T36" s="737"/>
      <c r="U36" s="737"/>
      <c r="V36" s="737"/>
      <c r="W36" s="764"/>
      <c r="X36" s="720"/>
      <c r="Y36" s="720"/>
      <c r="Z36" s="720"/>
      <c r="AA36" s="720"/>
      <c r="AB36" s="720"/>
      <c r="AC36" s="720"/>
      <c r="AD36" s="720"/>
      <c r="AE36" s="720"/>
      <c r="AF36" s="720"/>
      <c r="AG36" s="720"/>
    </row>
    <row r="37" spans="1:33">
      <c r="A37" s="720"/>
      <c r="B37" s="720"/>
      <c r="C37" s="721"/>
      <c r="D37" s="720"/>
      <c r="E37" s="760"/>
      <c r="F37" s="720"/>
      <c r="G37" s="760"/>
      <c r="H37" s="720"/>
      <c r="I37" s="720"/>
      <c r="J37" s="720"/>
      <c r="K37" s="720"/>
      <c r="L37" s="720"/>
      <c r="M37" s="720"/>
      <c r="N37" s="720"/>
      <c r="O37" s="720"/>
      <c r="P37" s="720"/>
      <c r="Q37" s="720"/>
      <c r="R37" s="720"/>
      <c r="S37" s="720"/>
      <c r="T37" s="720"/>
      <c r="U37" s="720"/>
      <c r="V37" s="720"/>
      <c r="W37" s="720"/>
      <c r="X37" s="720"/>
      <c r="Y37" s="720"/>
      <c r="Z37" s="720"/>
      <c r="AA37" s="720"/>
      <c r="AB37" s="720"/>
      <c r="AC37" s="720"/>
      <c r="AD37" s="720"/>
      <c r="AE37" s="720"/>
      <c r="AF37" s="720"/>
      <c r="AG37" s="720"/>
    </row>
    <row r="38" spans="1:33">
      <c r="A38" s="720"/>
      <c r="B38" s="720"/>
      <c r="C38" s="721"/>
      <c r="D38" s="720"/>
      <c r="E38" s="760"/>
      <c r="F38" s="720"/>
      <c r="G38" s="760"/>
      <c r="H38" s="720"/>
      <c r="I38" s="720"/>
      <c r="J38" s="720"/>
      <c r="K38" s="720"/>
      <c r="L38" s="720"/>
      <c r="M38" s="720"/>
      <c r="N38" s="720"/>
      <c r="O38" s="720"/>
      <c r="P38" s="720"/>
      <c r="Q38" s="720"/>
      <c r="R38" s="720"/>
      <c r="S38" s="720"/>
      <c r="T38" s="720"/>
      <c r="U38" s="720"/>
      <c r="V38" s="720"/>
      <c r="W38" s="720"/>
      <c r="X38" s="720"/>
      <c r="Y38" s="720"/>
      <c r="Z38" s="720"/>
      <c r="AA38" s="720"/>
      <c r="AB38" s="720"/>
      <c r="AC38" s="720"/>
      <c r="AD38" s="720"/>
      <c r="AE38" s="720"/>
      <c r="AF38" s="720"/>
      <c r="AG38" s="720"/>
    </row>
    <row r="39" spans="1:33">
      <c r="A39" s="720"/>
      <c r="B39" s="720"/>
      <c r="C39" s="721"/>
      <c r="D39" s="720"/>
      <c r="E39" s="760"/>
      <c r="F39" s="720"/>
      <c r="G39" s="760"/>
      <c r="H39" s="720"/>
      <c r="I39" s="720"/>
      <c r="J39" s="720"/>
      <c r="K39" s="720"/>
      <c r="L39" s="720"/>
      <c r="M39" s="720"/>
      <c r="N39" s="720"/>
      <c r="O39" s="720"/>
      <c r="P39" s="720"/>
      <c r="Q39" s="720"/>
      <c r="R39" s="720"/>
      <c r="S39" s="720"/>
      <c r="T39" s="720"/>
      <c r="U39" s="720"/>
      <c r="V39" s="720"/>
      <c r="W39" s="720"/>
      <c r="X39" s="720"/>
      <c r="Y39" s="720"/>
      <c r="Z39" s="720"/>
      <c r="AA39" s="720"/>
      <c r="AB39" s="720"/>
      <c r="AC39" s="720"/>
      <c r="AD39" s="720"/>
      <c r="AE39" s="720"/>
      <c r="AF39" s="720"/>
      <c r="AG39" s="720"/>
    </row>
    <row r="40" spans="1:33">
      <c r="A40" s="720"/>
      <c r="B40" s="720"/>
      <c r="C40" s="721"/>
      <c r="D40" s="720"/>
      <c r="E40" s="760"/>
      <c r="F40" s="720"/>
      <c r="G40" s="760"/>
      <c r="H40" s="720"/>
      <c r="I40" s="720"/>
      <c r="J40" s="720"/>
      <c r="K40" s="720"/>
      <c r="L40" s="720"/>
      <c r="M40" s="720"/>
      <c r="N40" s="720"/>
      <c r="O40" s="720"/>
      <c r="P40" s="720"/>
      <c r="Q40" s="720"/>
      <c r="R40" s="720"/>
      <c r="S40" s="720"/>
      <c r="T40" s="720"/>
      <c r="U40" s="720"/>
      <c r="V40" s="720"/>
      <c r="W40" s="720"/>
      <c r="X40" s="720"/>
      <c r="Y40" s="720"/>
      <c r="Z40" s="720"/>
      <c r="AA40" s="720"/>
      <c r="AB40" s="720"/>
      <c r="AC40" s="720"/>
      <c r="AD40" s="720"/>
      <c r="AE40" s="720"/>
      <c r="AF40" s="720"/>
      <c r="AG40" s="720"/>
    </row>
    <row r="41" spans="1:33">
      <c r="A41" s="720"/>
      <c r="B41" s="720"/>
      <c r="C41" s="721"/>
      <c r="D41" s="720"/>
      <c r="E41" s="760"/>
      <c r="F41" s="720"/>
      <c r="G41" s="760"/>
      <c r="H41" s="720"/>
      <c r="I41" s="720"/>
      <c r="J41" s="720"/>
      <c r="K41" s="720"/>
      <c r="L41" s="720"/>
      <c r="M41" s="720"/>
      <c r="N41" s="720"/>
      <c r="O41" s="720"/>
      <c r="P41" s="720"/>
      <c r="Q41" s="720"/>
      <c r="R41" s="720"/>
      <c r="S41" s="720"/>
      <c r="T41" s="720"/>
      <c r="U41" s="720"/>
      <c r="V41" s="720"/>
      <c r="W41" s="720"/>
      <c r="X41" s="720"/>
      <c r="Y41" s="720"/>
      <c r="Z41" s="720"/>
      <c r="AA41" s="720"/>
      <c r="AB41" s="720"/>
      <c r="AC41" s="720"/>
      <c r="AD41" s="720"/>
      <c r="AE41" s="720"/>
      <c r="AF41" s="720"/>
      <c r="AG41" s="720"/>
    </row>
    <row r="42" spans="1:33" ht="14.25" customHeight="1">
      <c r="A42" s="720"/>
      <c r="B42" s="720"/>
      <c r="C42" s="721"/>
      <c r="D42" s="720"/>
      <c r="E42" s="760"/>
      <c r="F42" s="720"/>
      <c r="G42" s="760"/>
      <c r="H42" s="720"/>
      <c r="I42" s="720"/>
      <c r="J42" s="720"/>
      <c r="K42" s="720"/>
      <c r="L42" s="720"/>
      <c r="M42" s="720"/>
      <c r="N42" s="720"/>
      <c r="O42" s="720"/>
      <c r="P42" s="720"/>
      <c r="Q42" s="720"/>
      <c r="R42" s="720"/>
      <c r="S42" s="720"/>
      <c r="T42" s="720"/>
      <c r="U42" s="720"/>
      <c r="V42" s="720"/>
      <c r="W42" s="720"/>
      <c r="X42" s="720"/>
      <c r="Y42" s="720"/>
      <c r="Z42" s="720"/>
      <c r="AA42" s="720"/>
      <c r="AB42" s="720"/>
      <c r="AC42" s="720"/>
      <c r="AD42" s="720"/>
      <c r="AE42" s="720"/>
      <c r="AF42" s="720"/>
      <c r="AG42" s="720"/>
    </row>
    <row r="43" spans="1:33">
      <c r="A43" s="738"/>
      <c r="B43" s="738"/>
      <c r="C43" s="761"/>
      <c r="D43" s="738"/>
      <c r="E43" s="760"/>
      <c r="F43" s="720"/>
      <c r="G43" s="760"/>
      <c r="H43" s="720"/>
      <c r="I43" s="720"/>
      <c r="J43" s="720"/>
      <c r="K43" s="720"/>
      <c r="L43" s="720"/>
      <c r="M43" s="720"/>
      <c r="N43" s="720"/>
      <c r="O43" s="720"/>
      <c r="P43" s="720"/>
      <c r="Q43" s="720"/>
      <c r="R43" s="720"/>
      <c r="S43" s="720"/>
      <c r="T43" s="720"/>
      <c r="U43" s="720"/>
      <c r="V43" s="720"/>
      <c r="W43" s="720"/>
      <c r="X43" s="720"/>
      <c r="Y43" s="720"/>
      <c r="Z43" s="720"/>
      <c r="AA43" s="720"/>
      <c r="AB43" s="720"/>
      <c r="AC43" s="720"/>
      <c r="AD43" s="720"/>
      <c r="AE43" s="720"/>
      <c r="AF43" s="720"/>
      <c r="AG43" s="720"/>
    </row>
    <row r="44" spans="1:33" ht="14.25" customHeight="1">
      <c r="A44" s="720"/>
      <c r="B44" s="720"/>
      <c r="C44" s="721"/>
      <c r="D44" s="720"/>
      <c r="E44" s="760"/>
      <c r="F44" s="720"/>
      <c r="G44" s="760"/>
      <c r="H44" s="720"/>
      <c r="I44" s="720"/>
      <c r="J44" s="720"/>
      <c r="K44" s="720"/>
      <c r="L44" s="720"/>
      <c r="M44" s="720"/>
      <c r="N44" s="720"/>
      <c r="O44" s="720"/>
      <c r="P44" s="720"/>
      <c r="Q44" s="720"/>
      <c r="R44" s="720"/>
      <c r="S44" s="720"/>
      <c r="T44" s="720"/>
      <c r="U44" s="720"/>
      <c r="V44" s="720"/>
      <c r="W44" s="720"/>
      <c r="X44" s="720"/>
      <c r="Y44" s="720"/>
      <c r="Z44" s="720"/>
      <c r="AA44" s="720"/>
      <c r="AB44" s="720"/>
      <c r="AC44" s="720"/>
      <c r="AD44" s="720"/>
      <c r="AE44" s="720"/>
      <c r="AF44" s="720"/>
      <c r="AG44" s="720"/>
    </row>
    <row r="45" spans="1:33">
      <c r="A45" s="177"/>
      <c r="B45" s="177"/>
      <c r="C45" s="178"/>
      <c r="D45" s="177"/>
    </row>
    <row r="46" spans="1:33" ht="14.25" customHeight="1"/>
  </sheetData>
  <mergeCells count="3">
    <mergeCell ref="N19:P19"/>
    <mergeCell ref="N21:P21"/>
    <mergeCell ref="N23:P23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H17:M17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workbookViewId="0"/>
  </sheetViews>
  <sheetFormatPr defaultRowHeight="14.25"/>
  <cols>
    <col min="1" max="1" width="10.42578125" style="13" customWidth="1"/>
    <col min="2" max="2" width="13.42578125" style="161" customWidth="1"/>
    <col min="3" max="3" width="11.7109375" style="161" bestFit="1" customWidth="1"/>
    <col min="4" max="4" width="6.28515625" style="13" bestFit="1" customWidth="1"/>
    <col min="5" max="5" width="12" style="13" bestFit="1" customWidth="1"/>
    <col min="6" max="6" width="13.42578125" style="13" bestFit="1" customWidth="1"/>
    <col min="7" max="7" width="11.28515625" style="13" bestFit="1" customWidth="1"/>
    <col min="8" max="8" width="7.5703125" style="13" bestFit="1" customWidth="1"/>
    <col min="9" max="9" width="8.5703125" style="13" bestFit="1" customWidth="1"/>
    <col min="10" max="10" width="13.42578125" style="13" bestFit="1" customWidth="1"/>
    <col min="11" max="11" width="11.28515625" style="13" bestFit="1" customWidth="1"/>
    <col min="12" max="12" width="7.140625" style="13" customWidth="1"/>
    <col min="13" max="13" width="8.5703125" style="13" bestFit="1" customWidth="1"/>
    <col min="14" max="14" width="13.42578125" style="13" bestFit="1" customWidth="1"/>
    <col min="15" max="15" width="12" style="13" customWidth="1"/>
    <col min="16" max="16" width="9.7109375" style="13" customWidth="1"/>
    <col min="17" max="17" width="9.140625" style="13" customWidth="1"/>
    <col min="18" max="16384" width="9.140625" style="13"/>
  </cols>
  <sheetData>
    <row r="1" spans="1:15" ht="15">
      <c r="A1" s="1" t="s">
        <v>0</v>
      </c>
    </row>
    <row r="2" spans="1:15" ht="15">
      <c r="A2" s="1" t="s">
        <v>1</v>
      </c>
    </row>
    <row r="3" spans="1:15" ht="15">
      <c r="A3" s="1"/>
    </row>
    <row r="4" spans="1:15" ht="15">
      <c r="A4" s="1" t="s">
        <v>292</v>
      </c>
    </row>
    <row r="5" spans="1:15" ht="15">
      <c r="A5" s="1"/>
    </row>
    <row r="6" spans="1:15">
      <c r="A6" s="13" t="s">
        <v>217</v>
      </c>
    </row>
    <row r="7" spans="1:15">
      <c r="A7" s="13" t="s">
        <v>218</v>
      </c>
    </row>
    <row r="8" spans="1:15" ht="15" thickBot="1">
      <c r="B8" s="13"/>
      <c r="C8" s="13"/>
    </row>
    <row r="9" spans="1:15" s="186" customFormat="1" ht="41.25" customHeight="1" thickBot="1">
      <c r="A9" s="838" t="str">
        <f>'10_UNIDADES_+_demandadas_2023'!A7</f>
        <v>Secretaria Municipal de Assistência e Desenvolvimento Social</v>
      </c>
      <c r="B9" s="838"/>
      <c r="C9" s="838"/>
      <c r="E9" s="838" t="str">
        <f>'10_UNIDADES_+_demandadas_2023'!A8</f>
        <v>Secretaria Municipal das Subprefeituras</v>
      </c>
      <c r="F9" s="838"/>
      <c r="G9" s="838"/>
      <c r="I9" s="838" t="str">
        <f>'10_UNIDADES_+_demandadas_2023'!A9</f>
        <v>Secretaria Municipal da Saúde</v>
      </c>
      <c r="J9" s="838"/>
      <c r="K9" s="838"/>
      <c r="M9" s="838" t="str">
        <f>'10_UNIDADES_+_demandadas_2023'!A10</f>
        <v>Companhia de Engenharia de Tráfego - CET</v>
      </c>
      <c r="N9" s="838"/>
      <c r="O9" s="838"/>
    </row>
    <row r="10" spans="1:15" ht="15.75" thickBot="1">
      <c r="A10" s="4" t="s">
        <v>2</v>
      </c>
      <c r="B10" s="4" t="s">
        <v>219</v>
      </c>
      <c r="C10" s="4" t="s">
        <v>220</v>
      </c>
      <c r="E10" s="5" t="s">
        <v>2</v>
      </c>
      <c r="F10" s="4" t="s">
        <v>219</v>
      </c>
      <c r="G10" s="4" t="s">
        <v>220</v>
      </c>
      <c r="I10" s="4" t="s">
        <v>2</v>
      </c>
      <c r="J10" s="4" t="s">
        <v>219</v>
      </c>
      <c r="K10" s="4" t="s">
        <v>220</v>
      </c>
      <c r="M10" s="5" t="s">
        <v>2</v>
      </c>
      <c r="N10" s="5" t="s">
        <v>219</v>
      </c>
      <c r="O10" s="5" t="s">
        <v>220</v>
      </c>
    </row>
    <row r="11" spans="1:15" ht="15">
      <c r="A11" s="188">
        <v>44927</v>
      </c>
      <c r="B11" s="267">
        <f>'10_UNIDADES_+_demandadas_2023'!M7</f>
        <v>564</v>
      </c>
      <c r="C11" s="268">
        <f>((B11-424)/424)*100</f>
        <v>33.018867924528301</v>
      </c>
      <c r="E11" s="188">
        <v>44927</v>
      </c>
      <c r="F11" s="267">
        <f>'10_UNIDADES_+_demandadas_2023'!M8</f>
        <v>545</v>
      </c>
      <c r="G11" s="268">
        <f>((F11-454)/454)*100</f>
        <v>20.044052863436125</v>
      </c>
      <c r="I11" s="188">
        <v>44927</v>
      </c>
      <c r="J11" s="267">
        <f>'10_UNIDADES_+_demandadas_2023'!M9</f>
        <v>343</v>
      </c>
      <c r="K11" s="268">
        <f>((J11-251)/251)*100</f>
        <v>36.65338645418327</v>
      </c>
      <c r="M11" s="188">
        <v>44927</v>
      </c>
      <c r="N11" s="190">
        <f>'10_UNIDADES_+_demandadas_2023'!M10</f>
        <v>327</v>
      </c>
      <c r="O11" s="269">
        <f>((N11-263)/263)*100</f>
        <v>24.334600760456272</v>
      </c>
    </row>
    <row r="12" spans="1:15" ht="15">
      <c r="A12" s="191">
        <v>44958</v>
      </c>
      <c r="B12" s="270">
        <f>'10_UNIDADES_+_demandadas_2023'!L7</f>
        <v>527</v>
      </c>
      <c r="C12" s="271">
        <f>((B12-B11)/B11)*100</f>
        <v>-6.5602836879432624</v>
      </c>
      <c r="E12" s="191">
        <v>44958</v>
      </c>
      <c r="F12" s="270">
        <f>'10_UNIDADES_+_demandadas_2023'!L8</f>
        <v>536</v>
      </c>
      <c r="G12" s="271">
        <f>((F12-F11)/F11)*100</f>
        <v>-1.6513761467889909</v>
      </c>
      <c r="I12" s="191">
        <v>44958</v>
      </c>
      <c r="J12" s="270">
        <f>'10_UNIDADES_+_demandadas_2023'!L9</f>
        <v>318</v>
      </c>
      <c r="K12" s="271">
        <f>((J12-J11)/J11)*100</f>
        <v>-7.2886297376093294</v>
      </c>
      <c r="M12" s="191">
        <v>44958</v>
      </c>
      <c r="N12" s="192">
        <f>'10_UNIDADES_+_demandadas_2023'!L10</f>
        <v>330</v>
      </c>
      <c r="O12" s="9">
        <f>((N12-N11)/N11)*100</f>
        <v>0.91743119266055051</v>
      </c>
    </row>
    <row r="13" spans="1:15" ht="15">
      <c r="A13" s="191">
        <v>44986</v>
      </c>
      <c r="B13" s="270">
        <f>'10_UNIDADES_+_demandadas_2023'!K7</f>
        <v>886</v>
      </c>
      <c r="C13" s="271">
        <f>((B13-B12)/B12)*100</f>
        <v>68.121442125237195</v>
      </c>
      <c r="E13" s="191">
        <v>44986</v>
      </c>
      <c r="F13" s="270">
        <f>'10_UNIDADES_+_demandadas_2023'!K8</f>
        <v>573</v>
      </c>
      <c r="G13" s="271">
        <f>((F13-F12)/F12)*100</f>
        <v>6.9029850746268657</v>
      </c>
      <c r="I13" s="191">
        <v>44986</v>
      </c>
      <c r="J13" s="270">
        <f>'10_UNIDADES_+_demandadas_2023'!K9</f>
        <v>373</v>
      </c>
      <c r="K13" s="271">
        <f>((J13-J12)/J12)*100</f>
        <v>17.29559748427673</v>
      </c>
      <c r="M13" s="191">
        <v>44986</v>
      </c>
      <c r="N13" s="192">
        <f>'10_UNIDADES_+_demandadas_2023'!K10</f>
        <v>299</v>
      </c>
      <c r="O13" s="9">
        <f>((N13-N12)/N12)*100</f>
        <v>-9.3939393939393927</v>
      </c>
    </row>
    <row r="14" spans="1:15" ht="15">
      <c r="A14" s="191">
        <v>45017</v>
      </c>
      <c r="B14" s="270">
        <f>'10_UNIDADES_+_demandadas_2023'!J$7</f>
        <v>1034</v>
      </c>
      <c r="C14" s="271">
        <f>((B14-B13)/B13)*100</f>
        <v>16.704288939051921</v>
      </c>
      <c r="E14" s="191">
        <v>45017</v>
      </c>
      <c r="F14" s="270">
        <f>'10_UNIDADES_+_demandadas_2023'!J$8</f>
        <v>572</v>
      </c>
      <c r="G14" s="271">
        <f>((F14-F13)/F13)*100</f>
        <v>-0.17452006980802792</v>
      </c>
      <c r="I14" s="191">
        <v>45017</v>
      </c>
      <c r="J14" s="270">
        <f>'10_UNIDADES_+_demandadas_2023'!J$9</f>
        <v>332</v>
      </c>
      <c r="K14" s="271">
        <f>((J14-J13)/J13)*100</f>
        <v>-10.991957104557642</v>
      </c>
      <c r="M14" s="191">
        <v>45017</v>
      </c>
      <c r="N14" s="192">
        <f>'10_UNIDADES_+_demandadas_2023'!J$10</f>
        <v>231</v>
      </c>
      <c r="O14" s="9">
        <f>((N14-N13)/N13)*100</f>
        <v>-22.742474916387959</v>
      </c>
    </row>
    <row r="15" spans="1:15" ht="15">
      <c r="A15" s="191">
        <v>45047</v>
      </c>
      <c r="B15" s="270">
        <f>'10_UNIDADES_+_demandadas_2023'!I$7</f>
        <v>878</v>
      </c>
      <c r="C15" s="271">
        <f>((B15-B14)/B14)*100</f>
        <v>-15.087040618955513</v>
      </c>
      <c r="E15" s="191">
        <v>45047</v>
      </c>
      <c r="F15" s="270">
        <f>'10_UNIDADES_+_demandadas_2023'!I$8</f>
        <v>704</v>
      </c>
      <c r="G15" s="271">
        <f>((F15-F14)/F14)*100</f>
        <v>23.076923076923077</v>
      </c>
      <c r="I15" s="191">
        <v>45047</v>
      </c>
      <c r="J15" s="270">
        <f>'10_UNIDADES_+_demandadas_2023'!I$9</f>
        <v>427</v>
      </c>
      <c r="K15" s="271">
        <f>((J15-J14)/J14)*100</f>
        <v>28.614457831325304</v>
      </c>
      <c r="M15" s="191">
        <v>45047</v>
      </c>
      <c r="N15" s="192">
        <f>'10_UNIDADES_+_demandadas_2023'!I$10</f>
        <v>279</v>
      </c>
      <c r="O15" s="9">
        <f>((N15-N14)/N14)*100</f>
        <v>20.779220779220779</v>
      </c>
    </row>
    <row r="16" spans="1:15" ht="15">
      <c r="A16" s="191">
        <v>45078</v>
      </c>
      <c r="B16" s="270">
        <f>'10_UNIDADES_+_demandadas_2023'!H$7</f>
        <v>784</v>
      </c>
      <c r="C16" s="271">
        <f>((B16-B15)/B15)*100</f>
        <v>-10.70615034168565</v>
      </c>
      <c r="E16" s="191">
        <v>45078</v>
      </c>
      <c r="F16" s="270">
        <f>'10_UNIDADES_+_demandadas_2023'!H$8</f>
        <v>737</v>
      </c>
      <c r="G16" s="271">
        <f>((F16-F15)/F15)*100</f>
        <v>4.6875</v>
      </c>
      <c r="I16" s="191">
        <v>45078</v>
      </c>
      <c r="J16" s="270">
        <f>'10_UNIDADES_+_demandadas_2023'!H$9</f>
        <v>343</v>
      </c>
      <c r="K16" s="271">
        <f>((J16-J15)/J15)*100</f>
        <v>-19.672131147540984</v>
      </c>
      <c r="M16" s="191">
        <v>45078</v>
      </c>
      <c r="N16" s="192">
        <f>'10_UNIDADES_+_demandadas_2023'!H$10</f>
        <v>272</v>
      </c>
      <c r="O16" s="9">
        <f>((N16-N15)/N15)*100</f>
        <v>-2.5089605734767026</v>
      </c>
    </row>
    <row r="17" spans="1:15" ht="15">
      <c r="A17" s="191">
        <v>45108</v>
      </c>
      <c r="B17" s="270"/>
      <c r="C17" s="271"/>
      <c r="E17" s="191">
        <v>45108</v>
      </c>
      <c r="F17" s="270"/>
      <c r="G17" s="271"/>
      <c r="I17" s="191">
        <v>45108</v>
      </c>
      <c r="J17" s="270"/>
      <c r="K17" s="271"/>
      <c r="M17" s="191">
        <v>45108</v>
      </c>
      <c r="N17" s="192"/>
      <c r="O17" s="9"/>
    </row>
    <row r="18" spans="1:15" ht="15">
      <c r="A18" s="191">
        <v>45139</v>
      </c>
      <c r="B18" s="270"/>
      <c r="C18" s="271"/>
      <c r="E18" s="191">
        <v>45139</v>
      </c>
      <c r="F18" s="270"/>
      <c r="G18" s="271"/>
      <c r="I18" s="191">
        <v>45139</v>
      </c>
      <c r="J18" s="270"/>
      <c r="K18" s="271"/>
      <c r="M18" s="191">
        <v>45139</v>
      </c>
      <c r="N18" s="192"/>
      <c r="O18" s="9"/>
    </row>
    <row r="19" spans="1:15" ht="15">
      <c r="A19" s="191">
        <v>45170</v>
      </c>
      <c r="B19" s="270"/>
      <c r="C19" s="271"/>
      <c r="E19" s="191">
        <v>45170</v>
      </c>
      <c r="F19" s="270"/>
      <c r="G19" s="271"/>
      <c r="I19" s="191">
        <v>45170</v>
      </c>
      <c r="J19" s="270"/>
      <c r="K19" s="271"/>
      <c r="M19" s="191">
        <v>45170</v>
      </c>
      <c r="N19" s="192"/>
      <c r="O19" s="9"/>
    </row>
    <row r="20" spans="1:15" ht="15">
      <c r="A20" s="191">
        <v>45200</v>
      </c>
      <c r="B20" s="270"/>
      <c r="C20" s="271"/>
      <c r="E20" s="191">
        <v>45200</v>
      </c>
      <c r="F20" s="270"/>
      <c r="G20" s="271"/>
      <c r="I20" s="191">
        <v>45200</v>
      </c>
      <c r="J20" s="270"/>
      <c r="K20" s="271"/>
      <c r="M20" s="191">
        <v>45200</v>
      </c>
      <c r="N20" s="192"/>
      <c r="O20" s="9"/>
    </row>
    <row r="21" spans="1:15" ht="15">
      <c r="A21" s="191">
        <v>45231</v>
      </c>
      <c r="B21" s="270"/>
      <c r="C21" s="271"/>
      <c r="E21" s="191">
        <v>45231</v>
      </c>
      <c r="F21" s="270"/>
      <c r="G21" s="271"/>
      <c r="I21" s="191">
        <v>45231</v>
      </c>
      <c r="J21" s="270"/>
      <c r="K21" s="271"/>
      <c r="M21" s="191">
        <v>45231</v>
      </c>
      <c r="N21" s="192"/>
      <c r="O21" s="9"/>
    </row>
    <row r="22" spans="1:15" ht="15.75" thickBot="1">
      <c r="A22" s="194">
        <v>45261</v>
      </c>
      <c r="B22" s="272"/>
      <c r="C22" s="273"/>
      <c r="E22" s="194">
        <v>45261</v>
      </c>
      <c r="F22" s="272"/>
      <c r="G22" s="273"/>
      <c r="I22" s="194">
        <v>45261</v>
      </c>
      <c r="J22" s="272"/>
      <c r="K22" s="273"/>
      <c r="M22" s="194">
        <v>45261</v>
      </c>
      <c r="N22" s="274"/>
      <c r="O22" s="19"/>
    </row>
    <row r="23" spans="1:15">
      <c r="B23" s="13"/>
      <c r="C23" s="13"/>
    </row>
    <row r="24" spans="1:15" ht="15" thickBot="1">
      <c r="B24" s="13"/>
      <c r="C24" s="13"/>
    </row>
    <row r="25" spans="1:15" ht="30.75" customHeight="1" thickBot="1">
      <c r="A25" s="838" t="str">
        <f>'10_UNIDADES_+_demandadas_2023'!A11</f>
        <v>Secretaria Municipal da Fazenda</v>
      </c>
      <c r="B25" s="838"/>
      <c r="C25" s="838"/>
      <c r="E25" s="838" t="str">
        <f>'10_UNIDADES_+_demandadas_2023'!A12</f>
        <v>Secretaria Executiva de Limpeza Urbana**</v>
      </c>
      <c r="F25" s="838"/>
      <c r="G25" s="838"/>
      <c r="I25" s="838" t="str">
        <f>'10_UNIDADES_+_demandadas_2023'!A13</f>
        <v>São Paulo Transportes - SPTRANS</v>
      </c>
      <c r="J25" s="838"/>
      <c r="K25" s="838"/>
      <c r="M25" s="838" t="str">
        <f>'10_UNIDADES_+_demandadas_2023'!A14</f>
        <v>Secretaria Municipal de Educação</v>
      </c>
      <c r="N25" s="838"/>
      <c r="O25" s="838"/>
    </row>
    <row r="26" spans="1:15" ht="15.75" thickBot="1">
      <c r="A26" s="4" t="s">
        <v>2</v>
      </c>
      <c r="B26" s="5" t="s">
        <v>219</v>
      </c>
      <c r="C26" s="5" t="s">
        <v>220</v>
      </c>
      <c r="E26" s="5" t="s">
        <v>2</v>
      </c>
      <c r="F26" s="5" t="s">
        <v>219</v>
      </c>
      <c r="G26" s="5" t="s">
        <v>220</v>
      </c>
      <c r="I26" s="4" t="s">
        <v>2</v>
      </c>
      <c r="J26" s="5" t="s">
        <v>219</v>
      </c>
      <c r="K26" s="5" t="s">
        <v>220</v>
      </c>
      <c r="M26" s="275" t="s">
        <v>2</v>
      </c>
      <c r="N26" s="5" t="s">
        <v>219</v>
      </c>
      <c r="O26" s="5" t="s">
        <v>220</v>
      </c>
    </row>
    <row r="27" spans="1:15" ht="15">
      <c r="A27" s="188">
        <v>44927</v>
      </c>
      <c r="B27" s="190">
        <f>'10_UNIDADES_+_demandadas_2023'!M11</f>
        <v>328</v>
      </c>
      <c r="C27" s="269">
        <f>((B27-213)/213)*100</f>
        <v>53.990610328638496</v>
      </c>
      <c r="E27" s="188">
        <v>44927</v>
      </c>
      <c r="F27" s="190">
        <f>'10_UNIDADES_+_demandadas_2023'!M12</f>
        <v>247</v>
      </c>
      <c r="G27" s="269">
        <f>((F27-242)/242)*100</f>
        <v>2.0661157024793391</v>
      </c>
      <c r="I27" s="188">
        <v>44927</v>
      </c>
      <c r="J27" s="190">
        <f>'10_UNIDADES_+_demandadas_2023'!M13</f>
        <v>140</v>
      </c>
      <c r="K27" s="269">
        <f>((J27-135)/135)*100</f>
        <v>3.7037037037037033</v>
      </c>
      <c r="M27" s="188">
        <v>44927</v>
      </c>
      <c r="N27" s="190">
        <f>'10_UNIDADES_+_demandadas_2023'!M14</f>
        <v>131</v>
      </c>
      <c r="O27" s="269">
        <f>((N27-112)/112)*100</f>
        <v>16.964285714285715</v>
      </c>
    </row>
    <row r="28" spans="1:15" ht="15">
      <c r="A28" s="191">
        <v>44958</v>
      </c>
      <c r="B28" s="192">
        <f>'10_UNIDADES_+_demandadas_2023'!L11</f>
        <v>292</v>
      </c>
      <c r="C28" s="9">
        <f>((B28-B27)/B27)*100</f>
        <v>-10.975609756097562</v>
      </c>
      <c r="E28" s="191">
        <v>44958</v>
      </c>
      <c r="F28" s="192">
        <f>'10_UNIDADES_+_demandadas_2023'!L12</f>
        <v>286</v>
      </c>
      <c r="G28" s="9">
        <f>((F28-F27)/F27)*100</f>
        <v>15.789473684210526</v>
      </c>
      <c r="I28" s="191">
        <v>44958</v>
      </c>
      <c r="J28" s="192">
        <f>'10_UNIDADES_+_demandadas_2023'!L13</f>
        <v>204</v>
      </c>
      <c r="K28" s="9">
        <f>((J28-J27)/J27)*100</f>
        <v>45.714285714285715</v>
      </c>
      <c r="M28" s="191">
        <v>44958</v>
      </c>
      <c r="N28" s="192">
        <f>'10_UNIDADES_+_demandadas_2023'!L14</f>
        <v>377</v>
      </c>
      <c r="O28" s="9">
        <f>((N28-N27)/N27)*100</f>
        <v>187.78625954198475</v>
      </c>
    </row>
    <row r="29" spans="1:15" ht="15">
      <c r="A29" s="191">
        <v>44986</v>
      </c>
      <c r="B29" s="192">
        <f>'10_UNIDADES_+_demandadas_2023'!K11</f>
        <v>306</v>
      </c>
      <c r="C29" s="9">
        <f>((B29-B28)/B28)*100</f>
        <v>4.7945205479452051</v>
      </c>
      <c r="E29" s="191">
        <v>44986</v>
      </c>
      <c r="F29" s="192">
        <f>'10_UNIDADES_+_demandadas_2023'!K12</f>
        <v>318</v>
      </c>
      <c r="G29" s="9">
        <f>((F29-F28)/F28)*100</f>
        <v>11.188811188811188</v>
      </c>
      <c r="I29" s="191">
        <v>44986</v>
      </c>
      <c r="J29" s="192">
        <f>'10_UNIDADES_+_demandadas_2023'!K13</f>
        <v>333</v>
      </c>
      <c r="K29" s="9">
        <f>((J29-J28)/J28)*100</f>
        <v>63.235294117647058</v>
      </c>
      <c r="M29" s="191">
        <v>44986</v>
      </c>
      <c r="N29" s="192">
        <f>'10_UNIDADES_+_demandadas_2023'!K14</f>
        <v>326</v>
      </c>
      <c r="O29" s="9">
        <f>((N29-N28)/N28)*100</f>
        <v>-13.527851458885943</v>
      </c>
    </row>
    <row r="30" spans="1:15" ht="15">
      <c r="A30" s="191">
        <v>45017</v>
      </c>
      <c r="B30" s="192">
        <f>'10_UNIDADES_+_demandadas_2023'!J$11</f>
        <v>222</v>
      </c>
      <c r="C30" s="9">
        <f>((B30-B29)/B29)*100</f>
        <v>-27.450980392156865</v>
      </c>
      <c r="E30" s="191">
        <v>45017</v>
      </c>
      <c r="F30" s="192">
        <f>'10_UNIDADES_+_demandadas_2023'!J$12</f>
        <v>247</v>
      </c>
      <c r="G30" s="9">
        <f>((F30-F29)/F29)*100</f>
        <v>-22.327044025157232</v>
      </c>
      <c r="I30" s="191">
        <v>45017</v>
      </c>
      <c r="J30" s="192">
        <f>'10_UNIDADES_+_demandadas_2023'!J$13</f>
        <v>238</v>
      </c>
      <c r="K30" s="9">
        <f>((J30-J29)/J29)*100</f>
        <v>-28.528528528528529</v>
      </c>
      <c r="M30" s="191">
        <v>45017</v>
      </c>
      <c r="N30" s="192">
        <f>'10_UNIDADES_+_demandadas_2023'!J$14</f>
        <v>183</v>
      </c>
      <c r="O30" s="9">
        <f>((N30-N29)/N29)*100</f>
        <v>-43.865030674846629</v>
      </c>
    </row>
    <row r="31" spans="1:15" ht="15">
      <c r="A31" s="191">
        <v>45047</v>
      </c>
      <c r="B31" s="192">
        <f>'10_UNIDADES_+_demandadas_2023'!I$11</f>
        <v>278</v>
      </c>
      <c r="C31" s="9">
        <f>((B31-B30)/B30)*100</f>
        <v>25.225225225225223</v>
      </c>
      <c r="E31" s="191">
        <v>45047</v>
      </c>
      <c r="F31" s="192">
        <f>'10_UNIDADES_+_demandadas_2023'!I$12</f>
        <v>269</v>
      </c>
      <c r="G31" s="9">
        <f>((F31-F30)/F30)*100</f>
        <v>8.9068825910931171</v>
      </c>
      <c r="I31" s="191">
        <v>45047</v>
      </c>
      <c r="J31" s="192">
        <f>'10_UNIDADES_+_demandadas_2023'!I$13</f>
        <v>285</v>
      </c>
      <c r="K31" s="9">
        <f>((J31-J30)/J30)*100</f>
        <v>19.747899159663866</v>
      </c>
      <c r="M31" s="191">
        <v>45047</v>
      </c>
      <c r="N31" s="192">
        <f>'10_UNIDADES_+_demandadas_2023'!I$14</f>
        <v>206</v>
      </c>
      <c r="O31" s="9">
        <f>((N31-N30)/N30)*100</f>
        <v>12.568306010928962</v>
      </c>
    </row>
    <row r="32" spans="1:15" ht="15">
      <c r="A32" s="191">
        <v>45078</v>
      </c>
      <c r="B32" s="192">
        <f>'10_UNIDADES_+_demandadas_2023'!H$11</f>
        <v>242</v>
      </c>
      <c r="C32" s="9">
        <f>((B32-B31)/B31)*100</f>
        <v>-12.949640287769784</v>
      </c>
      <c r="E32" s="191">
        <v>45078</v>
      </c>
      <c r="F32" s="192">
        <f>'10_UNIDADES_+_demandadas_2023'!H$12</f>
        <v>272</v>
      </c>
      <c r="G32" s="9">
        <f>((F32-F31)/F31)*100</f>
        <v>1.1152416356877324</v>
      </c>
      <c r="I32" s="191">
        <v>45078</v>
      </c>
      <c r="J32" s="192">
        <f>'10_UNIDADES_+_demandadas_2023'!H$13</f>
        <v>210</v>
      </c>
      <c r="K32" s="9">
        <f>((J32-J31)/J31)*100</f>
        <v>-26.315789473684209</v>
      </c>
      <c r="M32" s="191">
        <v>45078</v>
      </c>
      <c r="N32" s="192">
        <f>'10_UNIDADES_+_demandadas_2023'!H$14</f>
        <v>161</v>
      </c>
      <c r="O32" s="9">
        <f>((N32-N31)/N31)*100</f>
        <v>-21.844660194174757</v>
      </c>
    </row>
    <row r="33" spans="1:15" ht="15">
      <c r="A33" s="191">
        <v>45108</v>
      </c>
      <c r="B33" s="192"/>
      <c r="C33" s="9"/>
      <c r="E33" s="191">
        <v>45108</v>
      </c>
      <c r="F33" s="192"/>
      <c r="G33" s="9"/>
      <c r="I33" s="191">
        <v>45108</v>
      </c>
      <c r="J33" s="192"/>
      <c r="K33" s="9"/>
      <c r="M33" s="191">
        <v>45108</v>
      </c>
      <c r="N33" s="192"/>
      <c r="O33" s="9"/>
    </row>
    <row r="34" spans="1:15" ht="15">
      <c r="A34" s="191">
        <v>45139</v>
      </c>
      <c r="B34" s="192"/>
      <c r="C34" s="9"/>
      <c r="E34" s="191">
        <v>45139</v>
      </c>
      <c r="F34" s="192"/>
      <c r="G34" s="9"/>
      <c r="I34" s="191">
        <v>45139</v>
      </c>
      <c r="J34" s="192"/>
      <c r="K34" s="9"/>
      <c r="M34" s="191">
        <v>45139</v>
      </c>
      <c r="N34" s="192"/>
      <c r="O34" s="9"/>
    </row>
    <row r="35" spans="1:15" ht="15">
      <c r="A35" s="191">
        <v>45170</v>
      </c>
      <c r="B35" s="192"/>
      <c r="C35" s="9"/>
      <c r="E35" s="191">
        <v>45170</v>
      </c>
      <c r="F35" s="192"/>
      <c r="G35" s="9"/>
      <c r="I35" s="191">
        <v>45170</v>
      </c>
      <c r="J35" s="192"/>
      <c r="K35" s="9"/>
      <c r="M35" s="191">
        <v>45170</v>
      </c>
      <c r="N35" s="192"/>
      <c r="O35" s="9"/>
    </row>
    <row r="36" spans="1:15" ht="15">
      <c r="A36" s="191">
        <v>45200</v>
      </c>
      <c r="B36" s="192"/>
      <c r="C36" s="9"/>
      <c r="E36" s="191">
        <v>45200</v>
      </c>
      <c r="F36" s="192"/>
      <c r="G36" s="9"/>
      <c r="I36" s="191">
        <v>45200</v>
      </c>
      <c r="J36" s="192"/>
      <c r="K36" s="9"/>
      <c r="M36" s="191">
        <v>45200</v>
      </c>
      <c r="N36" s="192"/>
      <c r="O36" s="9"/>
    </row>
    <row r="37" spans="1:15" ht="15">
      <c r="A37" s="191">
        <v>45231</v>
      </c>
      <c r="B37" s="192"/>
      <c r="C37" s="9"/>
      <c r="E37" s="191">
        <v>45231</v>
      </c>
      <c r="F37" s="193"/>
      <c r="G37" s="9"/>
      <c r="I37" s="191">
        <v>45231</v>
      </c>
      <c r="J37" s="192"/>
      <c r="K37" s="9"/>
      <c r="M37" s="191">
        <v>45231</v>
      </c>
      <c r="N37" s="192"/>
      <c r="O37" s="9"/>
    </row>
    <row r="38" spans="1:15" ht="15.75" thickBot="1">
      <c r="A38" s="194">
        <v>45261</v>
      </c>
      <c r="B38" s="274"/>
      <c r="C38" s="19"/>
      <c r="E38" s="194">
        <v>45261</v>
      </c>
      <c r="F38" s="196"/>
      <c r="G38" s="19"/>
      <c r="I38" s="194">
        <v>45261</v>
      </c>
      <c r="J38" s="274"/>
      <c r="K38" s="19"/>
      <c r="M38" s="194">
        <v>45261</v>
      </c>
      <c r="N38" s="274"/>
      <c r="O38" s="19"/>
    </row>
    <row r="39" spans="1:15">
      <c r="B39" s="13"/>
      <c r="C39" s="13"/>
    </row>
    <row r="40" spans="1:15" ht="15" thickBot="1">
      <c r="B40" s="13"/>
      <c r="C40" s="13"/>
    </row>
    <row r="41" spans="1:15" ht="30.75" customHeight="1" thickBot="1">
      <c r="A41" s="838" t="str">
        <f>'10_UNIDADES_+_demandadas_2023'!A15</f>
        <v>Subprefeitura Lapa</v>
      </c>
      <c r="B41" s="838"/>
      <c r="C41" s="838"/>
      <c r="E41" s="838" t="str">
        <f>'10_UNIDADES_+_demandadas_2023'!A16</f>
        <v>Órgão externo</v>
      </c>
      <c r="F41" s="838"/>
      <c r="G41" s="838"/>
    </row>
    <row r="42" spans="1:15" ht="15.75" thickBot="1">
      <c r="A42" s="275" t="s">
        <v>2</v>
      </c>
      <c r="B42" s="5" t="s">
        <v>219</v>
      </c>
      <c r="C42" s="5" t="s">
        <v>220</v>
      </c>
      <c r="E42" s="4" t="s">
        <v>2</v>
      </c>
      <c r="F42" s="5" t="s">
        <v>219</v>
      </c>
      <c r="G42" s="5" t="s">
        <v>220</v>
      </c>
    </row>
    <row r="43" spans="1:15" ht="15">
      <c r="A43" s="188">
        <v>44927</v>
      </c>
      <c r="B43" s="190">
        <f>'10_UNIDADES_+_demandadas_2023'!M15</f>
        <v>70</v>
      </c>
      <c r="C43" s="269">
        <f>((B43-76)/76)*100</f>
        <v>-7.8947368421052628</v>
      </c>
      <c r="E43" s="188">
        <v>44927</v>
      </c>
      <c r="F43" s="190">
        <f>'10_UNIDADES_+_demandadas_2023'!M16</f>
        <v>84</v>
      </c>
      <c r="G43" s="269">
        <f>((F43-55)/55)*100</f>
        <v>52.72727272727272</v>
      </c>
    </row>
    <row r="44" spans="1:15" ht="15">
      <c r="A44" s="191">
        <v>44958</v>
      </c>
      <c r="B44" s="192">
        <f>'10_UNIDADES_+_demandadas_2023'!L15</f>
        <v>71</v>
      </c>
      <c r="C44" s="9">
        <f>((B44-B43)/B43)*100</f>
        <v>1.4285714285714286</v>
      </c>
      <c r="E44" s="191">
        <v>44958</v>
      </c>
      <c r="F44" s="192">
        <f>'10_UNIDADES_+_demandadas_2023'!L16</f>
        <v>72</v>
      </c>
      <c r="G44" s="9">
        <f>((F44-F43)/F43)*100</f>
        <v>-14.285714285714285</v>
      </c>
    </row>
    <row r="45" spans="1:15" ht="15">
      <c r="A45" s="191">
        <v>44986</v>
      </c>
      <c r="B45" s="192">
        <f>'10_UNIDADES_+_demandadas_2023'!K15</f>
        <v>140</v>
      </c>
      <c r="C45" s="9">
        <f>((B45-B44)/B44)*100</f>
        <v>97.183098591549296</v>
      </c>
      <c r="E45" s="191">
        <v>44986</v>
      </c>
      <c r="F45" s="192">
        <f>'10_UNIDADES_+_demandadas_2023'!K16</f>
        <v>89</v>
      </c>
      <c r="G45" s="9">
        <f>((F45-F44)/F44)*100</f>
        <v>23.611111111111111</v>
      </c>
    </row>
    <row r="46" spans="1:15" ht="15">
      <c r="A46" s="191">
        <v>45017</v>
      </c>
      <c r="B46" s="192">
        <f>'10_UNIDADES_+_demandadas_2023'!J$15</f>
        <v>91</v>
      </c>
      <c r="C46" s="9">
        <f>((B46-B45)/B45)*100</f>
        <v>-35</v>
      </c>
      <c r="E46" s="191">
        <v>45017</v>
      </c>
      <c r="F46" s="192">
        <f>'10_UNIDADES_+_demandadas_2023'!J$16</f>
        <v>76</v>
      </c>
      <c r="G46" s="9">
        <f>((F46-F45)/F45)*100</f>
        <v>-14.606741573033707</v>
      </c>
    </row>
    <row r="47" spans="1:15" ht="15">
      <c r="A47" s="191">
        <v>45047</v>
      </c>
      <c r="B47" s="192">
        <f>'10_UNIDADES_+_demandadas_2023'!I$15</f>
        <v>125</v>
      </c>
      <c r="C47" s="9">
        <f>((B47-B46)/B46)*100</f>
        <v>37.362637362637365</v>
      </c>
      <c r="E47" s="191">
        <v>45047</v>
      </c>
      <c r="F47" s="192">
        <f>'10_UNIDADES_+_demandadas_2023'!I$16</f>
        <v>107</v>
      </c>
      <c r="G47" s="9">
        <f>((F47-F46)/F46)*100</f>
        <v>40.789473684210527</v>
      </c>
    </row>
    <row r="48" spans="1:15" ht="15">
      <c r="A48" s="191">
        <v>45078</v>
      </c>
      <c r="B48" s="192">
        <f>'10_UNIDADES_+_demandadas_2023'!H$15</f>
        <v>82</v>
      </c>
      <c r="C48" s="9">
        <f>((B48-B47)/B47)*100</f>
        <v>-34.4</v>
      </c>
      <c r="E48" s="191">
        <v>45078</v>
      </c>
      <c r="F48" s="192">
        <f>'10_UNIDADES_+_demandadas_2023'!H$16</f>
        <v>82</v>
      </c>
      <c r="G48" s="9">
        <f>((F48-F47)/F47)*100</f>
        <v>-23.364485981308412</v>
      </c>
    </row>
    <row r="49" spans="1:7" ht="15">
      <c r="A49" s="191">
        <v>45108</v>
      </c>
      <c r="B49" s="192"/>
      <c r="C49" s="9"/>
      <c r="E49" s="191">
        <v>45108</v>
      </c>
      <c r="F49" s="192"/>
      <c r="G49" s="9"/>
    </row>
    <row r="50" spans="1:7" ht="15">
      <c r="A50" s="191">
        <v>45139</v>
      </c>
      <c r="B50" s="192"/>
      <c r="C50" s="9"/>
      <c r="E50" s="191">
        <v>45139</v>
      </c>
      <c r="F50" s="192"/>
      <c r="G50" s="9"/>
    </row>
    <row r="51" spans="1:7" ht="15">
      <c r="A51" s="191">
        <v>45170</v>
      </c>
      <c r="B51" s="192"/>
      <c r="C51" s="9"/>
      <c r="E51" s="191">
        <v>45170</v>
      </c>
      <c r="F51" s="192"/>
      <c r="G51" s="9"/>
    </row>
    <row r="52" spans="1:7" ht="15">
      <c r="A52" s="191">
        <v>45200</v>
      </c>
      <c r="B52" s="192"/>
      <c r="C52" s="9"/>
      <c r="E52" s="191">
        <v>45200</v>
      </c>
      <c r="F52" s="192"/>
      <c r="G52" s="9"/>
    </row>
    <row r="53" spans="1:7" ht="15">
      <c r="A53" s="191">
        <v>45231</v>
      </c>
      <c r="B53" s="192"/>
      <c r="C53" s="9"/>
      <c r="E53" s="191">
        <v>45231</v>
      </c>
      <c r="F53" s="192"/>
      <c r="G53" s="9"/>
    </row>
    <row r="54" spans="1:7" ht="15.75" thickBot="1">
      <c r="A54" s="194">
        <v>45261</v>
      </c>
      <c r="B54" s="274"/>
      <c r="C54" s="19"/>
      <c r="E54" s="194">
        <v>45261</v>
      </c>
      <c r="F54" s="196"/>
      <c r="G54" s="19"/>
    </row>
    <row r="55" spans="1:7">
      <c r="B55" s="13"/>
      <c r="C55" s="13"/>
    </row>
    <row r="56" spans="1:7">
      <c r="B56" s="13"/>
      <c r="C56" s="13"/>
    </row>
    <row r="57" spans="1:7">
      <c r="B57" s="13"/>
      <c r="C57" s="13"/>
    </row>
    <row r="58" spans="1:7">
      <c r="B58" s="13"/>
      <c r="C58" s="13"/>
    </row>
    <row r="59" spans="1:7">
      <c r="B59" s="13"/>
      <c r="C59" s="13"/>
    </row>
    <row r="60" spans="1:7" ht="15">
      <c r="A60" s="1"/>
    </row>
  </sheetData>
  <mergeCells count="10">
    <mergeCell ref="M9:O9"/>
    <mergeCell ref="A25:C25"/>
    <mergeCell ref="E25:G25"/>
    <mergeCell ref="I25:K25"/>
    <mergeCell ref="M25:O25"/>
    <mergeCell ref="A41:C41"/>
    <mergeCell ref="E41:G41"/>
    <mergeCell ref="A9:C9"/>
    <mergeCell ref="E9:G9"/>
    <mergeCell ref="I9:K9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workbookViewId="0"/>
  </sheetViews>
  <sheetFormatPr defaultColWidth="5.5703125" defaultRowHeight="14.25"/>
  <cols>
    <col min="1" max="1" width="52.42578125" style="13" customWidth="1"/>
    <col min="2" max="2" width="7.7109375" style="180" bestFit="1" customWidth="1"/>
    <col min="3" max="4" width="7.5703125" style="180" bestFit="1" customWidth="1"/>
    <col min="5" max="5" width="7.5703125" style="180" customWidth="1"/>
    <col min="6" max="6" width="9.140625" style="180" customWidth="1"/>
    <col min="7" max="7" width="3" style="13" customWidth="1"/>
    <col min="8" max="17" width="9.140625" style="13" customWidth="1"/>
    <col min="18" max="18" width="15.42578125" style="13" customWidth="1"/>
    <col min="19" max="222" width="9.140625" style="13" customWidth="1"/>
    <col min="223" max="223" width="58.28515625" style="13" customWidth="1"/>
    <col min="224" max="224" width="3.7109375" style="13" bestFit="1" customWidth="1"/>
    <col min="225" max="225" width="5.5703125" style="13" bestFit="1" customWidth="1"/>
    <col min="226" max="226" width="5.5703125" style="13" customWidth="1"/>
    <col min="227" max="16384" width="5.5703125" style="13"/>
  </cols>
  <sheetData>
    <row r="1" spans="1:18" ht="15">
      <c r="A1" s="159" t="s">
        <v>0</v>
      </c>
      <c r="B1" s="228"/>
      <c r="C1" s="228"/>
      <c r="D1" s="228"/>
      <c r="E1" s="228"/>
    </row>
    <row r="2" spans="1:18" ht="15">
      <c r="A2" s="1" t="s">
        <v>1</v>
      </c>
      <c r="B2" s="6"/>
      <c r="C2" s="6"/>
      <c r="D2" s="6"/>
      <c r="E2" s="6"/>
    </row>
    <row r="3" spans="1:18" ht="15">
      <c r="A3" s="1"/>
      <c r="B3" s="6"/>
      <c r="C3" s="6"/>
      <c r="D3" s="6"/>
      <c r="E3" s="6"/>
    </row>
    <row r="4" spans="1:18" ht="15">
      <c r="A4" s="1" t="s">
        <v>293</v>
      </c>
      <c r="B4" s="6"/>
      <c r="C4" s="6"/>
      <c r="D4" s="6"/>
      <c r="E4" s="6"/>
    </row>
    <row r="6" spans="1:18" ht="15.75" thickBot="1">
      <c r="A6" s="276" t="s">
        <v>213</v>
      </c>
      <c r="B6" s="218">
        <v>45078</v>
      </c>
      <c r="C6" s="218">
        <v>45047</v>
      </c>
      <c r="D6" s="233">
        <v>45017</v>
      </c>
      <c r="E6" s="218" t="s">
        <v>5</v>
      </c>
      <c r="F6" s="266" t="s">
        <v>6</v>
      </c>
    </row>
    <row r="7" spans="1:18" ht="14.25" customHeight="1" thickBot="1">
      <c r="A7" s="234" t="s">
        <v>240</v>
      </c>
      <c r="B7" s="35">
        <v>784</v>
      </c>
      <c r="C7" s="35">
        <v>878</v>
      </c>
      <c r="D7" s="277">
        <v>1034</v>
      </c>
      <c r="E7" s="278">
        <f t="shared" ref="E7:E16" si="0">SUM(B7:D7)</f>
        <v>2696</v>
      </c>
      <c r="F7" s="279">
        <f t="shared" ref="F7:F17" si="1">AVERAGE(B7:D7)</f>
        <v>898.66666666666663</v>
      </c>
      <c r="R7" s="179"/>
    </row>
    <row r="8" spans="1:18" ht="15" customHeight="1" thickBot="1">
      <c r="A8" s="240" t="s">
        <v>239</v>
      </c>
      <c r="B8" s="45">
        <v>737</v>
      </c>
      <c r="C8" s="45">
        <v>704</v>
      </c>
      <c r="D8" s="47">
        <v>572</v>
      </c>
      <c r="E8" s="40">
        <f t="shared" si="0"/>
        <v>2013</v>
      </c>
      <c r="F8" s="237">
        <f t="shared" si="1"/>
        <v>671</v>
      </c>
      <c r="R8" s="179"/>
    </row>
    <row r="9" spans="1:18" ht="15.75" thickBot="1">
      <c r="A9" s="240" t="s">
        <v>238</v>
      </c>
      <c r="B9" s="45">
        <v>343</v>
      </c>
      <c r="C9" s="45">
        <v>427</v>
      </c>
      <c r="D9" s="47">
        <v>332</v>
      </c>
      <c r="E9" s="40">
        <f t="shared" si="0"/>
        <v>1102</v>
      </c>
      <c r="F9" s="237">
        <f t="shared" si="1"/>
        <v>367.33333333333331</v>
      </c>
      <c r="R9" s="179"/>
    </row>
    <row r="10" spans="1:18" ht="15.75" thickBot="1">
      <c r="A10" s="240" t="s">
        <v>235</v>
      </c>
      <c r="B10" s="45">
        <v>272</v>
      </c>
      <c r="C10" s="45">
        <v>269</v>
      </c>
      <c r="D10" s="47">
        <v>247</v>
      </c>
      <c r="E10" s="40">
        <f t="shared" si="0"/>
        <v>788</v>
      </c>
      <c r="F10" s="237">
        <f t="shared" si="1"/>
        <v>262.66666666666669</v>
      </c>
      <c r="R10" s="179"/>
    </row>
    <row r="11" spans="1:18" ht="15.75" thickBot="1">
      <c r="A11" s="240" t="s">
        <v>225</v>
      </c>
      <c r="B11" s="45">
        <v>272</v>
      </c>
      <c r="C11" s="45">
        <v>279</v>
      </c>
      <c r="D11" s="47">
        <v>231</v>
      </c>
      <c r="E11" s="40">
        <f t="shared" si="0"/>
        <v>782</v>
      </c>
      <c r="F11" s="237">
        <f t="shared" si="1"/>
        <v>260.66666666666669</v>
      </c>
      <c r="R11" s="179"/>
    </row>
    <row r="12" spans="1:18" ht="15" customHeight="1" thickBot="1">
      <c r="A12" s="240" t="s">
        <v>236</v>
      </c>
      <c r="B12" s="45">
        <v>242</v>
      </c>
      <c r="C12" s="45">
        <v>278</v>
      </c>
      <c r="D12" s="47">
        <v>222</v>
      </c>
      <c r="E12" s="40">
        <f t="shared" si="0"/>
        <v>742</v>
      </c>
      <c r="F12" s="237">
        <f t="shared" si="1"/>
        <v>247.33333333333334</v>
      </c>
      <c r="R12" s="179"/>
    </row>
    <row r="13" spans="1:18" ht="15.75" thickBot="1">
      <c r="A13" s="240" t="s">
        <v>231</v>
      </c>
      <c r="B13" s="45">
        <v>210</v>
      </c>
      <c r="C13" s="45">
        <v>285</v>
      </c>
      <c r="D13" s="47">
        <v>238</v>
      </c>
      <c r="E13" s="40">
        <f t="shared" si="0"/>
        <v>733</v>
      </c>
      <c r="F13" s="237">
        <f t="shared" si="1"/>
        <v>244.33333333333334</v>
      </c>
      <c r="R13" s="179"/>
    </row>
    <row r="14" spans="1:18" ht="15.75" thickBot="1">
      <c r="A14" s="240" t="s">
        <v>244</v>
      </c>
      <c r="B14" s="45">
        <v>161</v>
      </c>
      <c r="C14" s="45">
        <v>206</v>
      </c>
      <c r="D14" s="47">
        <v>183</v>
      </c>
      <c r="E14" s="40">
        <f t="shared" si="0"/>
        <v>550</v>
      </c>
      <c r="F14" s="237">
        <f t="shared" si="1"/>
        <v>183.33333333333334</v>
      </c>
      <c r="R14" s="179"/>
    </row>
    <row r="15" spans="1:18" ht="15.75" thickBot="1">
      <c r="A15" s="240" t="s">
        <v>272</v>
      </c>
      <c r="B15" s="45">
        <v>82</v>
      </c>
      <c r="C15" s="45">
        <v>125</v>
      </c>
      <c r="D15" s="47">
        <v>91</v>
      </c>
      <c r="E15" s="40">
        <f t="shared" si="0"/>
        <v>298</v>
      </c>
      <c r="F15" s="237">
        <f t="shared" si="1"/>
        <v>99.333333333333329</v>
      </c>
      <c r="R15" s="179"/>
    </row>
    <row r="16" spans="1:18" ht="15.75" thickBot="1">
      <c r="A16" s="244" t="s">
        <v>147</v>
      </c>
      <c r="B16" s="52">
        <v>82</v>
      </c>
      <c r="C16" s="52">
        <v>107</v>
      </c>
      <c r="D16" s="54">
        <v>76</v>
      </c>
      <c r="E16" s="280">
        <f t="shared" si="0"/>
        <v>265</v>
      </c>
      <c r="F16" s="281">
        <f t="shared" si="1"/>
        <v>88.333333333333329</v>
      </c>
      <c r="R16" s="179"/>
    </row>
    <row r="17" spans="1:7" ht="15.75" customHeight="1" thickBot="1">
      <c r="A17" s="174" t="s">
        <v>5</v>
      </c>
      <c r="B17" s="62">
        <f>SUM(B7:B16)</f>
        <v>3185</v>
      </c>
      <c r="C17" s="276">
        <f>SUM(C7:C16)</f>
        <v>3558</v>
      </c>
      <c r="D17" s="63">
        <f>SUM(D7:D16)</f>
        <v>3226</v>
      </c>
      <c r="E17" s="254">
        <f>SUM(E7:E16)</f>
        <v>9969</v>
      </c>
      <c r="F17" s="282">
        <f t="shared" si="1"/>
        <v>3323</v>
      </c>
    </row>
    <row r="18" spans="1:7" ht="15">
      <c r="A18" s="283"/>
      <c r="B18" s="6"/>
      <c r="C18" s="6"/>
      <c r="D18" s="6"/>
      <c r="E18" s="6"/>
    </row>
    <row r="19" spans="1:7" ht="57" customHeight="1">
      <c r="A19" s="176"/>
      <c r="B19" s="284"/>
      <c r="C19" s="284"/>
      <c r="D19" s="284"/>
      <c r="E19" s="284"/>
      <c r="F19" s="833"/>
      <c r="G19" s="833"/>
    </row>
    <row r="20" spans="1:7">
      <c r="A20" s="177"/>
      <c r="B20" s="285"/>
      <c r="C20" s="285"/>
      <c r="D20" s="285"/>
      <c r="E20" s="285"/>
    </row>
    <row r="21" spans="1:7" ht="82.5" customHeight="1">
      <c r="A21" s="176"/>
      <c r="B21" s="284"/>
      <c r="C21" s="284"/>
      <c r="D21" s="284"/>
      <c r="E21" s="284"/>
      <c r="F21" s="833"/>
      <c r="G21" s="833"/>
    </row>
    <row r="22" spans="1:7">
      <c r="A22" s="176"/>
      <c r="B22" s="284"/>
      <c r="C22" s="284"/>
      <c r="D22" s="284"/>
      <c r="E22" s="284"/>
    </row>
    <row r="23" spans="1:7" ht="66.75" customHeight="1">
      <c r="A23" s="176"/>
      <c r="B23" s="284"/>
      <c r="C23" s="284"/>
      <c r="D23" s="284"/>
      <c r="E23" s="284"/>
      <c r="F23" s="833"/>
      <c r="G23" s="833"/>
    </row>
    <row r="24" spans="1:7">
      <c r="A24" s="177"/>
      <c r="B24" s="285"/>
      <c r="C24" s="285"/>
      <c r="D24" s="285"/>
      <c r="E24" s="285"/>
    </row>
    <row r="25" spans="1:7">
      <c r="A25" s="176"/>
      <c r="B25" s="284"/>
      <c r="C25" s="284"/>
      <c r="D25" s="284"/>
      <c r="E25" s="284"/>
    </row>
  </sheetData>
  <mergeCells count="3">
    <mergeCell ref="F19:G19"/>
    <mergeCell ref="F21:G21"/>
    <mergeCell ref="F23:G23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B17:D17" formulaRange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1"/>
  <sheetViews>
    <sheetView workbookViewId="0"/>
  </sheetViews>
  <sheetFormatPr defaultColWidth="5.5703125" defaultRowHeight="14.25"/>
  <cols>
    <col min="1" max="1" width="58.28515625" style="13" customWidth="1"/>
    <col min="2" max="2" width="7.5703125" style="180" bestFit="1" customWidth="1"/>
    <col min="3" max="16" width="9.140625" style="13" customWidth="1"/>
    <col min="17" max="21" width="9.140625" style="162" customWidth="1"/>
    <col min="22" max="22" width="12" style="162" customWidth="1"/>
    <col min="23" max="23" width="9.140625" style="162" customWidth="1"/>
    <col min="24" max="24" width="12.85546875" style="162" customWidth="1"/>
    <col min="25" max="25" width="20.28515625" style="162" bestFit="1" customWidth="1"/>
    <col min="26" max="26" width="24.28515625" style="162" hidden="1" customWidth="1"/>
    <col min="27" max="27" width="9.140625" style="162" customWidth="1"/>
    <col min="28" max="235" width="9.140625" style="13" customWidth="1"/>
    <col min="236" max="236" width="58.28515625" style="13" customWidth="1"/>
    <col min="237" max="237" width="3.7109375" style="13" bestFit="1" customWidth="1"/>
    <col min="238" max="238" width="5.5703125" style="13" bestFit="1" customWidth="1"/>
    <col min="239" max="239" width="5.5703125" style="13" customWidth="1"/>
    <col min="240" max="16384" width="5.5703125" style="13"/>
  </cols>
  <sheetData>
    <row r="1" spans="1:15" ht="15">
      <c r="A1" s="159" t="s">
        <v>0</v>
      </c>
    </row>
    <row r="2" spans="1:15" ht="15">
      <c r="A2" s="1" t="s">
        <v>1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</row>
    <row r="3" spans="1:15" ht="15">
      <c r="A3" s="1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</row>
    <row r="4" spans="1:15" ht="15">
      <c r="A4" s="1" t="s">
        <v>439</v>
      </c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</row>
    <row r="5" spans="1:15"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</row>
    <row r="6" spans="1:15" ht="15.75" thickBot="1">
      <c r="A6" s="286" t="s">
        <v>213</v>
      </c>
      <c r="B6" s="65">
        <v>45078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</row>
    <row r="7" spans="1:15">
      <c r="A7" s="287" t="s">
        <v>240</v>
      </c>
      <c r="B7" s="33">
        <v>784</v>
      </c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</row>
    <row r="8" spans="1:15">
      <c r="A8" s="288" t="s">
        <v>239</v>
      </c>
      <c r="B8" s="45">
        <v>737</v>
      </c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</row>
    <row r="9" spans="1:15" ht="15" customHeight="1">
      <c r="A9" s="288" t="s">
        <v>238</v>
      </c>
      <c r="B9" s="45">
        <v>343</v>
      </c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</row>
    <row r="10" spans="1:15">
      <c r="A10" s="288" t="s">
        <v>225</v>
      </c>
      <c r="B10" s="45">
        <v>272</v>
      </c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</row>
    <row r="11" spans="1:15">
      <c r="A11" s="288" t="s">
        <v>235</v>
      </c>
      <c r="B11" s="45">
        <v>272</v>
      </c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</row>
    <row r="12" spans="1:15">
      <c r="A12" s="288" t="s">
        <v>236</v>
      </c>
      <c r="B12" s="45">
        <v>242</v>
      </c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</row>
    <row r="13" spans="1:15" ht="15" customHeight="1">
      <c r="A13" s="288" t="s">
        <v>231</v>
      </c>
      <c r="B13" s="45">
        <v>210</v>
      </c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</row>
    <row r="14" spans="1:15">
      <c r="A14" s="288" t="s">
        <v>244</v>
      </c>
      <c r="B14" s="45">
        <v>161</v>
      </c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</row>
    <row r="15" spans="1:15">
      <c r="A15" s="288" t="s">
        <v>147</v>
      </c>
      <c r="B15" s="45">
        <v>82</v>
      </c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</row>
    <row r="16" spans="1:15" ht="15" thickBot="1">
      <c r="A16" s="289" t="s">
        <v>272</v>
      </c>
      <c r="B16" s="52">
        <v>82</v>
      </c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</row>
    <row r="17" spans="1:31" ht="15.75" thickBot="1">
      <c r="A17" s="730" t="s">
        <v>5</v>
      </c>
      <c r="B17" s="731">
        <f>SUM(B7:B16)</f>
        <v>3185</v>
      </c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</row>
    <row r="18" spans="1:31" ht="15">
      <c r="A18" s="765"/>
      <c r="B18" s="766"/>
      <c r="C18" s="257"/>
      <c r="D18" s="257"/>
      <c r="E18" s="257"/>
      <c r="F18" s="257"/>
      <c r="G18" s="257"/>
      <c r="H18" s="257"/>
      <c r="I18" s="257"/>
      <c r="J18" s="257"/>
      <c r="K18" s="257"/>
      <c r="L18" s="257"/>
      <c r="M18" s="257"/>
      <c r="N18" s="162"/>
      <c r="O18" s="162"/>
      <c r="P18" s="162"/>
    </row>
    <row r="19" spans="1:31">
      <c r="A19" s="733" t="s">
        <v>294</v>
      </c>
      <c r="B19" s="767"/>
      <c r="C19" s="720"/>
      <c r="D19" s="720"/>
      <c r="E19" s="720"/>
      <c r="F19" s="720"/>
      <c r="G19" s="720"/>
      <c r="H19" s="720"/>
      <c r="I19" s="720"/>
      <c r="J19" s="720"/>
      <c r="K19" s="720"/>
      <c r="L19" s="720"/>
      <c r="M19" s="720"/>
      <c r="N19" s="162"/>
      <c r="Q19" s="13"/>
      <c r="R19" s="13"/>
      <c r="S19" s="13"/>
      <c r="T19" s="13"/>
    </row>
    <row r="20" spans="1:31" s="257" customFormat="1" ht="15.75" customHeight="1">
      <c r="A20" s="738"/>
      <c r="B20" s="768"/>
      <c r="C20" s="720"/>
      <c r="D20" s="720"/>
      <c r="E20" s="720"/>
      <c r="F20" s="720"/>
      <c r="G20" s="720"/>
      <c r="H20" s="720"/>
      <c r="I20" s="720"/>
      <c r="J20" s="720"/>
      <c r="K20" s="720"/>
      <c r="L20" s="720"/>
      <c r="M20" s="720"/>
    </row>
    <row r="21" spans="1:31" s="257" customFormat="1">
      <c r="A21" s="733"/>
      <c r="B21" s="767"/>
      <c r="C21" s="720"/>
      <c r="D21" s="720"/>
      <c r="E21" s="720"/>
      <c r="F21" s="720"/>
      <c r="G21" s="720"/>
      <c r="H21" s="720"/>
      <c r="I21" s="720"/>
      <c r="J21" s="720"/>
      <c r="K21" s="720"/>
      <c r="L21" s="720"/>
      <c r="M21" s="720"/>
    </row>
    <row r="22" spans="1:31" s="720" customFormat="1" ht="15" customHeight="1">
      <c r="A22" s="732"/>
      <c r="B22" s="720" t="str">
        <f>A7</f>
        <v>Secretaria Municipal de Assistência e Desenvolvimento Social</v>
      </c>
      <c r="C22" s="720" t="str">
        <f>A8</f>
        <v>Secretaria Municipal das Subprefeituras</v>
      </c>
      <c r="D22" s="720" t="str">
        <f>A9</f>
        <v>Secretaria Municipal da Saúde</v>
      </c>
      <c r="E22" s="720" t="str">
        <f>A10</f>
        <v>Companhia de Engenharia de Tráfego - CET</v>
      </c>
      <c r="F22" s="720" t="str">
        <f>A11</f>
        <v>Secretaria Executiva de Limpeza Urbana**</v>
      </c>
      <c r="G22" s="720" t="str">
        <f>A12</f>
        <v>Secretaria Municipal da Fazenda</v>
      </c>
      <c r="H22" s="720" t="str">
        <f>A13</f>
        <v>São Paulo Transportes - SPTRANS</v>
      </c>
      <c r="I22" s="720" t="str">
        <f>A14</f>
        <v>Secretaria Municipal de Educação</v>
      </c>
      <c r="J22" s="720" t="str">
        <f>A15</f>
        <v>Órgão externo</v>
      </c>
      <c r="K22" s="720" t="str">
        <f>A16</f>
        <v>Subprefeitura Lapa</v>
      </c>
      <c r="L22" s="720" t="s">
        <v>5</v>
      </c>
    </row>
    <row r="23" spans="1:31" s="720" customFormat="1">
      <c r="A23" s="733"/>
      <c r="B23" s="720">
        <f>B7</f>
        <v>784</v>
      </c>
      <c r="C23" s="720">
        <f>B8</f>
        <v>737</v>
      </c>
      <c r="D23" s="720">
        <f>B9</f>
        <v>343</v>
      </c>
      <c r="E23" s="720">
        <f>B10</f>
        <v>272</v>
      </c>
      <c r="F23" s="720">
        <f>B11</f>
        <v>272</v>
      </c>
      <c r="G23" s="720">
        <f>B12</f>
        <v>242</v>
      </c>
      <c r="H23" s="720">
        <f>B13</f>
        <v>210</v>
      </c>
      <c r="I23" s="720">
        <f>B14</f>
        <v>161</v>
      </c>
      <c r="J23" s="720">
        <f>B15</f>
        <v>82</v>
      </c>
      <c r="K23" s="720">
        <f>B16</f>
        <v>82</v>
      </c>
      <c r="L23" s="734"/>
      <c r="S23" s="735"/>
      <c r="T23" s="736"/>
      <c r="U23" s="736"/>
      <c r="V23" s="736"/>
      <c r="W23" s="736"/>
      <c r="X23" s="736"/>
      <c r="Y23" s="736"/>
      <c r="Z23" s="721"/>
      <c r="AA23" s="736"/>
      <c r="AB23" s="736"/>
      <c r="AC23" s="736"/>
      <c r="AD23" s="736"/>
      <c r="AE23" s="737"/>
    </row>
    <row r="24" spans="1:31" s="720" customFormat="1" ht="16.5" customHeight="1">
      <c r="A24" s="738"/>
      <c r="L24" s="734"/>
      <c r="S24" s="735"/>
      <c r="T24" s="736"/>
      <c r="U24" s="736"/>
      <c r="V24" s="736"/>
      <c r="W24" s="736"/>
      <c r="X24" s="736"/>
      <c r="Y24" s="736"/>
      <c r="Z24" s="721"/>
      <c r="AA24" s="736"/>
      <c r="AB24" s="736"/>
      <c r="AC24" s="736"/>
      <c r="AD24" s="736"/>
      <c r="AE24" s="737"/>
    </row>
    <row r="25" spans="1:31" s="720" customFormat="1">
      <c r="A25" s="733"/>
      <c r="L25" s="734">
        <f>UNIDADES!H72</f>
        <v>4685</v>
      </c>
      <c r="S25" s="735"/>
      <c r="T25" s="736"/>
      <c r="U25" s="736"/>
      <c r="V25" s="736"/>
      <c r="W25" s="736"/>
      <c r="X25" s="736"/>
      <c r="Y25" s="736"/>
      <c r="Z25" s="721"/>
      <c r="AA25" s="736"/>
      <c r="AB25" s="736"/>
      <c r="AC25" s="736"/>
      <c r="AD25" s="736"/>
      <c r="AE25" s="737"/>
    </row>
    <row r="26" spans="1:31" s="257" customFormat="1" ht="15">
      <c r="A26" s="720"/>
      <c r="B26" s="736"/>
      <c r="C26" s="720"/>
      <c r="D26" s="720"/>
      <c r="E26" s="720"/>
      <c r="F26" s="720"/>
      <c r="G26" s="720"/>
      <c r="H26" s="739"/>
      <c r="I26" s="720"/>
      <c r="J26" s="720"/>
      <c r="K26" s="720"/>
      <c r="L26" s="720"/>
      <c r="M26" s="720"/>
      <c r="S26" s="291"/>
      <c r="T26" s="292"/>
      <c r="U26" s="292"/>
      <c r="V26" s="292"/>
      <c r="W26" s="292"/>
      <c r="X26" s="292"/>
      <c r="Y26" s="292"/>
      <c r="Z26" s="293"/>
      <c r="AA26" s="292"/>
      <c r="AB26" s="292"/>
      <c r="AC26" s="292"/>
      <c r="AD26" s="292"/>
      <c r="AE26" s="294"/>
    </row>
    <row r="27" spans="1:31" s="257" customFormat="1">
      <c r="B27" s="292"/>
      <c r="S27" s="291"/>
      <c r="T27" s="292"/>
      <c r="U27" s="292"/>
      <c r="V27" s="292"/>
      <c r="W27" s="292"/>
      <c r="X27" s="292"/>
      <c r="Y27" s="292"/>
      <c r="Z27" s="293"/>
      <c r="AA27" s="292"/>
      <c r="AB27" s="292"/>
      <c r="AC27" s="292"/>
      <c r="AD27" s="292"/>
      <c r="AE27" s="294"/>
    </row>
    <row r="28" spans="1:31" s="257" customFormat="1">
      <c r="B28" s="292"/>
      <c r="S28" s="291"/>
      <c r="T28" s="292"/>
      <c r="U28" s="292"/>
      <c r="V28" s="292"/>
      <c r="W28" s="292"/>
      <c r="X28" s="292"/>
      <c r="Y28" s="292"/>
      <c r="Z28" s="293"/>
      <c r="AA28" s="292"/>
      <c r="AB28" s="292"/>
      <c r="AC28" s="292"/>
      <c r="AD28" s="292"/>
      <c r="AE28" s="294"/>
    </row>
    <row r="29" spans="1:31" s="257" customFormat="1">
      <c r="B29" s="292"/>
      <c r="S29" s="291"/>
      <c r="T29" s="292"/>
      <c r="U29" s="292"/>
      <c r="V29" s="292"/>
      <c r="W29" s="292"/>
      <c r="X29" s="292"/>
      <c r="Y29" s="292"/>
      <c r="Z29" s="293"/>
      <c r="AA29" s="292"/>
      <c r="AB29" s="292"/>
      <c r="AC29" s="292"/>
      <c r="AD29" s="292"/>
      <c r="AE29" s="294"/>
    </row>
    <row r="30" spans="1:31" s="257" customFormat="1">
      <c r="B30" s="292"/>
      <c r="S30" s="291"/>
      <c r="T30" s="292"/>
      <c r="U30" s="292"/>
      <c r="V30" s="292"/>
      <c r="W30" s="292"/>
      <c r="X30" s="292"/>
      <c r="Y30" s="292"/>
      <c r="Z30" s="293"/>
      <c r="AA30" s="292"/>
      <c r="AB30" s="292"/>
      <c r="AC30" s="292"/>
      <c r="AD30" s="292"/>
      <c r="AE30" s="294"/>
    </row>
    <row r="31" spans="1:31">
      <c r="Q31" s="13"/>
      <c r="R31" s="13"/>
      <c r="S31" s="179"/>
      <c r="T31" s="180"/>
      <c r="U31" s="180"/>
      <c r="V31" s="180"/>
      <c r="W31" s="180"/>
      <c r="X31" s="180"/>
      <c r="Y31" s="180"/>
      <c r="Z31" s="163"/>
      <c r="AA31" s="180"/>
      <c r="AB31" s="180"/>
      <c r="AC31" s="180"/>
      <c r="AD31" s="180"/>
      <c r="AE31" s="181"/>
    </row>
    <row r="32" spans="1:31">
      <c r="Q32" s="13"/>
      <c r="R32" s="13"/>
      <c r="S32" s="179"/>
      <c r="T32" s="180"/>
      <c r="U32" s="180"/>
      <c r="V32" s="180"/>
      <c r="W32" s="180"/>
      <c r="X32" s="180"/>
      <c r="Y32" s="180"/>
      <c r="Z32" s="163"/>
      <c r="AA32" s="180"/>
      <c r="AB32" s="295"/>
      <c r="AC32" s="180"/>
      <c r="AD32" s="180"/>
      <c r="AE32" s="181"/>
    </row>
    <row r="33" spans="1:28"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62"/>
    </row>
    <row r="34" spans="1:28"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62"/>
    </row>
    <row r="35" spans="1:28">
      <c r="A35" s="162"/>
      <c r="B35" s="295"/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U35" s="13"/>
      <c r="V35" s="13"/>
      <c r="W35" s="13"/>
      <c r="X35" s="13"/>
      <c r="Y35" s="13"/>
      <c r="Z35" s="13"/>
      <c r="AA35" s="13"/>
      <c r="AB35" s="162"/>
    </row>
    <row r="36" spans="1:28">
      <c r="A36" s="162"/>
      <c r="B36" s="295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U36" s="13"/>
      <c r="V36" s="13"/>
      <c r="W36" s="13"/>
      <c r="X36" s="13"/>
      <c r="Y36" s="13"/>
      <c r="Z36" s="13"/>
      <c r="AA36" s="13"/>
      <c r="AB36" s="162"/>
    </row>
    <row r="37" spans="1:28">
      <c r="A37" s="162"/>
      <c r="B37" s="295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U37" s="13"/>
      <c r="V37" s="13"/>
      <c r="W37" s="13"/>
      <c r="X37" s="13"/>
      <c r="Y37" s="13"/>
      <c r="Z37" s="13"/>
      <c r="AA37" s="13"/>
      <c r="AB37" s="162"/>
    </row>
    <row r="38" spans="1:28">
      <c r="A38" s="162"/>
      <c r="B38" s="295"/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U38" s="13"/>
      <c r="V38" s="13"/>
      <c r="W38" s="13"/>
      <c r="X38" s="13"/>
      <c r="Y38" s="13"/>
      <c r="Z38" s="13"/>
      <c r="AA38" s="13"/>
      <c r="AB38" s="162"/>
    </row>
    <row r="39" spans="1:28">
      <c r="A39" s="162"/>
      <c r="B39" s="295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U39" s="13"/>
      <c r="V39" s="13"/>
      <c r="W39" s="13"/>
      <c r="X39" s="13"/>
      <c r="Y39" s="13"/>
      <c r="Z39" s="13"/>
      <c r="AA39" s="13"/>
      <c r="AB39" s="162"/>
    </row>
    <row r="40" spans="1:28"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8"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</sheetData>
  <pageMargins left="0.511811024" right="0.511811024" top="0.78740157500000008" bottom="0.78740157500000008" header="0.31496062000000008" footer="0.31496062000000008"/>
  <ignoredErrors>
    <ignoredError sqref="B17" formulaRange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zoomScaleNormal="100" workbookViewId="0"/>
  </sheetViews>
  <sheetFormatPr defaultRowHeight="15"/>
  <cols>
    <col min="1" max="1" width="24.85546875" style="297" customWidth="1"/>
    <col min="2" max="3" width="6.85546875" bestFit="1" customWidth="1"/>
    <col min="4" max="4" width="6.42578125" bestFit="1" customWidth="1"/>
    <col min="5" max="5" width="6.140625" style="98" bestFit="1" customWidth="1"/>
    <col min="6" max="6" width="7" style="158" bestFit="1" customWidth="1"/>
    <col min="7" max="7" width="5.85546875" style="158" bestFit="1" customWidth="1"/>
    <col min="8" max="8" width="6.42578125" style="158" bestFit="1" customWidth="1"/>
    <col min="9" max="9" width="7" style="158" bestFit="1" customWidth="1"/>
    <col min="10" max="10" width="6.5703125" style="211" bestFit="1" customWidth="1"/>
    <col min="11" max="11" width="7.140625" style="158" bestFit="1" customWidth="1"/>
    <col min="12" max="12" width="6.28515625" style="158" bestFit="1" customWidth="1"/>
    <col min="13" max="13" width="6.42578125" bestFit="1" customWidth="1"/>
    <col min="14" max="14" width="6.7109375" bestFit="1" customWidth="1"/>
    <col min="15" max="15" width="7.140625" style="3" bestFit="1" customWidth="1"/>
    <col min="16" max="16" width="13.7109375" customWidth="1"/>
    <col min="17" max="17" width="9.140625" customWidth="1"/>
  </cols>
  <sheetData>
    <row r="1" spans="1:16">
      <c r="A1" s="296" t="s">
        <v>0</v>
      </c>
      <c r="B1" s="159"/>
      <c r="C1" s="159"/>
      <c r="D1" s="159"/>
      <c r="E1" s="160"/>
      <c r="F1" s="228"/>
      <c r="G1" s="228"/>
    </row>
    <row r="2" spans="1:16">
      <c r="A2" s="229" t="s">
        <v>1</v>
      </c>
      <c r="B2" s="1"/>
      <c r="C2" s="1"/>
      <c r="D2" s="1"/>
      <c r="E2" s="97"/>
      <c r="F2" s="6"/>
      <c r="G2" s="6"/>
    </row>
    <row r="3" spans="1:16" ht="15.75" thickBot="1"/>
    <row r="4" spans="1:16" ht="52.5" thickBot="1">
      <c r="A4" s="60" t="s">
        <v>213</v>
      </c>
      <c r="B4" s="298">
        <v>45261</v>
      </c>
      <c r="C4" s="299">
        <v>45231</v>
      </c>
      <c r="D4" s="300">
        <v>45200</v>
      </c>
      <c r="E4" s="298">
        <v>45170</v>
      </c>
      <c r="F4" s="299">
        <v>45139</v>
      </c>
      <c r="G4" s="300">
        <v>45108</v>
      </c>
      <c r="H4" s="298">
        <v>45078</v>
      </c>
      <c r="I4" s="298">
        <v>45047</v>
      </c>
      <c r="J4" s="298">
        <v>45017</v>
      </c>
      <c r="K4" s="298">
        <v>44986</v>
      </c>
      <c r="L4" s="298">
        <v>44958</v>
      </c>
      <c r="M4" s="299">
        <v>44927</v>
      </c>
      <c r="N4" s="105" t="s">
        <v>5</v>
      </c>
      <c r="O4" s="105" t="s">
        <v>6</v>
      </c>
      <c r="P4" s="301" t="s">
        <v>295</v>
      </c>
    </row>
    <row r="5" spans="1:16">
      <c r="A5" s="234" t="s">
        <v>296</v>
      </c>
      <c r="B5" s="109"/>
      <c r="C5" s="35"/>
      <c r="D5" s="35"/>
      <c r="E5" s="35"/>
      <c r="F5" s="35"/>
      <c r="G5" s="35"/>
      <c r="H5" s="35">
        <v>25</v>
      </c>
      <c r="I5" s="35">
        <v>29</v>
      </c>
      <c r="J5" s="35">
        <v>21</v>
      </c>
      <c r="K5" s="45">
        <v>40</v>
      </c>
      <c r="L5" s="35">
        <v>24</v>
      </c>
      <c r="M5" s="302">
        <v>24</v>
      </c>
      <c r="N5" s="303">
        <f t="shared" ref="N5:N36" si="0">SUM(B5:M5)</f>
        <v>163</v>
      </c>
      <c r="O5" s="304">
        <f t="shared" ref="O5:O37" si="1">AVERAGE(B5:M5)</f>
        <v>27.166666666666668</v>
      </c>
      <c r="P5" s="305">
        <f>N5/$N$37*100</f>
        <v>2.3022598870056497</v>
      </c>
    </row>
    <row r="6" spans="1:16">
      <c r="A6" s="240" t="s">
        <v>297</v>
      </c>
      <c r="B6" s="120"/>
      <c r="C6" s="45"/>
      <c r="D6" s="45"/>
      <c r="E6" s="45"/>
      <c r="F6" s="45"/>
      <c r="G6" s="45"/>
      <c r="H6" s="45">
        <v>54</v>
      </c>
      <c r="I6" s="45">
        <v>80</v>
      </c>
      <c r="J6" s="45">
        <v>52</v>
      </c>
      <c r="K6" s="45">
        <v>66</v>
      </c>
      <c r="L6" s="45">
        <v>57</v>
      </c>
      <c r="M6" s="43">
        <v>52</v>
      </c>
      <c r="N6" s="306">
        <f t="shared" si="0"/>
        <v>361</v>
      </c>
      <c r="O6" s="307">
        <f t="shared" si="1"/>
        <v>60.166666666666664</v>
      </c>
      <c r="P6" s="308">
        <f t="shared" ref="P6:P36" si="2">N6/$N$37*100</f>
        <v>5.0988700564971756</v>
      </c>
    </row>
    <row r="7" spans="1:16">
      <c r="A7" s="240" t="s">
        <v>298</v>
      </c>
      <c r="B7" s="120"/>
      <c r="C7" s="45"/>
      <c r="D7" s="45"/>
      <c r="E7" s="45"/>
      <c r="F7" s="45"/>
      <c r="G7" s="45"/>
      <c r="H7" s="45">
        <v>41</v>
      </c>
      <c r="I7" s="45">
        <v>47</v>
      </c>
      <c r="J7" s="45">
        <v>40</v>
      </c>
      <c r="K7" s="45">
        <v>36</v>
      </c>
      <c r="L7" s="45">
        <v>48</v>
      </c>
      <c r="M7" s="43">
        <v>62</v>
      </c>
      <c r="N7" s="306">
        <f t="shared" si="0"/>
        <v>274</v>
      </c>
      <c r="O7" s="307">
        <f t="shared" si="1"/>
        <v>45.666666666666664</v>
      </c>
      <c r="P7" s="308">
        <f t="shared" si="2"/>
        <v>3.8700564971751414</v>
      </c>
    </row>
    <row r="8" spans="1:16">
      <c r="A8" s="240" t="s">
        <v>299</v>
      </c>
      <c r="B8" s="120"/>
      <c r="C8" s="45"/>
      <c r="D8" s="45"/>
      <c r="E8" s="45"/>
      <c r="F8" s="45"/>
      <c r="G8" s="45"/>
      <c r="H8" s="45">
        <v>35</v>
      </c>
      <c r="I8" s="45">
        <v>45</v>
      </c>
      <c r="J8" s="45">
        <v>26</v>
      </c>
      <c r="K8" s="45">
        <v>50</v>
      </c>
      <c r="L8" s="45">
        <v>32</v>
      </c>
      <c r="M8" s="43">
        <v>29</v>
      </c>
      <c r="N8" s="306">
        <f t="shared" si="0"/>
        <v>217</v>
      </c>
      <c r="O8" s="307">
        <f t="shared" si="1"/>
        <v>36.166666666666664</v>
      </c>
      <c r="P8" s="308">
        <f t="shared" si="2"/>
        <v>3.0649717514124295</v>
      </c>
    </row>
    <row r="9" spans="1:16">
      <c r="A9" s="240" t="s">
        <v>300</v>
      </c>
      <c r="B9" s="120"/>
      <c r="C9" s="45"/>
      <c r="D9" s="45"/>
      <c r="E9" s="45"/>
      <c r="F9" s="45"/>
      <c r="G9" s="45"/>
      <c r="H9" s="45">
        <v>29</v>
      </c>
      <c r="I9" s="45">
        <v>37</v>
      </c>
      <c r="J9" s="45">
        <v>40</v>
      </c>
      <c r="K9" s="45">
        <v>40</v>
      </c>
      <c r="L9" s="45">
        <v>43</v>
      </c>
      <c r="M9" s="43">
        <v>25</v>
      </c>
      <c r="N9" s="306">
        <f t="shared" si="0"/>
        <v>214</v>
      </c>
      <c r="O9" s="307">
        <f t="shared" si="1"/>
        <v>35.666666666666664</v>
      </c>
      <c r="P9" s="308">
        <f t="shared" si="2"/>
        <v>3.0225988700564974</v>
      </c>
    </row>
    <row r="10" spans="1:16">
      <c r="A10" s="240" t="s">
        <v>301</v>
      </c>
      <c r="B10" s="120"/>
      <c r="C10" s="45"/>
      <c r="D10" s="45"/>
      <c r="E10" s="45"/>
      <c r="F10" s="45"/>
      <c r="G10" s="45"/>
      <c r="H10" s="45">
        <v>32</v>
      </c>
      <c r="I10" s="45">
        <v>69</v>
      </c>
      <c r="J10" s="45">
        <v>28</v>
      </c>
      <c r="K10" s="45">
        <v>37</v>
      </c>
      <c r="L10" s="45">
        <v>43</v>
      </c>
      <c r="M10" s="43">
        <v>41</v>
      </c>
      <c r="N10" s="306">
        <f t="shared" si="0"/>
        <v>250</v>
      </c>
      <c r="O10" s="307">
        <f t="shared" si="1"/>
        <v>41.666666666666664</v>
      </c>
      <c r="P10" s="308">
        <f t="shared" si="2"/>
        <v>3.5310734463276838</v>
      </c>
    </row>
    <row r="11" spans="1:16">
      <c r="A11" s="240" t="s">
        <v>302</v>
      </c>
      <c r="B11" s="120"/>
      <c r="C11" s="45"/>
      <c r="D11" s="45"/>
      <c r="E11" s="45"/>
      <c r="F11" s="45"/>
      <c r="G11" s="45"/>
      <c r="H11" s="45">
        <v>5</v>
      </c>
      <c r="I11" s="45">
        <v>11</v>
      </c>
      <c r="J11" s="45">
        <v>17</v>
      </c>
      <c r="K11" s="45">
        <v>7</v>
      </c>
      <c r="L11" s="45">
        <v>6</v>
      </c>
      <c r="M11" s="43">
        <v>6</v>
      </c>
      <c r="N11" s="306">
        <f t="shared" si="0"/>
        <v>52</v>
      </c>
      <c r="O11" s="307">
        <f t="shared" si="1"/>
        <v>8.6666666666666661</v>
      </c>
      <c r="P11" s="308">
        <f t="shared" si="2"/>
        <v>0.7344632768361582</v>
      </c>
    </row>
    <row r="12" spans="1:16">
      <c r="A12" s="240" t="s">
        <v>303</v>
      </c>
      <c r="B12" s="120"/>
      <c r="C12" s="45"/>
      <c r="D12" s="45"/>
      <c r="E12" s="45"/>
      <c r="F12" s="45"/>
      <c r="G12" s="45"/>
      <c r="H12" s="45">
        <v>10</v>
      </c>
      <c r="I12" s="45">
        <v>16</v>
      </c>
      <c r="J12" s="45">
        <v>12</v>
      </c>
      <c r="K12" s="45">
        <v>10</v>
      </c>
      <c r="L12" s="45">
        <v>15</v>
      </c>
      <c r="M12" s="43">
        <v>14</v>
      </c>
      <c r="N12" s="306">
        <f t="shared" si="0"/>
        <v>77</v>
      </c>
      <c r="O12" s="307">
        <f t="shared" si="1"/>
        <v>12.833333333333334</v>
      </c>
      <c r="P12" s="308">
        <f t="shared" si="2"/>
        <v>1.0875706214689265</v>
      </c>
    </row>
    <row r="13" spans="1:16">
      <c r="A13" s="240" t="s">
        <v>304</v>
      </c>
      <c r="B13" s="120"/>
      <c r="C13" s="45"/>
      <c r="D13" s="45"/>
      <c r="E13" s="45"/>
      <c r="F13" s="45"/>
      <c r="G13" s="45"/>
      <c r="H13" s="45">
        <v>26</v>
      </c>
      <c r="I13" s="45">
        <v>21</v>
      </c>
      <c r="J13" s="45">
        <v>14</v>
      </c>
      <c r="K13" s="45">
        <v>20</v>
      </c>
      <c r="L13" s="45">
        <v>27</v>
      </c>
      <c r="M13" s="43">
        <v>22</v>
      </c>
      <c r="N13" s="306">
        <f t="shared" si="0"/>
        <v>130</v>
      </c>
      <c r="O13" s="307">
        <f t="shared" si="1"/>
        <v>21.666666666666668</v>
      </c>
      <c r="P13" s="308">
        <f t="shared" si="2"/>
        <v>1.8361581920903955</v>
      </c>
    </row>
    <row r="14" spans="1:16">
      <c r="A14" s="240" t="s">
        <v>305</v>
      </c>
      <c r="B14" s="120"/>
      <c r="C14" s="45"/>
      <c r="D14" s="45"/>
      <c r="E14" s="45"/>
      <c r="F14" s="45"/>
      <c r="G14" s="45"/>
      <c r="H14" s="45">
        <v>12</v>
      </c>
      <c r="I14" s="45">
        <v>11</v>
      </c>
      <c r="J14" s="45">
        <v>11</v>
      </c>
      <c r="K14" s="45">
        <v>10</v>
      </c>
      <c r="L14" s="45">
        <v>13</v>
      </c>
      <c r="M14" s="43">
        <v>10</v>
      </c>
      <c r="N14" s="306">
        <f t="shared" si="0"/>
        <v>67</v>
      </c>
      <c r="O14" s="307">
        <f t="shared" si="1"/>
        <v>11.166666666666666</v>
      </c>
      <c r="P14" s="308">
        <f t="shared" si="2"/>
        <v>0.94632768361581932</v>
      </c>
    </row>
    <row r="15" spans="1:16">
      <c r="A15" s="240" t="s">
        <v>306</v>
      </c>
      <c r="B15" s="120"/>
      <c r="C15" s="45"/>
      <c r="D15" s="45"/>
      <c r="E15" s="45"/>
      <c r="F15" s="45"/>
      <c r="G15" s="45"/>
      <c r="H15" s="45">
        <v>47</v>
      </c>
      <c r="I15" s="45">
        <v>46</v>
      </c>
      <c r="J15" s="45">
        <v>50</v>
      </c>
      <c r="K15" s="45">
        <v>43</v>
      </c>
      <c r="L15" s="45">
        <v>65</v>
      </c>
      <c r="M15" s="43">
        <v>41</v>
      </c>
      <c r="N15" s="306">
        <f t="shared" si="0"/>
        <v>292</v>
      </c>
      <c r="O15" s="307">
        <f t="shared" si="1"/>
        <v>48.666666666666664</v>
      </c>
      <c r="P15" s="308">
        <f t="shared" si="2"/>
        <v>4.1242937853107344</v>
      </c>
    </row>
    <row r="16" spans="1:16">
      <c r="A16" s="240" t="s">
        <v>307</v>
      </c>
      <c r="B16" s="120"/>
      <c r="C16" s="45"/>
      <c r="D16" s="45"/>
      <c r="E16" s="45"/>
      <c r="F16" s="45"/>
      <c r="G16" s="45"/>
      <c r="H16" s="45">
        <v>23</v>
      </c>
      <c r="I16" s="45">
        <v>26</v>
      </c>
      <c r="J16" s="45">
        <v>21</v>
      </c>
      <c r="K16" s="45">
        <v>27</v>
      </c>
      <c r="L16" s="45">
        <v>35</v>
      </c>
      <c r="M16" s="43">
        <v>28</v>
      </c>
      <c r="N16" s="306">
        <f t="shared" si="0"/>
        <v>160</v>
      </c>
      <c r="O16" s="307">
        <f t="shared" si="1"/>
        <v>26.666666666666668</v>
      </c>
      <c r="P16" s="308">
        <f t="shared" si="2"/>
        <v>2.2598870056497176</v>
      </c>
    </row>
    <row r="17" spans="1:20">
      <c r="A17" s="240" t="s">
        <v>308</v>
      </c>
      <c r="B17" s="120"/>
      <c r="C17" s="45"/>
      <c r="D17" s="45"/>
      <c r="E17" s="45"/>
      <c r="F17" s="45"/>
      <c r="G17" s="45"/>
      <c r="H17" s="45">
        <v>38</v>
      </c>
      <c r="I17" s="45">
        <v>40</v>
      </c>
      <c r="J17" s="45">
        <v>45</v>
      </c>
      <c r="K17" s="45">
        <v>55</v>
      </c>
      <c r="L17" s="45">
        <v>47</v>
      </c>
      <c r="M17" s="43">
        <v>49</v>
      </c>
      <c r="N17" s="306">
        <f t="shared" si="0"/>
        <v>274</v>
      </c>
      <c r="O17" s="307">
        <f t="shared" si="1"/>
        <v>45.666666666666664</v>
      </c>
      <c r="P17" s="308">
        <f t="shared" si="2"/>
        <v>3.8700564971751414</v>
      </c>
    </row>
    <row r="18" spans="1:20">
      <c r="A18" s="240" t="s">
        <v>309</v>
      </c>
      <c r="B18" s="120"/>
      <c r="C18" s="45"/>
      <c r="D18" s="45"/>
      <c r="E18" s="45"/>
      <c r="F18" s="45"/>
      <c r="G18" s="45"/>
      <c r="H18" s="45">
        <v>16</v>
      </c>
      <c r="I18" s="45">
        <v>29</v>
      </c>
      <c r="J18" s="45">
        <v>24</v>
      </c>
      <c r="K18" s="45">
        <v>28</v>
      </c>
      <c r="L18" s="45">
        <v>18</v>
      </c>
      <c r="M18" s="43">
        <v>20</v>
      </c>
      <c r="N18" s="306">
        <f t="shared" si="0"/>
        <v>135</v>
      </c>
      <c r="O18" s="307">
        <f t="shared" si="1"/>
        <v>22.5</v>
      </c>
      <c r="P18" s="308">
        <f t="shared" si="2"/>
        <v>1.9067796610169492</v>
      </c>
    </row>
    <row r="19" spans="1:20">
      <c r="A19" s="240" t="s">
        <v>310</v>
      </c>
      <c r="B19" s="120"/>
      <c r="C19" s="45"/>
      <c r="D19" s="45"/>
      <c r="E19" s="45"/>
      <c r="F19" s="45"/>
      <c r="G19" s="45"/>
      <c r="H19" s="45">
        <v>30</v>
      </c>
      <c r="I19" s="45">
        <v>25</v>
      </c>
      <c r="J19" s="45">
        <v>16</v>
      </c>
      <c r="K19" s="45">
        <v>26</v>
      </c>
      <c r="L19" s="45">
        <v>17</v>
      </c>
      <c r="M19" s="43">
        <v>22</v>
      </c>
      <c r="N19" s="306">
        <f t="shared" si="0"/>
        <v>136</v>
      </c>
      <c r="O19" s="307">
        <f t="shared" si="1"/>
        <v>22.666666666666668</v>
      </c>
      <c r="P19" s="308">
        <f t="shared" si="2"/>
        <v>1.9209039548022599</v>
      </c>
      <c r="Q19" s="179"/>
      <c r="T19" s="163"/>
    </row>
    <row r="20" spans="1:20">
      <c r="A20" s="240" t="s">
        <v>311</v>
      </c>
      <c r="B20" s="120"/>
      <c r="C20" s="45"/>
      <c r="D20" s="45"/>
      <c r="E20" s="45"/>
      <c r="F20" s="45"/>
      <c r="G20" s="45"/>
      <c r="H20" s="45">
        <v>82</v>
      </c>
      <c r="I20" s="45">
        <v>125</v>
      </c>
      <c r="J20" s="45">
        <v>91</v>
      </c>
      <c r="K20" s="45">
        <v>140</v>
      </c>
      <c r="L20" s="45">
        <v>71</v>
      </c>
      <c r="M20" s="43">
        <v>70</v>
      </c>
      <c r="N20" s="306">
        <f t="shared" si="0"/>
        <v>579</v>
      </c>
      <c r="O20" s="307">
        <f t="shared" si="1"/>
        <v>96.5</v>
      </c>
      <c r="P20" s="308">
        <f t="shared" si="2"/>
        <v>8.1779661016949152</v>
      </c>
      <c r="Q20" s="179"/>
      <c r="T20" s="163"/>
    </row>
    <row r="21" spans="1:20">
      <c r="A21" s="240" t="s">
        <v>312</v>
      </c>
      <c r="B21" s="120"/>
      <c r="C21" s="45"/>
      <c r="D21" s="45"/>
      <c r="E21" s="45"/>
      <c r="F21" s="45"/>
      <c r="G21" s="45"/>
      <c r="H21" s="45">
        <v>24</v>
      </c>
      <c r="I21" s="45">
        <v>34</v>
      </c>
      <c r="J21" s="45">
        <v>14</v>
      </c>
      <c r="K21" s="45">
        <v>33</v>
      </c>
      <c r="L21" s="45">
        <v>23</v>
      </c>
      <c r="M21" s="43">
        <v>22</v>
      </c>
      <c r="N21" s="306">
        <f t="shared" si="0"/>
        <v>150</v>
      </c>
      <c r="O21" s="307">
        <f t="shared" si="1"/>
        <v>25</v>
      </c>
      <c r="P21" s="308">
        <f t="shared" si="2"/>
        <v>2.1186440677966099</v>
      </c>
      <c r="Q21" s="179"/>
      <c r="T21" s="163"/>
    </row>
    <row r="22" spans="1:20">
      <c r="A22" s="240" t="s">
        <v>313</v>
      </c>
      <c r="B22" s="120"/>
      <c r="C22" s="45"/>
      <c r="D22" s="45"/>
      <c r="E22" s="45"/>
      <c r="F22" s="45"/>
      <c r="G22" s="45"/>
      <c r="H22" s="45">
        <v>61</v>
      </c>
      <c r="I22" s="45">
        <v>68</v>
      </c>
      <c r="J22" s="45">
        <v>51</v>
      </c>
      <c r="K22" s="45">
        <v>75</v>
      </c>
      <c r="L22" s="45">
        <v>55</v>
      </c>
      <c r="M22" s="43">
        <v>53</v>
      </c>
      <c r="N22" s="306">
        <f t="shared" si="0"/>
        <v>363</v>
      </c>
      <c r="O22" s="307">
        <f t="shared" si="1"/>
        <v>60.5</v>
      </c>
      <c r="P22" s="308">
        <f t="shared" si="2"/>
        <v>5.1271186440677958</v>
      </c>
      <c r="Q22" s="179"/>
      <c r="T22" s="163"/>
    </row>
    <row r="23" spans="1:20">
      <c r="A23" s="240" t="s">
        <v>314</v>
      </c>
      <c r="B23" s="120"/>
      <c r="C23" s="45"/>
      <c r="D23" s="45"/>
      <c r="E23" s="45"/>
      <c r="F23" s="45"/>
      <c r="G23" s="45"/>
      <c r="H23" s="45">
        <v>8</v>
      </c>
      <c r="I23" s="45">
        <v>22</v>
      </c>
      <c r="J23" s="45">
        <v>13</v>
      </c>
      <c r="K23" s="45">
        <v>7</v>
      </c>
      <c r="L23" s="45">
        <v>16</v>
      </c>
      <c r="M23" s="43">
        <v>5</v>
      </c>
      <c r="N23" s="306">
        <f t="shared" si="0"/>
        <v>71</v>
      </c>
      <c r="O23" s="307">
        <f t="shared" si="1"/>
        <v>11.833333333333334</v>
      </c>
      <c r="P23" s="308">
        <f t="shared" si="2"/>
        <v>1.0028248587570621</v>
      </c>
      <c r="Q23" s="179"/>
      <c r="T23" s="163"/>
    </row>
    <row r="24" spans="1:20">
      <c r="A24" s="240" t="s">
        <v>315</v>
      </c>
      <c r="B24" s="120"/>
      <c r="C24" s="45"/>
      <c r="D24" s="45"/>
      <c r="E24" s="45"/>
      <c r="F24" s="45"/>
      <c r="G24" s="45"/>
      <c r="H24" s="45">
        <v>55</v>
      </c>
      <c r="I24" s="45">
        <v>58</v>
      </c>
      <c r="J24" s="45">
        <v>59</v>
      </c>
      <c r="K24" s="45">
        <v>70</v>
      </c>
      <c r="L24" s="45">
        <v>52</v>
      </c>
      <c r="M24" s="43">
        <v>71</v>
      </c>
      <c r="N24" s="306">
        <f t="shared" si="0"/>
        <v>365</v>
      </c>
      <c r="O24" s="307">
        <f t="shared" si="1"/>
        <v>60.833333333333336</v>
      </c>
      <c r="P24" s="308">
        <f t="shared" si="2"/>
        <v>5.1553672316384178</v>
      </c>
      <c r="Q24" s="179"/>
      <c r="T24" s="163"/>
    </row>
    <row r="25" spans="1:20">
      <c r="A25" s="240" t="s">
        <v>316</v>
      </c>
      <c r="B25" s="120"/>
      <c r="C25" s="45"/>
      <c r="D25" s="45"/>
      <c r="E25" s="45"/>
      <c r="F25" s="45"/>
      <c r="G25" s="45"/>
      <c r="H25" s="45">
        <v>9</v>
      </c>
      <c r="I25" s="45">
        <v>13</v>
      </c>
      <c r="J25" s="45">
        <v>4</v>
      </c>
      <c r="K25" s="45">
        <v>14</v>
      </c>
      <c r="L25" s="45">
        <v>5</v>
      </c>
      <c r="M25" s="43">
        <v>10</v>
      </c>
      <c r="N25" s="306">
        <f t="shared" si="0"/>
        <v>55</v>
      </c>
      <c r="O25" s="307">
        <f t="shared" si="1"/>
        <v>9.1666666666666661</v>
      </c>
      <c r="P25" s="308">
        <f t="shared" si="2"/>
        <v>0.7768361581920904</v>
      </c>
      <c r="Q25" s="179"/>
      <c r="T25" s="163"/>
    </row>
    <row r="26" spans="1:20">
      <c r="A26" s="240" t="s">
        <v>317</v>
      </c>
      <c r="B26" s="120"/>
      <c r="C26" s="45"/>
      <c r="D26" s="45"/>
      <c r="E26" s="45"/>
      <c r="F26" s="45"/>
      <c r="G26" s="45"/>
      <c r="H26" s="45">
        <v>46</v>
      </c>
      <c r="I26" s="45">
        <v>65</v>
      </c>
      <c r="J26" s="45">
        <v>26</v>
      </c>
      <c r="K26" s="45">
        <v>51</v>
      </c>
      <c r="L26" s="45">
        <v>43</v>
      </c>
      <c r="M26" s="43">
        <v>47</v>
      </c>
      <c r="N26" s="306">
        <f t="shared" si="0"/>
        <v>278</v>
      </c>
      <c r="O26" s="307">
        <f t="shared" si="1"/>
        <v>46.333333333333336</v>
      </c>
      <c r="P26" s="308">
        <f t="shared" si="2"/>
        <v>3.9265536723163845</v>
      </c>
      <c r="Q26" s="179"/>
      <c r="T26" s="163"/>
    </row>
    <row r="27" spans="1:20">
      <c r="A27" s="240" t="s">
        <v>318</v>
      </c>
      <c r="B27" s="120"/>
      <c r="C27" s="45"/>
      <c r="D27" s="45"/>
      <c r="E27" s="45"/>
      <c r="F27" s="45"/>
      <c r="G27" s="45"/>
      <c r="H27" s="45">
        <v>36</v>
      </c>
      <c r="I27" s="45">
        <v>57</v>
      </c>
      <c r="J27" s="45">
        <v>25</v>
      </c>
      <c r="K27" s="45">
        <v>54</v>
      </c>
      <c r="L27" s="45">
        <v>52</v>
      </c>
      <c r="M27" s="43">
        <v>38</v>
      </c>
      <c r="N27" s="306">
        <f t="shared" si="0"/>
        <v>262</v>
      </c>
      <c r="O27" s="307">
        <f t="shared" si="1"/>
        <v>43.666666666666664</v>
      </c>
      <c r="P27" s="308">
        <f t="shared" si="2"/>
        <v>3.7005649717514126</v>
      </c>
      <c r="Q27" s="179"/>
      <c r="T27" s="163"/>
    </row>
    <row r="28" spans="1:20">
      <c r="A28" s="240" t="s">
        <v>319</v>
      </c>
      <c r="B28" s="120"/>
      <c r="C28" s="45"/>
      <c r="D28" s="45"/>
      <c r="E28" s="45"/>
      <c r="F28" s="45"/>
      <c r="G28" s="45"/>
      <c r="H28" s="45">
        <v>43</v>
      </c>
      <c r="I28" s="45">
        <v>53</v>
      </c>
      <c r="J28" s="45">
        <v>46</v>
      </c>
      <c r="K28" s="45">
        <v>57</v>
      </c>
      <c r="L28" s="45">
        <v>34</v>
      </c>
      <c r="M28" s="43">
        <v>42</v>
      </c>
      <c r="N28" s="306">
        <f t="shared" si="0"/>
        <v>275</v>
      </c>
      <c r="O28" s="307">
        <f t="shared" si="1"/>
        <v>45.833333333333336</v>
      </c>
      <c r="P28" s="308">
        <f t="shared" si="2"/>
        <v>3.8841807909604524</v>
      </c>
      <c r="Q28" s="179"/>
      <c r="T28" s="163"/>
    </row>
    <row r="29" spans="1:20">
      <c r="A29" s="240" t="s">
        <v>320</v>
      </c>
      <c r="B29" s="120"/>
      <c r="C29" s="45"/>
      <c r="D29" s="45"/>
      <c r="E29" s="45"/>
      <c r="F29" s="45"/>
      <c r="G29" s="45"/>
      <c r="H29" s="45">
        <v>63</v>
      </c>
      <c r="I29" s="45">
        <v>54</v>
      </c>
      <c r="J29" s="45">
        <v>69</v>
      </c>
      <c r="K29" s="45">
        <v>68</v>
      </c>
      <c r="L29" s="45">
        <v>51</v>
      </c>
      <c r="M29" s="43">
        <v>44</v>
      </c>
      <c r="N29" s="306">
        <f t="shared" si="0"/>
        <v>349</v>
      </c>
      <c r="O29" s="307">
        <f t="shared" si="1"/>
        <v>58.166666666666664</v>
      </c>
      <c r="P29" s="308">
        <f t="shared" si="2"/>
        <v>4.9293785310734464</v>
      </c>
      <c r="Q29" s="179"/>
      <c r="T29" s="163"/>
    </row>
    <row r="30" spans="1:20">
      <c r="A30" s="240" t="s">
        <v>321</v>
      </c>
      <c r="B30" s="120"/>
      <c r="C30" s="45"/>
      <c r="D30" s="45"/>
      <c r="E30" s="45"/>
      <c r="F30" s="45"/>
      <c r="G30" s="45"/>
      <c r="H30" s="45">
        <v>27</v>
      </c>
      <c r="I30" s="45">
        <v>33</v>
      </c>
      <c r="J30" s="45">
        <v>17</v>
      </c>
      <c r="K30" s="45">
        <v>27</v>
      </c>
      <c r="L30" s="45">
        <v>34</v>
      </c>
      <c r="M30" s="43">
        <v>32</v>
      </c>
      <c r="N30" s="306">
        <f t="shared" si="0"/>
        <v>170</v>
      </c>
      <c r="O30" s="307">
        <f t="shared" si="1"/>
        <v>28.333333333333332</v>
      </c>
      <c r="P30" s="308">
        <f t="shared" si="2"/>
        <v>2.4011299435028248</v>
      </c>
      <c r="Q30" s="179"/>
      <c r="T30" s="163"/>
    </row>
    <row r="31" spans="1:20">
      <c r="A31" s="240" t="s">
        <v>322</v>
      </c>
      <c r="B31" s="120"/>
      <c r="C31" s="45"/>
      <c r="D31" s="45"/>
      <c r="E31" s="45"/>
      <c r="F31" s="45"/>
      <c r="G31" s="45"/>
      <c r="H31" s="45">
        <v>18</v>
      </c>
      <c r="I31" s="45">
        <v>23</v>
      </c>
      <c r="J31" s="45">
        <v>17</v>
      </c>
      <c r="K31" s="45">
        <v>17</v>
      </c>
      <c r="L31" s="45">
        <v>20</v>
      </c>
      <c r="M31" s="43">
        <v>10</v>
      </c>
      <c r="N31" s="306">
        <f t="shared" si="0"/>
        <v>105</v>
      </c>
      <c r="O31" s="307">
        <f t="shared" si="1"/>
        <v>17.5</v>
      </c>
      <c r="P31" s="308">
        <f t="shared" si="2"/>
        <v>1.4830508474576272</v>
      </c>
      <c r="Q31" s="179"/>
      <c r="T31" s="163"/>
    </row>
    <row r="32" spans="1:20">
      <c r="A32" s="240" t="s">
        <v>323</v>
      </c>
      <c r="B32" s="120"/>
      <c r="C32" s="45"/>
      <c r="D32" s="45"/>
      <c r="E32" s="45"/>
      <c r="F32" s="45"/>
      <c r="G32" s="45"/>
      <c r="H32" s="45">
        <v>17</v>
      </c>
      <c r="I32" s="45">
        <v>29</v>
      </c>
      <c r="J32" s="45">
        <v>19</v>
      </c>
      <c r="K32" s="45">
        <v>21</v>
      </c>
      <c r="L32" s="45">
        <v>12</v>
      </c>
      <c r="M32" s="43">
        <v>23</v>
      </c>
      <c r="N32" s="306">
        <f t="shared" si="0"/>
        <v>121</v>
      </c>
      <c r="O32" s="307">
        <f t="shared" si="1"/>
        <v>20.166666666666668</v>
      </c>
      <c r="P32" s="308">
        <f t="shared" si="2"/>
        <v>1.7090395480225988</v>
      </c>
      <c r="Q32" s="179"/>
      <c r="T32" s="163"/>
    </row>
    <row r="33" spans="1:20">
      <c r="A33" s="240" t="s">
        <v>324</v>
      </c>
      <c r="B33" s="120"/>
      <c r="C33" s="45"/>
      <c r="D33" s="45"/>
      <c r="E33" s="45"/>
      <c r="F33" s="45"/>
      <c r="G33" s="45"/>
      <c r="H33" s="45">
        <v>72</v>
      </c>
      <c r="I33" s="45">
        <v>91</v>
      </c>
      <c r="J33" s="45">
        <v>63</v>
      </c>
      <c r="K33" s="45">
        <v>78</v>
      </c>
      <c r="L33" s="45">
        <v>72</v>
      </c>
      <c r="M33" s="43">
        <v>46</v>
      </c>
      <c r="N33" s="306">
        <f t="shared" si="0"/>
        <v>422</v>
      </c>
      <c r="O33" s="307">
        <f t="shared" si="1"/>
        <v>70.333333333333329</v>
      </c>
      <c r="P33" s="308">
        <f t="shared" si="2"/>
        <v>5.9604519774011298</v>
      </c>
      <c r="Q33" s="179"/>
      <c r="T33" s="163"/>
    </row>
    <row r="34" spans="1:20">
      <c r="A34" s="240" t="s">
        <v>325</v>
      </c>
      <c r="B34" s="120"/>
      <c r="C34" s="45"/>
      <c r="D34" s="45"/>
      <c r="E34" s="45"/>
      <c r="F34" s="45"/>
      <c r="G34" s="45"/>
      <c r="H34" s="45">
        <v>28</v>
      </c>
      <c r="I34" s="45">
        <v>33</v>
      </c>
      <c r="J34" s="45">
        <v>27</v>
      </c>
      <c r="K34" s="45">
        <v>27</v>
      </c>
      <c r="L34" s="45">
        <v>42</v>
      </c>
      <c r="M34" s="43">
        <v>28</v>
      </c>
      <c r="N34" s="306">
        <f t="shared" si="0"/>
        <v>185</v>
      </c>
      <c r="O34" s="307">
        <f t="shared" si="1"/>
        <v>30.833333333333332</v>
      </c>
      <c r="P34" s="308">
        <f t="shared" si="2"/>
        <v>2.6129943502824857</v>
      </c>
      <c r="Q34" s="179"/>
      <c r="T34" s="163"/>
    </row>
    <row r="35" spans="1:20">
      <c r="A35" s="240" t="s">
        <v>326</v>
      </c>
      <c r="B35" s="120"/>
      <c r="C35" s="45"/>
      <c r="D35" s="45"/>
      <c r="E35" s="45"/>
      <c r="F35" s="45"/>
      <c r="G35" s="45"/>
      <c r="H35" s="45">
        <v>58</v>
      </c>
      <c r="I35" s="45">
        <v>62</v>
      </c>
      <c r="J35" s="45">
        <v>39</v>
      </c>
      <c r="K35" s="45">
        <v>65</v>
      </c>
      <c r="L35" s="45">
        <v>59</v>
      </c>
      <c r="M35" s="43">
        <v>48</v>
      </c>
      <c r="N35" s="306">
        <f t="shared" si="0"/>
        <v>331</v>
      </c>
      <c r="O35" s="307">
        <f t="shared" si="1"/>
        <v>55.166666666666664</v>
      </c>
      <c r="P35" s="308">
        <f t="shared" si="2"/>
        <v>4.6751412429378529</v>
      </c>
      <c r="Q35" s="179"/>
      <c r="T35" s="163"/>
    </row>
    <row r="36" spans="1:20" ht="15.75" thickBot="1">
      <c r="A36" s="244" t="s">
        <v>327</v>
      </c>
      <c r="B36" s="139"/>
      <c r="C36" s="52"/>
      <c r="D36" s="52"/>
      <c r="E36" s="52"/>
      <c r="F36" s="52"/>
      <c r="G36" s="52"/>
      <c r="H36" s="52">
        <v>12</v>
      </c>
      <c r="I36" s="52">
        <v>35</v>
      </c>
      <c r="J36" s="52">
        <v>57</v>
      </c>
      <c r="K36" s="45">
        <v>44</v>
      </c>
      <c r="L36" s="52">
        <v>32</v>
      </c>
      <c r="M36" s="51">
        <v>17</v>
      </c>
      <c r="N36" s="309">
        <f t="shared" si="0"/>
        <v>197</v>
      </c>
      <c r="O36" s="310">
        <f t="shared" si="1"/>
        <v>32.833333333333336</v>
      </c>
      <c r="P36" s="308">
        <f t="shared" si="2"/>
        <v>2.7824858757062145</v>
      </c>
      <c r="Q36" s="179"/>
      <c r="T36" s="163"/>
    </row>
    <row r="37" spans="1:20" ht="15.75" thickBot="1">
      <c r="A37" s="311" t="s">
        <v>5</v>
      </c>
      <c r="B37" s="62"/>
      <c r="C37" s="62"/>
      <c r="D37" s="62"/>
      <c r="E37" s="59"/>
      <c r="F37" s="59"/>
      <c r="G37" s="59"/>
      <c r="H37" s="59">
        <f t="shared" ref="H37:N37" si="3">SUM(H5:H36)</f>
        <v>1082</v>
      </c>
      <c r="I37" s="59">
        <f t="shared" si="3"/>
        <v>1387</v>
      </c>
      <c r="J37" s="59">
        <f t="shared" si="3"/>
        <v>1054</v>
      </c>
      <c r="K37" s="59">
        <f t="shared" si="3"/>
        <v>1343</v>
      </c>
      <c r="L37" s="59">
        <f t="shared" si="3"/>
        <v>1163</v>
      </c>
      <c r="M37" s="312">
        <f t="shared" si="3"/>
        <v>1051</v>
      </c>
      <c r="N37" s="313">
        <f t="shared" si="3"/>
        <v>7080</v>
      </c>
      <c r="O37" s="201">
        <f t="shared" si="1"/>
        <v>1180</v>
      </c>
      <c r="P37" s="314">
        <f>SUM(P5:P36)</f>
        <v>100.00000000000003</v>
      </c>
      <c r="Q37" s="179"/>
      <c r="T37" s="163"/>
    </row>
    <row r="38" spans="1:20">
      <c r="Q38" s="179"/>
      <c r="T38" s="163"/>
    </row>
    <row r="39" spans="1:20">
      <c r="Q39" s="179"/>
      <c r="T39" s="163"/>
    </row>
    <row r="40" spans="1:20">
      <c r="Q40" s="179"/>
      <c r="T40" s="163"/>
    </row>
    <row r="41" spans="1:20">
      <c r="Q41" s="179"/>
      <c r="T41" s="163"/>
    </row>
    <row r="42" spans="1:20">
      <c r="Q42" s="179"/>
      <c r="T42" s="163"/>
    </row>
    <row r="43" spans="1:20">
      <c r="Q43" s="179"/>
      <c r="T43" s="163"/>
    </row>
    <row r="44" spans="1:20">
      <c r="Q44" s="179"/>
      <c r="T44" s="163"/>
    </row>
    <row r="45" spans="1:20">
      <c r="Q45" s="179"/>
      <c r="T45" s="163"/>
    </row>
    <row r="46" spans="1:20">
      <c r="Q46" s="179"/>
      <c r="T46" s="163"/>
    </row>
    <row r="47" spans="1:20">
      <c r="Q47" s="179"/>
      <c r="T47" s="163"/>
    </row>
    <row r="48" spans="1:20">
      <c r="Q48" s="179"/>
      <c r="T48" s="163"/>
    </row>
    <row r="49" spans="17:20">
      <c r="Q49" s="179"/>
      <c r="T49" s="163"/>
    </row>
    <row r="50" spans="17:20">
      <c r="Q50" s="179"/>
      <c r="T50" s="163"/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H37:M37" formulaRange="1"/>
    <ignoredError sqref="O37" formula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zoomScaleNormal="100" workbookViewId="0"/>
  </sheetViews>
  <sheetFormatPr defaultRowHeight="15"/>
  <cols>
    <col min="1" max="1" width="19.7109375" customWidth="1"/>
    <col min="2" max="2" width="7.5703125" bestFit="1" customWidth="1"/>
    <col min="3" max="3" width="7.7109375" bestFit="1" customWidth="1"/>
    <col min="4" max="4" width="7.140625" bestFit="1" customWidth="1"/>
    <col min="5" max="5" width="7" bestFit="1" customWidth="1"/>
    <col min="6" max="6" width="7.5703125" bestFit="1" customWidth="1"/>
    <col min="7" max="7" width="6.28515625" bestFit="1" customWidth="1"/>
    <col min="8" max="8" width="7" bestFit="1" customWidth="1"/>
    <col min="9" max="9" width="7.5703125" customWidth="1"/>
    <col min="10" max="10" width="7.140625" bestFit="1" customWidth="1"/>
    <col min="11" max="11" width="7.5703125" bestFit="1" customWidth="1"/>
    <col min="12" max="12" width="7.140625" bestFit="1" customWidth="1"/>
    <col min="13" max="13" width="7.5703125" customWidth="1"/>
    <col min="14" max="14" width="6.140625" bestFit="1" customWidth="1"/>
    <col min="15" max="15" width="7.85546875" bestFit="1" customWidth="1"/>
    <col min="16" max="16" width="17.85546875" customWidth="1"/>
    <col min="17" max="17" width="9.140625" customWidth="1"/>
  </cols>
  <sheetData>
    <row r="1" spans="1:16">
      <c r="A1" s="1" t="s">
        <v>0</v>
      </c>
      <c r="P1" s="217">
        <f>Subprefeituras_2023!I37</f>
        <v>1387</v>
      </c>
    </row>
    <row r="2" spans="1:16">
      <c r="A2" s="1" t="s">
        <v>1</v>
      </c>
    </row>
    <row r="3" spans="1:16">
      <c r="A3" s="1"/>
    </row>
    <row r="4" spans="1:16">
      <c r="A4" s="1" t="s">
        <v>328</v>
      </c>
    </row>
    <row r="5" spans="1:16" ht="15.75" thickBot="1"/>
    <row r="6" spans="1:16" ht="45.75" customHeight="1" thickBot="1">
      <c r="A6" s="60" t="s">
        <v>213</v>
      </c>
      <c r="B6" s="25">
        <v>45261</v>
      </c>
      <c r="C6" s="105">
        <v>45231</v>
      </c>
      <c r="D6" s="105">
        <v>45200</v>
      </c>
      <c r="E6" s="105">
        <v>45170</v>
      </c>
      <c r="F6" s="105">
        <v>45139</v>
      </c>
      <c r="G6" s="105">
        <v>45108</v>
      </c>
      <c r="H6" s="259">
        <v>45078</v>
      </c>
      <c r="I6" s="315">
        <v>45047</v>
      </c>
      <c r="J6" s="316">
        <v>45017</v>
      </c>
      <c r="K6" s="316">
        <v>44986</v>
      </c>
      <c r="L6" s="316">
        <v>44958</v>
      </c>
      <c r="M6" s="317">
        <v>44927</v>
      </c>
      <c r="N6" s="318" t="s">
        <v>5</v>
      </c>
      <c r="O6" s="319" t="s">
        <v>6</v>
      </c>
      <c r="P6" s="260" t="s">
        <v>438</v>
      </c>
    </row>
    <row r="7" spans="1:16" ht="15.75" thickBot="1">
      <c r="A7" s="320" t="s">
        <v>311</v>
      </c>
      <c r="B7" s="321"/>
      <c r="C7" s="45"/>
      <c r="D7" s="45"/>
      <c r="E7" s="45"/>
      <c r="F7" s="45"/>
      <c r="G7" s="45"/>
      <c r="H7" s="45">
        <v>82</v>
      </c>
      <c r="I7" s="45">
        <v>125</v>
      </c>
      <c r="J7" s="33">
        <v>91</v>
      </c>
      <c r="K7" s="33">
        <v>140</v>
      </c>
      <c r="L7" s="33">
        <v>71</v>
      </c>
      <c r="M7" s="32">
        <v>70</v>
      </c>
      <c r="N7" s="303">
        <f t="shared" ref="N7:N17" si="0">SUM(B7:M7)</f>
        <v>579</v>
      </c>
      <c r="O7" s="322">
        <f t="shared" ref="O7:O17" si="1">AVERAGE(B7:M7)</f>
        <v>96.5</v>
      </c>
      <c r="P7" s="323">
        <f>(H7*100)/$P$1</f>
        <v>5.9120403749098775</v>
      </c>
    </row>
    <row r="8" spans="1:16" ht="15.75" thickBot="1">
      <c r="A8" s="324" t="s">
        <v>324</v>
      </c>
      <c r="B8" s="321"/>
      <c r="C8" s="45"/>
      <c r="D8" s="45"/>
      <c r="E8" s="45"/>
      <c r="F8" s="45"/>
      <c r="G8" s="45"/>
      <c r="H8" s="45">
        <v>72</v>
      </c>
      <c r="I8" s="45">
        <v>91</v>
      </c>
      <c r="J8" s="45">
        <v>63</v>
      </c>
      <c r="K8" s="45">
        <v>78</v>
      </c>
      <c r="L8" s="45">
        <v>72</v>
      </c>
      <c r="M8" s="44">
        <v>46</v>
      </c>
      <c r="N8" s="306">
        <f t="shared" si="0"/>
        <v>422</v>
      </c>
      <c r="O8" s="307">
        <f t="shared" si="1"/>
        <v>70.333333333333329</v>
      </c>
      <c r="P8" s="323">
        <f t="shared" ref="P8:P17" si="2">(H8*100)/$P$1</f>
        <v>5.1910598413842823</v>
      </c>
    </row>
    <row r="9" spans="1:16" ht="15.75" thickBot="1">
      <c r="A9" s="324" t="s">
        <v>315</v>
      </c>
      <c r="B9" s="321"/>
      <c r="C9" s="45"/>
      <c r="D9" s="45"/>
      <c r="E9" s="45"/>
      <c r="F9" s="45"/>
      <c r="G9" s="45"/>
      <c r="H9" s="45">
        <v>55</v>
      </c>
      <c r="I9" s="45">
        <v>58</v>
      </c>
      <c r="J9" s="45">
        <v>59</v>
      </c>
      <c r="K9" s="45">
        <v>70</v>
      </c>
      <c r="L9" s="45">
        <v>52</v>
      </c>
      <c r="M9" s="44">
        <v>71</v>
      </c>
      <c r="N9" s="306">
        <f t="shared" si="0"/>
        <v>365</v>
      </c>
      <c r="O9" s="307">
        <f t="shared" si="1"/>
        <v>60.833333333333336</v>
      </c>
      <c r="P9" s="323">
        <f t="shared" si="2"/>
        <v>3.9653929343907715</v>
      </c>
    </row>
    <row r="10" spans="1:16" ht="15.75" thickBot="1">
      <c r="A10" s="324" t="s">
        <v>313</v>
      </c>
      <c r="B10" s="321"/>
      <c r="C10" s="45"/>
      <c r="D10" s="45"/>
      <c r="E10" s="45"/>
      <c r="F10" s="45"/>
      <c r="G10" s="45"/>
      <c r="H10" s="45">
        <v>61</v>
      </c>
      <c r="I10" s="45">
        <v>68</v>
      </c>
      <c r="J10" s="45">
        <v>51</v>
      </c>
      <c r="K10" s="45">
        <v>75</v>
      </c>
      <c r="L10" s="45">
        <v>55</v>
      </c>
      <c r="M10" s="44">
        <v>53</v>
      </c>
      <c r="N10" s="306">
        <f t="shared" si="0"/>
        <v>363</v>
      </c>
      <c r="O10" s="307">
        <f t="shared" si="1"/>
        <v>60.5</v>
      </c>
      <c r="P10" s="323">
        <f t="shared" si="2"/>
        <v>4.3979812545061288</v>
      </c>
    </row>
    <row r="11" spans="1:16" ht="15.75" thickBot="1">
      <c r="A11" s="324" t="s">
        <v>297</v>
      </c>
      <c r="B11" s="321"/>
      <c r="C11" s="45"/>
      <c r="D11" s="45"/>
      <c r="E11" s="45"/>
      <c r="F11" s="45"/>
      <c r="G11" s="45"/>
      <c r="H11" s="45">
        <v>54</v>
      </c>
      <c r="I11" s="45">
        <v>80</v>
      </c>
      <c r="J11" s="45">
        <v>52</v>
      </c>
      <c r="K11" s="45">
        <v>66</v>
      </c>
      <c r="L11" s="45">
        <v>57</v>
      </c>
      <c r="M11" s="44">
        <v>52</v>
      </c>
      <c r="N11" s="306">
        <f t="shared" si="0"/>
        <v>361</v>
      </c>
      <c r="O11" s="307">
        <f t="shared" si="1"/>
        <v>60.166666666666664</v>
      </c>
      <c r="P11" s="323">
        <f t="shared" si="2"/>
        <v>3.8932948810382118</v>
      </c>
    </row>
    <row r="12" spans="1:16" ht="15.75" thickBot="1">
      <c r="A12" s="324" t="s">
        <v>320</v>
      </c>
      <c r="B12" s="321"/>
      <c r="C12" s="45"/>
      <c r="D12" s="45"/>
      <c r="E12" s="45"/>
      <c r="F12" s="45"/>
      <c r="G12" s="45"/>
      <c r="H12" s="45">
        <v>63</v>
      </c>
      <c r="I12" s="45">
        <v>54</v>
      </c>
      <c r="J12" s="45">
        <v>69</v>
      </c>
      <c r="K12" s="45">
        <v>68</v>
      </c>
      <c r="L12" s="45">
        <v>51</v>
      </c>
      <c r="M12" s="44">
        <v>44</v>
      </c>
      <c r="N12" s="306">
        <f t="shared" si="0"/>
        <v>349</v>
      </c>
      <c r="O12" s="307">
        <f t="shared" si="1"/>
        <v>58.166666666666664</v>
      </c>
      <c r="P12" s="323">
        <f t="shared" si="2"/>
        <v>4.5421773612112473</v>
      </c>
    </row>
    <row r="13" spans="1:16" ht="15.75" thickBot="1">
      <c r="A13" s="324" t="s">
        <v>326</v>
      </c>
      <c r="B13" s="321"/>
      <c r="C13" s="45"/>
      <c r="D13" s="45"/>
      <c r="E13" s="45"/>
      <c r="F13" s="45"/>
      <c r="G13" s="45"/>
      <c r="H13" s="45">
        <v>58</v>
      </c>
      <c r="I13" s="45">
        <v>62</v>
      </c>
      <c r="J13" s="45">
        <v>39</v>
      </c>
      <c r="K13" s="45">
        <v>65</v>
      </c>
      <c r="L13" s="45">
        <v>59</v>
      </c>
      <c r="M13" s="44">
        <v>48</v>
      </c>
      <c r="N13" s="306">
        <f t="shared" si="0"/>
        <v>331</v>
      </c>
      <c r="O13" s="307">
        <f t="shared" si="1"/>
        <v>55.166666666666664</v>
      </c>
      <c r="P13" s="323">
        <f t="shared" si="2"/>
        <v>4.1816870944484501</v>
      </c>
    </row>
    <row r="14" spans="1:16" ht="15.75" thickBot="1">
      <c r="A14" s="324" t="s">
        <v>306</v>
      </c>
      <c r="B14" s="321"/>
      <c r="C14" s="45"/>
      <c r="D14" s="45"/>
      <c r="E14" s="45"/>
      <c r="F14" s="45"/>
      <c r="G14" s="45"/>
      <c r="H14" s="45">
        <v>47</v>
      </c>
      <c r="I14" s="45">
        <v>46</v>
      </c>
      <c r="J14" s="45">
        <v>50</v>
      </c>
      <c r="K14" s="45">
        <v>43</v>
      </c>
      <c r="L14" s="45">
        <v>65</v>
      </c>
      <c r="M14" s="44">
        <v>41</v>
      </c>
      <c r="N14" s="306">
        <f t="shared" si="0"/>
        <v>292</v>
      </c>
      <c r="O14" s="307">
        <f t="shared" si="1"/>
        <v>48.666666666666664</v>
      </c>
      <c r="P14" s="323">
        <f t="shared" si="2"/>
        <v>3.3886085075702956</v>
      </c>
    </row>
    <row r="15" spans="1:16" ht="15.75" thickBot="1">
      <c r="A15" s="324" t="s">
        <v>317</v>
      </c>
      <c r="B15" s="321"/>
      <c r="C15" s="45"/>
      <c r="D15" s="45"/>
      <c r="E15" s="45"/>
      <c r="F15" s="45"/>
      <c r="G15" s="45"/>
      <c r="H15" s="45">
        <v>46</v>
      </c>
      <c r="I15" s="45">
        <v>65</v>
      </c>
      <c r="J15" s="45">
        <v>26</v>
      </c>
      <c r="K15" s="45">
        <v>51</v>
      </c>
      <c r="L15" s="45">
        <v>43</v>
      </c>
      <c r="M15" s="44">
        <v>47</v>
      </c>
      <c r="N15" s="306">
        <f t="shared" si="0"/>
        <v>278</v>
      </c>
      <c r="O15" s="307">
        <f t="shared" si="1"/>
        <v>46.333333333333336</v>
      </c>
      <c r="P15" s="323">
        <f t="shared" si="2"/>
        <v>3.3165104542177359</v>
      </c>
    </row>
    <row r="16" spans="1:16" ht="15.75" thickBot="1">
      <c r="A16" s="325" t="s">
        <v>319</v>
      </c>
      <c r="B16" s="321"/>
      <c r="C16" s="45"/>
      <c r="D16" s="45"/>
      <c r="E16" s="45"/>
      <c r="F16" s="45"/>
      <c r="G16" s="45"/>
      <c r="H16" s="45">
        <v>43</v>
      </c>
      <c r="I16" s="45">
        <v>53</v>
      </c>
      <c r="J16" s="247">
        <v>46</v>
      </c>
      <c r="K16" s="247">
        <v>57</v>
      </c>
      <c r="L16" s="247">
        <v>34</v>
      </c>
      <c r="M16" s="326">
        <v>42</v>
      </c>
      <c r="N16" s="309">
        <f t="shared" si="0"/>
        <v>275</v>
      </c>
      <c r="O16" s="327">
        <f t="shared" si="1"/>
        <v>45.833333333333336</v>
      </c>
      <c r="P16" s="829">
        <f t="shared" si="2"/>
        <v>3.1002162941600577</v>
      </c>
    </row>
    <row r="17" spans="1:33" ht="15.75" thickBot="1">
      <c r="A17" s="58" t="s">
        <v>5</v>
      </c>
      <c r="B17" s="276"/>
      <c r="C17" s="62"/>
      <c r="D17" s="62"/>
      <c r="E17" s="62"/>
      <c r="F17" s="62"/>
      <c r="G17" s="62"/>
      <c r="H17" s="62">
        <f t="shared" ref="H17:M17" si="3">SUM(H7:H16)</f>
        <v>581</v>
      </c>
      <c r="I17" s="62">
        <f t="shared" si="3"/>
        <v>702</v>
      </c>
      <c r="J17" s="62">
        <f t="shared" si="3"/>
        <v>546</v>
      </c>
      <c r="K17" s="62">
        <f t="shared" si="3"/>
        <v>713</v>
      </c>
      <c r="L17" s="62">
        <f t="shared" si="3"/>
        <v>559</v>
      </c>
      <c r="M17" s="266">
        <f t="shared" si="3"/>
        <v>514</v>
      </c>
      <c r="N17" s="328">
        <f t="shared" si="0"/>
        <v>3615</v>
      </c>
      <c r="O17" s="106">
        <f t="shared" si="1"/>
        <v>602.5</v>
      </c>
      <c r="P17" s="830">
        <f t="shared" si="2"/>
        <v>41.888968997837061</v>
      </c>
    </row>
    <row r="18" spans="1:33" s="739" customFormat="1">
      <c r="A18" s="735" t="s">
        <v>214</v>
      </c>
      <c r="N18" s="740">
        <f>SUM(N7:N16)</f>
        <v>3615</v>
      </c>
      <c r="P18" s="741">
        <f>100-P17</f>
        <v>58.111031002162939</v>
      </c>
    </row>
    <row r="19" spans="1:33">
      <c r="A19" s="224"/>
      <c r="B19" s="330"/>
      <c r="C19" s="330"/>
      <c r="D19" s="330"/>
      <c r="E19" s="224"/>
      <c r="F19" s="224"/>
      <c r="G19" s="224"/>
      <c r="H19" s="224"/>
      <c r="I19" s="224"/>
      <c r="J19" s="224"/>
      <c r="K19" s="224"/>
      <c r="L19" s="224"/>
      <c r="M19" s="224"/>
      <c r="N19" s="331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</row>
    <row r="20" spans="1:33">
      <c r="A20" s="224"/>
      <c r="B20" s="330"/>
      <c r="C20" s="330"/>
      <c r="D20" s="330"/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 s="224"/>
      <c r="Q20" s="291"/>
      <c r="R20" s="292"/>
      <c r="S20" s="294"/>
      <c r="T20" s="292"/>
      <c r="U20" s="292"/>
      <c r="V20" s="292"/>
      <c r="W20" s="292"/>
      <c r="X20" s="292"/>
      <c r="Y20" s="292"/>
      <c r="Z20" s="292"/>
      <c r="AA20" s="292"/>
      <c r="AB20" s="292"/>
      <c r="AC20" s="294"/>
      <c r="AD20" s="292"/>
      <c r="AE20" s="292"/>
      <c r="AF20" s="180"/>
      <c r="AG20" s="181"/>
    </row>
    <row r="21" spans="1:33">
      <c r="A21" s="224"/>
      <c r="B21" s="330"/>
      <c r="C21" s="330"/>
      <c r="D21" s="330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24"/>
      <c r="P21" s="224"/>
      <c r="Q21" s="291"/>
      <c r="R21" s="292"/>
      <c r="S21" s="294"/>
      <c r="T21" s="292"/>
      <c r="U21" s="292"/>
      <c r="V21" s="292"/>
      <c r="W21" s="292"/>
      <c r="X21" s="292"/>
      <c r="Y21" s="292"/>
      <c r="Z21" s="292"/>
      <c r="AA21" s="292"/>
      <c r="AB21" s="292"/>
      <c r="AC21" s="294"/>
      <c r="AD21" s="292"/>
      <c r="AE21" s="292"/>
      <c r="AF21" s="180"/>
      <c r="AG21" s="181"/>
    </row>
    <row r="22" spans="1:33">
      <c r="A22" s="224"/>
      <c r="B22" s="330"/>
      <c r="C22" s="330"/>
      <c r="D22" s="330"/>
      <c r="E22" s="224"/>
      <c r="F22" s="224"/>
      <c r="G22" s="224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91"/>
      <c r="V22" s="292"/>
      <c r="W22" s="292"/>
      <c r="X22" s="292"/>
      <c r="Y22" s="292"/>
      <c r="Z22" s="292"/>
      <c r="AA22" s="292"/>
      <c r="AB22" s="293"/>
      <c r="AC22" s="292"/>
      <c r="AD22" s="292"/>
      <c r="AE22" s="292"/>
      <c r="AF22" s="180"/>
      <c r="AG22" s="181"/>
    </row>
    <row r="23" spans="1:33">
      <c r="A23" s="224"/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4"/>
      <c r="R23" s="224"/>
      <c r="S23" s="224"/>
      <c r="T23" s="224"/>
      <c r="U23" s="291"/>
      <c r="V23" s="292"/>
      <c r="W23" s="292"/>
      <c r="X23" s="292"/>
      <c r="Y23" s="292"/>
      <c r="Z23" s="292"/>
      <c r="AA23" s="292"/>
      <c r="AB23" s="293"/>
      <c r="AC23" s="292"/>
      <c r="AD23" s="292"/>
      <c r="AE23" s="292"/>
      <c r="AF23" s="180"/>
      <c r="AG23" s="181"/>
    </row>
    <row r="24" spans="1:33">
      <c r="A24" s="224"/>
      <c r="B24" s="224"/>
      <c r="C24" s="224"/>
      <c r="D24" s="224"/>
      <c r="E24" s="224"/>
      <c r="F24" s="224"/>
      <c r="G24" s="224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  <c r="S24" s="224"/>
      <c r="T24" s="224"/>
      <c r="U24" s="291"/>
      <c r="V24" s="292"/>
      <c r="W24" s="292"/>
      <c r="X24" s="292"/>
      <c r="Y24" s="292"/>
      <c r="Z24" s="292"/>
      <c r="AA24" s="292"/>
      <c r="AB24" s="293"/>
      <c r="AC24" s="292"/>
      <c r="AD24" s="292"/>
      <c r="AE24" s="292"/>
      <c r="AF24" s="180"/>
      <c r="AG24" s="181"/>
    </row>
    <row r="25" spans="1:33">
      <c r="A25" s="224"/>
      <c r="B25" s="224"/>
      <c r="C25" s="224"/>
      <c r="D25" s="224"/>
      <c r="E25" s="224"/>
      <c r="F25" s="224"/>
      <c r="G25" s="224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  <c r="S25" s="224"/>
      <c r="T25" s="224"/>
      <c r="U25" s="291"/>
      <c r="V25" s="292"/>
      <c r="W25" s="292"/>
      <c r="X25" s="292"/>
      <c r="Y25" s="292"/>
      <c r="Z25" s="292"/>
      <c r="AA25" s="292"/>
      <c r="AB25" s="293"/>
      <c r="AC25" s="292"/>
      <c r="AD25" s="292"/>
      <c r="AE25" s="292"/>
      <c r="AF25" s="180"/>
      <c r="AG25" s="181"/>
    </row>
    <row r="26" spans="1:33">
      <c r="A26" s="224"/>
      <c r="B26" s="224"/>
      <c r="C26" s="224"/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24"/>
      <c r="U26" s="291"/>
      <c r="V26" s="292"/>
      <c r="W26" s="292"/>
      <c r="X26" s="292"/>
      <c r="Y26" s="292"/>
      <c r="Z26" s="292"/>
      <c r="AA26" s="292"/>
      <c r="AB26" s="293"/>
      <c r="AC26" s="292"/>
      <c r="AD26" s="292"/>
      <c r="AE26" s="292"/>
      <c r="AF26" s="180"/>
      <c r="AG26" s="181"/>
    </row>
    <row r="27" spans="1:33">
      <c r="A27" s="224"/>
      <c r="B27" s="224"/>
      <c r="C27" s="224"/>
      <c r="D27" s="224"/>
      <c r="E27" s="224"/>
      <c r="F27" s="224"/>
      <c r="G27" s="224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  <c r="S27" s="224"/>
      <c r="T27" s="224"/>
      <c r="U27" s="291"/>
      <c r="V27" s="292"/>
      <c r="W27" s="292"/>
      <c r="X27" s="292"/>
      <c r="Y27" s="292"/>
      <c r="Z27" s="292"/>
      <c r="AA27" s="292"/>
      <c r="AB27" s="293"/>
      <c r="AC27" s="292"/>
      <c r="AD27" s="292"/>
      <c r="AE27" s="292"/>
      <c r="AF27" s="180"/>
      <c r="AG27" s="181"/>
    </row>
    <row r="28" spans="1:33">
      <c r="A28" s="224"/>
      <c r="B28" s="224"/>
      <c r="C28" s="224"/>
      <c r="D28" s="224"/>
      <c r="E28" s="224"/>
      <c r="F28" s="224"/>
      <c r="G28" s="224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  <c r="S28" s="224"/>
      <c r="T28" s="224"/>
      <c r="U28" s="291"/>
      <c r="V28" s="292"/>
      <c r="W28" s="292"/>
      <c r="X28" s="292"/>
      <c r="Y28" s="292"/>
      <c r="Z28" s="292"/>
      <c r="AA28" s="292"/>
      <c r="AB28" s="293"/>
      <c r="AC28" s="292"/>
      <c r="AD28" s="292"/>
      <c r="AE28" s="292"/>
      <c r="AF28" s="180"/>
      <c r="AG28" s="181"/>
    </row>
    <row r="29" spans="1:33">
      <c r="A29" s="224"/>
      <c r="B29" s="224"/>
      <c r="C29" s="224"/>
      <c r="D29" s="224"/>
      <c r="E29" s="224"/>
      <c r="F29" s="224"/>
      <c r="G29" s="224"/>
      <c r="H29" s="224"/>
      <c r="I29" s="224"/>
      <c r="J29" s="224"/>
      <c r="K29" s="224"/>
      <c r="L29" s="224"/>
      <c r="M29" s="224"/>
      <c r="N29" s="224"/>
      <c r="O29" s="224"/>
      <c r="P29" s="224"/>
      <c r="Q29" s="224"/>
      <c r="R29" s="224"/>
      <c r="S29" s="224"/>
      <c r="T29" s="224"/>
      <c r="U29" s="291"/>
      <c r="V29" s="292"/>
      <c r="W29" s="292"/>
      <c r="X29" s="292"/>
      <c r="Y29" s="292"/>
      <c r="Z29" s="292"/>
      <c r="AA29" s="292"/>
      <c r="AB29" s="293"/>
      <c r="AC29" s="292"/>
      <c r="AD29" s="292"/>
      <c r="AE29" s="292"/>
      <c r="AF29" s="180"/>
      <c r="AG29" s="181"/>
    </row>
    <row r="30" spans="1:33">
      <c r="A30" s="224"/>
      <c r="B30" s="224"/>
      <c r="C30" s="224"/>
      <c r="D30" s="224"/>
      <c r="E30" s="224"/>
      <c r="F30" s="224"/>
      <c r="G30" s="224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  <c r="S30" s="224"/>
      <c r="T30" s="224"/>
      <c r="U30" s="224"/>
      <c r="V30" s="224"/>
      <c r="W30" s="224"/>
      <c r="X30" s="224"/>
      <c r="Y30" s="224"/>
      <c r="Z30" s="224"/>
      <c r="AA30" s="224"/>
      <c r="AB30" s="224"/>
      <c r="AC30" s="224"/>
      <c r="AD30" s="224"/>
      <c r="AE30" s="224"/>
    </row>
    <row r="31" spans="1:33">
      <c r="A31" s="224"/>
      <c r="B31" s="224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  <c r="S31" s="224"/>
      <c r="T31" s="224"/>
      <c r="U31" s="224"/>
      <c r="V31" s="224"/>
      <c r="W31" s="224"/>
      <c r="X31" s="224"/>
      <c r="Y31" s="224"/>
      <c r="Z31" s="224"/>
      <c r="AA31" s="224"/>
      <c r="AB31" s="224"/>
      <c r="AC31" s="224"/>
      <c r="AD31" s="224"/>
      <c r="AE31" s="224"/>
    </row>
    <row r="32" spans="1:33">
      <c r="A32" s="224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4"/>
      <c r="W32" s="224"/>
      <c r="X32" s="224"/>
      <c r="Y32" s="224"/>
      <c r="Z32" s="224"/>
      <c r="AA32" s="224"/>
      <c r="AB32" s="224"/>
      <c r="AC32" s="224"/>
      <c r="AD32" s="224"/>
      <c r="AE32" s="224"/>
    </row>
    <row r="33" spans="1:31">
      <c r="A33" s="224"/>
      <c r="B33" s="224"/>
      <c r="C33" s="224"/>
      <c r="D33" s="224"/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  <c r="S33" s="224"/>
      <c r="T33" s="224"/>
      <c r="U33" s="224"/>
      <c r="V33" s="224"/>
      <c r="W33" s="224"/>
      <c r="X33" s="224"/>
      <c r="Y33" s="224"/>
      <c r="Z33" s="224"/>
      <c r="AA33" s="224"/>
      <c r="AB33" s="224"/>
      <c r="AC33" s="224"/>
      <c r="AD33" s="224"/>
      <c r="AE33" s="224"/>
    </row>
    <row r="34" spans="1:31">
      <c r="A34" s="224"/>
      <c r="B34" s="224"/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  <c r="S34" s="224"/>
      <c r="T34" s="224"/>
      <c r="U34" s="224"/>
      <c r="V34" s="224"/>
      <c r="W34" s="224"/>
      <c r="X34" s="224"/>
      <c r="Y34" s="224"/>
      <c r="Z34" s="224"/>
      <c r="AA34" s="224"/>
      <c r="AB34" s="224"/>
      <c r="AC34" s="224"/>
      <c r="AD34" s="224"/>
      <c r="AE34" s="224"/>
    </row>
    <row r="35" spans="1:31">
      <c r="A35" s="224"/>
      <c r="B35" s="224"/>
      <c r="C35" s="224"/>
      <c r="D35" s="224"/>
      <c r="E35" s="224"/>
      <c r="F35" s="224"/>
      <c r="G35" s="224"/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4"/>
      <c r="S35" s="224"/>
      <c r="T35" s="224"/>
      <c r="U35" s="224"/>
      <c r="V35" s="224"/>
      <c r="W35" s="224"/>
      <c r="X35" s="224"/>
      <c r="Y35" s="224"/>
      <c r="Z35" s="224"/>
      <c r="AA35" s="224"/>
      <c r="AB35" s="224"/>
      <c r="AC35" s="224"/>
      <c r="AD35" s="224"/>
      <c r="AE35" s="224"/>
    </row>
    <row r="36" spans="1:31">
      <c r="A36" s="224"/>
      <c r="B36" s="224"/>
      <c r="C36" s="224"/>
      <c r="D36" s="224"/>
      <c r="E36" s="224"/>
      <c r="F36" s="224"/>
      <c r="G36" s="224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  <c r="S36" s="224"/>
      <c r="T36" s="224"/>
      <c r="U36" s="224"/>
      <c r="V36" s="224"/>
      <c r="W36" s="224"/>
      <c r="X36" s="224"/>
      <c r="Y36" s="224"/>
      <c r="Z36" s="224"/>
      <c r="AA36" s="224"/>
      <c r="AB36" s="224"/>
      <c r="AC36" s="224"/>
      <c r="AD36" s="224"/>
      <c r="AE36" s="224"/>
    </row>
    <row r="37" spans="1:31">
      <c r="A37" s="224"/>
      <c r="B37" s="224"/>
      <c r="C37" s="224"/>
      <c r="D37" s="224"/>
      <c r="E37" s="224"/>
      <c r="F37" s="224"/>
      <c r="G37" s="224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  <c r="S37" s="224"/>
      <c r="T37" s="224"/>
      <c r="U37" s="224"/>
      <c r="V37" s="224"/>
      <c r="W37" s="224"/>
      <c r="X37" s="224"/>
      <c r="Y37" s="224"/>
      <c r="Z37" s="224"/>
      <c r="AA37" s="224"/>
      <c r="AB37" s="224"/>
      <c r="AC37" s="224"/>
      <c r="AD37" s="224"/>
      <c r="AE37" s="224"/>
    </row>
    <row r="38" spans="1:31">
      <c r="A38" s="224"/>
      <c r="B38" s="224"/>
      <c r="C38" s="224"/>
      <c r="D38" s="224"/>
      <c r="E38" s="224"/>
      <c r="F38" s="224"/>
      <c r="G38" s="224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  <c r="S38" s="224"/>
      <c r="T38" s="224"/>
      <c r="U38" s="224"/>
      <c r="V38" s="224"/>
      <c r="W38" s="224"/>
      <c r="X38" s="224"/>
      <c r="Y38" s="224"/>
      <c r="Z38" s="224"/>
      <c r="AA38" s="224"/>
      <c r="AB38" s="224"/>
      <c r="AC38" s="224"/>
      <c r="AD38" s="224"/>
      <c r="AE38" s="224"/>
    </row>
    <row r="39" spans="1:31">
      <c r="A39" s="224"/>
      <c r="B39" s="224"/>
      <c r="C39" s="224"/>
      <c r="D39" s="224"/>
      <c r="E39" s="224"/>
      <c r="F39" s="224"/>
      <c r="G39" s="224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  <c r="S39" s="224"/>
      <c r="T39" s="224"/>
      <c r="U39" s="224"/>
      <c r="V39" s="224"/>
      <c r="W39" s="224"/>
      <c r="X39" s="224"/>
      <c r="Y39" s="224"/>
      <c r="Z39" s="224"/>
      <c r="AA39" s="224"/>
      <c r="AB39" s="224"/>
      <c r="AC39" s="224"/>
      <c r="AD39" s="224"/>
      <c r="AE39" s="224"/>
    </row>
    <row r="40" spans="1:31">
      <c r="A40" s="224"/>
      <c r="B40" s="224"/>
      <c r="C40" s="224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  <c r="S40" s="224"/>
      <c r="T40" s="224"/>
      <c r="U40" s="224"/>
      <c r="V40" s="224"/>
      <c r="W40" s="224"/>
      <c r="X40" s="224"/>
      <c r="Y40" s="224"/>
      <c r="Z40" s="224"/>
      <c r="AA40" s="224"/>
      <c r="AB40" s="224"/>
      <c r="AC40" s="224"/>
      <c r="AD40" s="224"/>
      <c r="AE40" s="224"/>
    </row>
    <row r="41" spans="1:31">
      <c r="A41" s="224"/>
      <c r="B41" s="224"/>
      <c r="C41" s="224"/>
      <c r="D41" s="224"/>
      <c r="E41" s="224"/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  <c r="AA41" s="224"/>
      <c r="AB41" s="224"/>
      <c r="AC41" s="224"/>
      <c r="AD41" s="224"/>
      <c r="AE41" s="224"/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H17:M17" formulaRange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8"/>
  <sheetViews>
    <sheetView workbookViewId="0">
      <selection activeCell="B1" sqref="B1"/>
    </sheetView>
  </sheetViews>
  <sheetFormatPr defaultRowHeight="14.25"/>
  <cols>
    <col min="1" max="1" width="11.42578125" style="13" customWidth="1"/>
    <col min="2" max="2" width="12.85546875" style="161" bestFit="1" customWidth="1"/>
    <col min="3" max="3" width="11.42578125" style="161" bestFit="1" customWidth="1"/>
    <col min="4" max="4" width="6.28515625" style="13" bestFit="1" customWidth="1"/>
    <col min="5" max="5" width="9.42578125" style="13" customWidth="1"/>
    <col min="6" max="6" width="12.85546875" style="13" bestFit="1" customWidth="1"/>
    <col min="7" max="7" width="11.42578125" style="13" bestFit="1" customWidth="1"/>
    <col min="8" max="8" width="7.140625" style="13" customWidth="1"/>
    <col min="9" max="9" width="9.5703125" style="13" customWidth="1"/>
    <col min="10" max="10" width="12.85546875" style="13" bestFit="1" customWidth="1"/>
    <col min="11" max="11" width="11.42578125" style="13" bestFit="1" customWidth="1"/>
    <col min="12" max="12" width="7.140625" style="13" customWidth="1"/>
    <col min="13" max="13" width="9.42578125" style="13" customWidth="1"/>
    <col min="14" max="14" width="12.85546875" style="13" bestFit="1" customWidth="1"/>
    <col min="15" max="15" width="11.42578125" style="13" bestFit="1" customWidth="1"/>
    <col min="16" max="16" width="9.140625" style="13" customWidth="1"/>
    <col min="17" max="16384" width="9.140625" style="13"/>
  </cols>
  <sheetData>
    <row r="1" spans="1:15" ht="15">
      <c r="A1" s="1" t="s">
        <v>0</v>
      </c>
    </row>
    <row r="2" spans="1:15" ht="15">
      <c r="A2" s="1" t="s">
        <v>1</v>
      </c>
    </row>
    <row r="3" spans="1:15" ht="15">
      <c r="A3" s="1"/>
    </row>
    <row r="4" spans="1:15" ht="15">
      <c r="A4" s="1" t="s">
        <v>329</v>
      </c>
    </row>
    <row r="5" spans="1:15" ht="15">
      <c r="A5" s="1"/>
    </row>
    <row r="6" spans="1:15">
      <c r="A6" s="13" t="s">
        <v>217</v>
      </c>
    </row>
    <row r="7" spans="1:15">
      <c r="A7" s="13" t="s">
        <v>218</v>
      </c>
    </row>
    <row r="8" spans="1:15" ht="15" thickBot="1">
      <c r="B8" s="13"/>
      <c r="C8" s="13"/>
    </row>
    <row r="9" spans="1:15" ht="15.75" thickBot="1">
      <c r="A9" s="840" t="str">
        <f>'10_SUB''s_+_demandadas_2023'!A7</f>
        <v>Lapa</v>
      </c>
      <c r="B9" s="840"/>
      <c r="C9" s="840"/>
      <c r="E9" s="840" t="str">
        <f>'10_SUB''s_+_demandadas_2023'!A8</f>
        <v>Sé</v>
      </c>
      <c r="F9" s="840"/>
      <c r="G9" s="840"/>
      <c r="I9" s="840" t="str">
        <f>'10_SUB''s_+_demandadas_2023'!A9</f>
        <v>Penha</v>
      </c>
      <c r="J9" s="840"/>
      <c r="K9" s="840"/>
      <c r="M9" s="840" t="str">
        <f>'10_SUB''s_+_demandadas_2023'!A10</f>
        <v>Mooca</v>
      </c>
      <c r="N9" s="840"/>
      <c r="O9" s="840"/>
    </row>
    <row r="10" spans="1:15" ht="15.75" thickBot="1">
      <c r="A10" s="4" t="s">
        <v>2</v>
      </c>
      <c r="B10" s="5" t="s">
        <v>219</v>
      </c>
      <c r="C10" s="4" t="s">
        <v>220</v>
      </c>
      <c r="E10" s="4" t="s">
        <v>2</v>
      </c>
      <c r="F10" s="5" t="s">
        <v>219</v>
      </c>
      <c r="G10" s="5" t="s">
        <v>220</v>
      </c>
      <c r="I10" s="4" t="s">
        <v>2</v>
      </c>
      <c r="J10" s="5" t="s">
        <v>219</v>
      </c>
      <c r="K10" s="5" t="s">
        <v>220</v>
      </c>
      <c r="M10" s="4" t="s">
        <v>2</v>
      </c>
      <c r="N10" s="5" t="s">
        <v>219</v>
      </c>
      <c r="O10" s="4" t="s">
        <v>220</v>
      </c>
    </row>
    <row r="11" spans="1:15" ht="15">
      <c r="A11" s="188">
        <v>44927</v>
      </c>
      <c r="B11" s="332">
        <f>'10_SUB''s_+_demandadas_2023'!M7</f>
        <v>70</v>
      </c>
      <c r="C11" s="269">
        <f>((B11-55)/55)*100</f>
        <v>27.27272727272727</v>
      </c>
      <c r="E11" s="188">
        <v>44927</v>
      </c>
      <c r="F11" s="190">
        <f>'10_SUB''s_+_demandadas_2023'!M8</f>
        <v>46</v>
      </c>
      <c r="G11" s="9">
        <f>((F11-49)/49)*100</f>
        <v>-6.1224489795918364</v>
      </c>
      <c r="I11" s="188">
        <v>44927</v>
      </c>
      <c r="J11" s="190">
        <f>'10_SUB''s_+_demandadas_2023'!M9</f>
        <v>71</v>
      </c>
      <c r="K11" s="9">
        <f>((J11-34)/34)*100</f>
        <v>108.8235294117647</v>
      </c>
      <c r="M11" s="188">
        <v>44927</v>
      </c>
      <c r="N11" s="332">
        <f>'10_SUB''s_+_demandadas_2023'!M10</f>
        <v>53</v>
      </c>
      <c r="O11" s="269">
        <f>((N11-34)/34)*100</f>
        <v>55.882352941176471</v>
      </c>
    </row>
    <row r="12" spans="1:15" ht="15">
      <c r="A12" s="191">
        <v>44958</v>
      </c>
      <c r="B12" s="333">
        <f>'10_SUB''s_+_demandadas_2023'!L7</f>
        <v>71</v>
      </c>
      <c r="C12" s="9">
        <f>((B12-51)/51)*100</f>
        <v>39.215686274509807</v>
      </c>
      <c r="E12" s="191">
        <v>44958</v>
      </c>
      <c r="F12" s="192">
        <f>'10_SUB''s_+_demandadas_2023'!L8</f>
        <v>72</v>
      </c>
      <c r="G12" s="9">
        <f>((F12-F11)/F11)*100</f>
        <v>56.521739130434781</v>
      </c>
      <c r="I12" s="191">
        <v>44958</v>
      </c>
      <c r="J12" s="192">
        <f>'10_SUB''s_+_demandadas_2023'!L9</f>
        <v>52</v>
      </c>
      <c r="K12" s="9">
        <f>((J12-J11)/J11)*100</f>
        <v>-26.760563380281688</v>
      </c>
      <c r="M12" s="191">
        <v>44958</v>
      </c>
      <c r="N12" s="333">
        <f>'10_SUB''s_+_demandadas_2023'!L10</f>
        <v>55</v>
      </c>
      <c r="O12" s="9">
        <f>((N12-N11)/N11)*100</f>
        <v>3.7735849056603774</v>
      </c>
    </row>
    <row r="13" spans="1:15" ht="15">
      <c r="A13" s="191">
        <v>44986</v>
      </c>
      <c r="B13" s="333">
        <f>'10_SUB''s_+_demandadas_2023'!K7</f>
        <v>140</v>
      </c>
      <c r="C13" s="9">
        <f>((B13-B12)/B12)*100</f>
        <v>97.183098591549296</v>
      </c>
      <c r="E13" s="191">
        <v>44986</v>
      </c>
      <c r="F13" s="192">
        <f>'10_SUB''s_+_demandadas_2023'!$K$8</f>
        <v>78</v>
      </c>
      <c r="G13" s="9">
        <f>((F13-F12)/F12)*100</f>
        <v>8.3333333333333321</v>
      </c>
      <c r="I13" s="191">
        <v>44986</v>
      </c>
      <c r="J13" s="192">
        <f>'10_SUB''s_+_demandadas_2023'!$K$9</f>
        <v>70</v>
      </c>
      <c r="K13" s="9">
        <f>((J13-J12)/J12)*100</f>
        <v>34.615384615384613</v>
      </c>
      <c r="M13" s="191">
        <v>44986</v>
      </c>
      <c r="N13" s="333">
        <f>'10_SUB''s_+_demandadas_2023'!$K$10</f>
        <v>75</v>
      </c>
      <c r="O13" s="9">
        <f>((N13-N12)/N12)*100</f>
        <v>36.363636363636367</v>
      </c>
    </row>
    <row r="14" spans="1:15" ht="15">
      <c r="A14" s="191">
        <v>45017</v>
      </c>
      <c r="B14" s="333">
        <f>'10_SUB''s_+_demandadas_2023'!J$7</f>
        <v>91</v>
      </c>
      <c r="C14" s="9">
        <f>((B14-B13)/B13)*100</f>
        <v>-35</v>
      </c>
      <c r="E14" s="191">
        <v>45017</v>
      </c>
      <c r="F14" s="333">
        <f>'10_SUB''s_+_demandadas_2023'!J$8</f>
        <v>63</v>
      </c>
      <c r="G14" s="9">
        <f>((F14-F13)/F13)*100</f>
        <v>-19.230769230769234</v>
      </c>
      <c r="I14" s="191">
        <v>45017</v>
      </c>
      <c r="J14" s="333">
        <f>'10_SUB''s_+_demandadas_2023'!J$9</f>
        <v>59</v>
      </c>
      <c r="K14" s="9">
        <f>((J14-J13)/J13)*100</f>
        <v>-15.714285714285714</v>
      </c>
      <c r="M14" s="191">
        <v>45017</v>
      </c>
      <c r="N14" s="333">
        <f>'10_SUB''s_+_demandadas_2023'!J$10</f>
        <v>51</v>
      </c>
      <c r="O14" s="9">
        <f>((N14-N13)/N13)*100</f>
        <v>-32</v>
      </c>
    </row>
    <row r="15" spans="1:15" ht="15">
      <c r="A15" s="191">
        <v>45047</v>
      </c>
      <c r="B15" s="333">
        <f>'10_SUB''s_+_demandadas_2023'!I$7</f>
        <v>125</v>
      </c>
      <c r="C15" s="9">
        <f>((B15-B14)/B14)*100</f>
        <v>37.362637362637365</v>
      </c>
      <c r="E15" s="191">
        <v>45047</v>
      </c>
      <c r="F15" s="333">
        <f>'10_SUB''s_+_demandadas_2023'!I$8</f>
        <v>91</v>
      </c>
      <c r="G15" s="9">
        <f>((F15-F14)/F14)*100</f>
        <v>44.444444444444443</v>
      </c>
      <c r="I15" s="191">
        <v>45047</v>
      </c>
      <c r="J15" s="333">
        <f>'10_SUB''s_+_demandadas_2023'!I$9</f>
        <v>58</v>
      </c>
      <c r="K15" s="9">
        <f>((J15-J14)/J14)*100</f>
        <v>-1.6949152542372881</v>
      </c>
      <c r="M15" s="191">
        <v>45047</v>
      </c>
      <c r="N15" s="333">
        <f>'10_SUB''s_+_demandadas_2023'!I$10</f>
        <v>68</v>
      </c>
      <c r="O15" s="9">
        <f>((N15-N14)/N14)*100</f>
        <v>33.333333333333329</v>
      </c>
    </row>
    <row r="16" spans="1:15" ht="15">
      <c r="A16" s="191">
        <v>45078</v>
      </c>
      <c r="B16" s="333">
        <f>'10_SUB''s_+_demandadas_2023'!H$7</f>
        <v>82</v>
      </c>
      <c r="C16" s="9">
        <f>((B16-B15)/B15)*100</f>
        <v>-34.4</v>
      </c>
      <c r="E16" s="191">
        <v>45078</v>
      </c>
      <c r="F16" s="333">
        <f>'10_SUB''s_+_demandadas_2023'!H$8</f>
        <v>72</v>
      </c>
      <c r="G16" s="9">
        <f>((F16-F15)/F15)*100</f>
        <v>-20.87912087912088</v>
      </c>
      <c r="I16" s="191">
        <v>45078</v>
      </c>
      <c r="J16" s="333">
        <f>'10_SUB''s_+_demandadas_2023'!H$9</f>
        <v>55</v>
      </c>
      <c r="K16" s="9">
        <f>((J16-J15)/J15)*100</f>
        <v>-5.1724137931034484</v>
      </c>
      <c r="M16" s="191">
        <v>45078</v>
      </c>
      <c r="N16" s="333">
        <f>'10_SUB''s_+_demandadas_2023'!H$10</f>
        <v>61</v>
      </c>
      <c r="O16" s="9">
        <f>((N16-N15)/N15)*100</f>
        <v>-10.294117647058822</v>
      </c>
    </row>
    <row r="17" spans="1:15" ht="15">
      <c r="A17" s="191">
        <v>45108</v>
      </c>
      <c r="B17" s="333"/>
      <c r="C17" s="9"/>
      <c r="E17" s="191">
        <v>45108</v>
      </c>
      <c r="F17" s="192"/>
      <c r="G17" s="9"/>
      <c r="I17" s="191">
        <v>45108</v>
      </c>
      <c r="J17" s="192"/>
      <c r="K17" s="9"/>
      <c r="M17" s="191">
        <v>45108</v>
      </c>
      <c r="N17" s="333"/>
      <c r="O17" s="9"/>
    </row>
    <row r="18" spans="1:15" ht="15">
      <c r="A18" s="191">
        <v>45139</v>
      </c>
      <c r="B18" s="333"/>
      <c r="C18" s="9"/>
      <c r="E18" s="191">
        <v>45139</v>
      </c>
      <c r="F18" s="192"/>
      <c r="G18" s="9"/>
      <c r="I18" s="191">
        <v>45139</v>
      </c>
      <c r="J18" s="192"/>
      <c r="K18" s="9"/>
      <c r="M18" s="191">
        <v>45139</v>
      </c>
      <c r="N18" s="333"/>
      <c r="O18" s="9"/>
    </row>
    <row r="19" spans="1:15" ht="15">
      <c r="A19" s="191">
        <v>45170</v>
      </c>
      <c r="B19" s="333"/>
      <c r="C19" s="9"/>
      <c r="E19" s="191">
        <v>45170</v>
      </c>
      <c r="F19" s="192"/>
      <c r="G19" s="9"/>
      <c r="I19" s="191">
        <v>45170</v>
      </c>
      <c r="J19" s="192"/>
      <c r="K19" s="9"/>
      <c r="M19" s="191">
        <v>45170</v>
      </c>
      <c r="N19" s="333"/>
      <c r="O19" s="9"/>
    </row>
    <row r="20" spans="1:15" ht="15">
      <c r="A20" s="191">
        <v>45200</v>
      </c>
      <c r="B20" s="333"/>
      <c r="C20" s="9"/>
      <c r="E20" s="191">
        <v>45200</v>
      </c>
      <c r="F20" s="192"/>
      <c r="G20" s="9"/>
      <c r="I20" s="191">
        <v>45200</v>
      </c>
      <c r="J20" s="192"/>
      <c r="K20" s="9"/>
      <c r="M20" s="191">
        <v>45200</v>
      </c>
      <c r="N20" s="333"/>
      <c r="O20" s="9"/>
    </row>
    <row r="21" spans="1:15" ht="15">
      <c r="A21" s="191">
        <v>45231</v>
      </c>
      <c r="B21" s="334"/>
      <c r="C21" s="9"/>
      <c r="E21" s="191">
        <v>45231</v>
      </c>
      <c r="F21" s="192"/>
      <c r="G21" s="9"/>
      <c r="I21" s="191">
        <v>45231</v>
      </c>
      <c r="J21" s="192"/>
      <c r="K21" s="9"/>
      <c r="M21" s="191">
        <v>45231</v>
      </c>
      <c r="N21" s="333"/>
      <c r="O21" s="9"/>
    </row>
    <row r="22" spans="1:15" ht="15.75" thickBot="1">
      <c r="A22" s="194">
        <v>45261</v>
      </c>
      <c r="B22" s="335"/>
      <c r="C22" s="19"/>
      <c r="E22" s="194">
        <v>45261</v>
      </c>
      <c r="F22" s="196"/>
      <c r="G22" s="19"/>
      <c r="I22" s="194">
        <v>45261</v>
      </c>
      <c r="J22" s="196"/>
      <c r="K22" s="19"/>
      <c r="M22" s="194">
        <v>45261</v>
      </c>
      <c r="N22" s="335"/>
      <c r="O22" s="19"/>
    </row>
    <row r="23" spans="1:15">
      <c r="B23" s="13"/>
      <c r="C23" s="13"/>
    </row>
    <row r="24" spans="1:15" ht="15" thickBot="1">
      <c r="B24" s="13"/>
      <c r="C24" s="13"/>
    </row>
    <row r="25" spans="1:15" ht="15.75" thickBot="1">
      <c r="A25" s="840" t="str">
        <f>'10_SUB''s_+_demandadas_2023'!A11</f>
        <v>Butantã</v>
      </c>
      <c r="B25" s="840"/>
      <c r="C25" s="840"/>
      <c r="E25" s="840" t="str">
        <f>'10_SUB''s_+_demandadas_2023'!A12</f>
        <v>Santo Amaro</v>
      </c>
      <c r="F25" s="840"/>
      <c r="G25" s="840"/>
      <c r="I25" s="840" t="str">
        <f>'10_SUB''s_+_demandadas_2023'!A13</f>
        <v>Vila Mariana</v>
      </c>
      <c r="J25" s="840"/>
      <c r="K25" s="840"/>
      <c r="M25" s="840" t="str">
        <f>'10_SUB''s_+_demandadas_2023'!A14</f>
        <v>Ipiranga</v>
      </c>
      <c r="N25" s="840"/>
      <c r="O25" s="840"/>
    </row>
    <row r="26" spans="1:15" ht="15.75" thickBot="1">
      <c r="A26" s="4" t="s">
        <v>2</v>
      </c>
      <c r="B26" s="4" t="s">
        <v>219</v>
      </c>
      <c r="C26" s="4" t="s">
        <v>220</v>
      </c>
      <c r="E26" s="4" t="s">
        <v>2</v>
      </c>
      <c r="F26" s="5" t="s">
        <v>219</v>
      </c>
      <c r="G26" s="5" t="s">
        <v>220</v>
      </c>
      <c r="I26" s="5" t="s">
        <v>2</v>
      </c>
      <c r="J26" s="5" t="s">
        <v>219</v>
      </c>
      <c r="K26" s="5" t="s">
        <v>220</v>
      </c>
      <c r="M26" s="5" t="s">
        <v>2</v>
      </c>
      <c r="N26" s="336" t="s">
        <v>219</v>
      </c>
      <c r="O26" s="4" t="s">
        <v>220</v>
      </c>
    </row>
    <row r="27" spans="1:15" ht="15">
      <c r="A27" s="188">
        <v>44927</v>
      </c>
      <c r="B27" s="190">
        <f>'10_SUB''s_+_demandadas_2023'!M11</f>
        <v>52</v>
      </c>
      <c r="C27" s="9">
        <f>((B27-31)/31)*100</f>
        <v>67.741935483870961</v>
      </c>
      <c r="E27" s="188">
        <v>44927</v>
      </c>
      <c r="F27" s="190">
        <f>'10_SUB''s_+_demandadas_2023'!M12</f>
        <v>44</v>
      </c>
      <c r="G27" s="9">
        <f>((F27-35)/35)*100</f>
        <v>25.714285714285712</v>
      </c>
      <c r="I27" s="188">
        <v>44927</v>
      </c>
      <c r="J27" s="190">
        <f>'10_SUB''s_+_demandadas_2023'!M13</f>
        <v>48</v>
      </c>
      <c r="K27" s="9">
        <f>((J27-51)/51)*100</f>
        <v>-5.8823529411764701</v>
      </c>
      <c r="M27" s="188">
        <v>44927</v>
      </c>
      <c r="N27" s="190">
        <f>'10_SUB''s_+_demandadas_2023'!M14</f>
        <v>41</v>
      </c>
      <c r="O27" s="9">
        <f>((N27-39)/39)*100</f>
        <v>5.1282051282051277</v>
      </c>
    </row>
    <row r="28" spans="1:15" ht="15">
      <c r="A28" s="191">
        <v>44958</v>
      </c>
      <c r="B28" s="192">
        <f>'10_SUB''s_+_demandadas_2023'!L11</f>
        <v>57</v>
      </c>
      <c r="C28" s="9">
        <f>((B28-B27)/B27)*100</f>
        <v>9.6153846153846168</v>
      </c>
      <c r="E28" s="191">
        <v>44958</v>
      </c>
      <c r="F28" s="192">
        <f>'10_SUB''s_+_demandadas_2023'!L12</f>
        <v>51</v>
      </c>
      <c r="G28" s="9">
        <f>((F28-F27)/F27)*100</f>
        <v>15.909090909090908</v>
      </c>
      <c r="I28" s="191">
        <v>44958</v>
      </c>
      <c r="J28" s="192">
        <f>'10_SUB''s_+_demandadas_2023'!L13</f>
        <v>59</v>
      </c>
      <c r="K28" s="9">
        <f>((J28-J27)/J27)*100</f>
        <v>22.916666666666664</v>
      </c>
      <c r="M28" s="191">
        <v>44958</v>
      </c>
      <c r="N28" s="192">
        <f>'10_SUB''s_+_demandadas_2023'!L14</f>
        <v>65</v>
      </c>
      <c r="O28" s="9">
        <f>((N28-N27)/N27)*100</f>
        <v>58.536585365853654</v>
      </c>
    </row>
    <row r="29" spans="1:15" ht="15">
      <c r="A29" s="191">
        <v>44986</v>
      </c>
      <c r="B29" s="192">
        <f>'10_SUB''s_+_demandadas_2023'!$K$11</f>
        <v>66</v>
      </c>
      <c r="C29" s="9">
        <f>((B29-B28)/B28)*100</f>
        <v>15.789473684210526</v>
      </c>
      <c r="E29" s="191">
        <v>44986</v>
      </c>
      <c r="F29" s="192">
        <f>'10_SUB''s_+_demandadas_2023'!$K$12</f>
        <v>68</v>
      </c>
      <c r="G29" s="9">
        <f>((F29-F28)/F28)*100</f>
        <v>33.333333333333329</v>
      </c>
      <c r="I29" s="191">
        <v>44986</v>
      </c>
      <c r="J29" s="192">
        <f>'10_SUB''s_+_demandadas_2023'!$K$13</f>
        <v>65</v>
      </c>
      <c r="K29" s="9">
        <f>((J29-J28)/J28)*100</f>
        <v>10.16949152542373</v>
      </c>
      <c r="M29" s="191">
        <v>44986</v>
      </c>
      <c r="N29" s="192">
        <f>'10_SUB''s_+_demandadas_2023'!$K$14</f>
        <v>43</v>
      </c>
      <c r="O29" s="9">
        <f>((N29-N28)/N28)*100</f>
        <v>-33.846153846153847</v>
      </c>
    </row>
    <row r="30" spans="1:15" ht="15">
      <c r="A30" s="191">
        <v>45017</v>
      </c>
      <c r="B30" s="333">
        <f>'10_SUB''s_+_demandadas_2023'!J$11</f>
        <v>52</v>
      </c>
      <c r="C30" s="9">
        <f>((B30-B29)/B29)*100</f>
        <v>-21.212121212121211</v>
      </c>
      <c r="E30" s="191">
        <v>45017</v>
      </c>
      <c r="F30" s="333">
        <f>'10_SUB''s_+_demandadas_2023'!J$12</f>
        <v>69</v>
      </c>
      <c r="G30" s="9">
        <f>((F30-F29)/F29)*100</f>
        <v>1.4705882352941175</v>
      </c>
      <c r="I30" s="191">
        <v>45017</v>
      </c>
      <c r="J30" s="333">
        <f>'10_SUB''s_+_demandadas_2023'!J$13</f>
        <v>39</v>
      </c>
      <c r="K30" s="9">
        <f>((J30-J29)/J29)*100</f>
        <v>-40</v>
      </c>
      <c r="M30" s="191">
        <v>45017</v>
      </c>
      <c r="N30" s="333">
        <f>'10_SUB''s_+_demandadas_2023'!J$14</f>
        <v>50</v>
      </c>
      <c r="O30" s="9">
        <f>((N30-N29)/N29)*100</f>
        <v>16.279069767441861</v>
      </c>
    </row>
    <row r="31" spans="1:15" ht="15">
      <c r="A31" s="191">
        <v>45047</v>
      </c>
      <c r="B31" s="333">
        <f>'10_SUB''s_+_demandadas_2023'!I$11</f>
        <v>80</v>
      </c>
      <c r="C31" s="9">
        <f>((B31-B30)/B30)*100</f>
        <v>53.846153846153847</v>
      </c>
      <c r="E31" s="191">
        <v>45047</v>
      </c>
      <c r="F31" s="333">
        <f>'10_SUB''s_+_demandadas_2023'!I$12</f>
        <v>54</v>
      </c>
      <c r="G31" s="9">
        <f>((F31-F30)/F30)*100</f>
        <v>-21.739130434782609</v>
      </c>
      <c r="I31" s="191">
        <v>45047</v>
      </c>
      <c r="J31" s="333">
        <f>'10_SUB''s_+_demandadas_2023'!I$13</f>
        <v>62</v>
      </c>
      <c r="K31" s="9">
        <f>((J31-J30)/J30)*100</f>
        <v>58.974358974358978</v>
      </c>
      <c r="M31" s="191">
        <v>45047</v>
      </c>
      <c r="N31" s="333">
        <f>'10_SUB''s_+_demandadas_2023'!I$14</f>
        <v>46</v>
      </c>
      <c r="O31" s="9">
        <f>((N31-N30)/N30)*100</f>
        <v>-8</v>
      </c>
    </row>
    <row r="32" spans="1:15" ht="15">
      <c r="A32" s="191">
        <v>45078</v>
      </c>
      <c r="B32" s="333">
        <f>'10_SUB''s_+_demandadas_2023'!H$11</f>
        <v>54</v>
      </c>
      <c r="C32" s="9">
        <f>((B32-B31)/B31)*100</f>
        <v>-32.5</v>
      </c>
      <c r="E32" s="191">
        <v>45078</v>
      </c>
      <c r="F32" s="333">
        <f>'10_SUB''s_+_demandadas_2023'!H$12</f>
        <v>63</v>
      </c>
      <c r="G32" s="9">
        <f>((F32-F31)/F31)*100</f>
        <v>16.666666666666664</v>
      </c>
      <c r="I32" s="191">
        <v>45078</v>
      </c>
      <c r="J32" s="333">
        <f>'10_SUB''s_+_demandadas_2023'!H$13</f>
        <v>58</v>
      </c>
      <c r="K32" s="9">
        <f>((J32-J31)/J31)*100</f>
        <v>-6.4516129032258061</v>
      </c>
      <c r="M32" s="191">
        <v>45078</v>
      </c>
      <c r="N32" s="333">
        <f>'10_SUB''s_+_demandadas_2023'!H$14</f>
        <v>47</v>
      </c>
      <c r="O32" s="9">
        <f>((N32-N31)/N31)*100</f>
        <v>2.1739130434782608</v>
      </c>
    </row>
    <row r="33" spans="1:15" ht="15">
      <c r="A33" s="191">
        <v>45108</v>
      </c>
      <c r="B33" s="192"/>
      <c r="C33" s="9"/>
      <c r="E33" s="191">
        <v>45108</v>
      </c>
      <c r="F33" s="192"/>
      <c r="G33" s="9"/>
      <c r="I33" s="191">
        <v>45108</v>
      </c>
      <c r="J33" s="192"/>
      <c r="K33" s="9"/>
      <c r="M33" s="191">
        <v>45108</v>
      </c>
      <c r="N33" s="192"/>
      <c r="O33" s="9"/>
    </row>
    <row r="34" spans="1:15" ht="15">
      <c r="A34" s="191">
        <v>45139</v>
      </c>
      <c r="B34" s="192"/>
      <c r="C34" s="9"/>
      <c r="E34" s="191">
        <v>45139</v>
      </c>
      <c r="F34" s="192"/>
      <c r="G34" s="9"/>
      <c r="I34" s="191">
        <v>45139</v>
      </c>
      <c r="J34" s="192"/>
      <c r="K34" s="9"/>
      <c r="M34" s="191">
        <v>45139</v>
      </c>
      <c r="N34" s="192"/>
      <c r="O34" s="9"/>
    </row>
    <row r="35" spans="1:15" ht="15">
      <c r="A35" s="191">
        <v>45170</v>
      </c>
      <c r="B35" s="192"/>
      <c r="C35" s="9"/>
      <c r="E35" s="191">
        <v>45170</v>
      </c>
      <c r="F35" s="192"/>
      <c r="G35" s="9"/>
      <c r="I35" s="191">
        <v>45170</v>
      </c>
      <c r="J35" s="192"/>
      <c r="K35" s="9"/>
      <c r="M35" s="191">
        <v>45170</v>
      </c>
      <c r="N35" s="192"/>
      <c r="O35" s="9"/>
    </row>
    <row r="36" spans="1:15" ht="15">
      <c r="A36" s="191">
        <v>45200</v>
      </c>
      <c r="B36" s="192"/>
      <c r="C36" s="9"/>
      <c r="E36" s="191">
        <v>45200</v>
      </c>
      <c r="F36" s="192"/>
      <c r="G36" s="9"/>
      <c r="I36" s="191">
        <v>45200</v>
      </c>
      <c r="J36" s="192"/>
      <c r="K36" s="9"/>
      <c r="M36" s="191">
        <v>45200</v>
      </c>
      <c r="N36" s="192"/>
      <c r="O36" s="9"/>
    </row>
    <row r="37" spans="1:15" ht="15">
      <c r="A37" s="191">
        <v>45231</v>
      </c>
      <c r="B37" s="192"/>
      <c r="C37" s="9"/>
      <c r="E37" s="191">
        <v>45231</v>
      </c>
      <c r="F37" s="193"/>
      <c r="G37" s="9"/>
      <c r="I37" s="191">
        <v>45231</v>
      </c>
      <c r="J37" s="193"/>
      <c r="K37" s="9"/>
      <c r="M37" s="191">
        <v>45231</v>
      </c>
      <c r="N37" s="192"/>
      <c r="O37" s="9"/>
    </row>
    <row r="38" spans="1:15" ht="15.75" thickBot="1">
      <c r="A38" s="194">
        <v>45261</v>
      </c>
      <c r="B38" s="196"/>
      <c r="C38" s="19"/>
      <c r="E38" s="194">
        <v>45261</v>
      </c>
      <c r="F38" s="196"/>
      <c r="G38" s="9"/>
      <c r="I38" s="194">
        <v>45261</v>
      </c>
      <c r="J38" s="196"/>
      <c r="K38" s="19"/>
      <c r="M38" s="194">
        <v>45261</v>
      </c>
      <c r="N38" s="196"/>
      <c r="O38" s="19"/>
    </row>
    <row r="40" spans="1:15" ht="15" thickBot="1"/>
    <row r="41" spans="1:15" ht="15.75" thickBot="1">
      <c r="A41" s="840" t="str">
        <f>'10_SUB''s_+_demandadas_2023'!A15</f>
        <v>Pinheiros</v>
      </c>
      <c r="B41" s="840"/>
      <c r="C41" s="840"/>
      <c r="E41" s="840" t="str">
        <f>'10_SUB''s_+_demandadas_2023'!A16</f>
        <v>Santana/Tucuruvi</v>
      </c>
      <c r="F41" s="840"/>
      <c r="G41" s="840"/>
    </row>
    <row r="42" spans="1:15" ht="15.75" thickBot="1">
      <c r="A42" s="4" t="s">
        <v>2</v>
      </c>
      <c r="B42" s="5" t="s">
        <v>219</v>
      </c>
      <c r="C42" s="5" t="s">
        <v>220</v>
      </c>
      <c r="E42" s="4" t="s">
        <v>2</v>
      </c>
      <c r="F42" s="5" t="s">
        <v>219</v>
      </c>
      <c r="G42" s="5" t="s">
        <v>220</v>
      </c>
    </row>
    <row r="43" spans="1:15" ht="15">
      <c r="A43" s="188">
        <v>44927</v>
      </c>
      <c r="B43" s="190">
        <f>'10_SUB''s_+_demandadas_2023'!M15</f>
        <v>47</v>
      </c>
      <c r="C43" s="9">
        <f>((B43-51)/51)*100</f>
        <v>-7.8431372549019605</v>
      </c>
      <c r="E43" s="188">
        <v>44927</v>
      </c>
      <c r="F43" s="337">
        <f>'10_SUB''s_+_demandadas_2023'!M16</f>
        <v>42</v>
      </c>
      <c r="G43" s="9">
        <f>((F43-31)/31)*100</f>
        <v>35.483870967741936</v>
      </c>
    </row>
    <row r="44" spans="1:15" ht="15">
      <c r="A44" s="191">
        <v>44958</v>
      </c>
      <c r="B44" s="192">
        <f>'10_SUB''s_+_demandadas_2023'!L15</f>
        <v>43</v>
      </c>
      <c r="C44" s="9">
        <f>((B44-B43)/B43)*100</f>
        <v>-8.5106382978723403</v>
      </c>
      <c r="E44" s="191">
        <v>44958</v>
      </c>
      <c r="F44" s="338">
        <f>'10_SUB''s_+_demandadas_2023'!L16</f>
        <v>34</v>
      </c>
      <c r="G44" s="9">
        <f>((F44-F43)/F43)*100</f>
        <v>-19.047619047619047</v>
      </c>
    </row>
    <row r="45" spans="1:15" ht="15">
      <c r="A45" s="191">
        <v>44986</v>
      </c>
      <c r="B45" s="192">
        <f>'10_SUB''s_+_demandadas_2023'!$K$15</f>
        <v>51</v>
      </c>
      <c r="C45" s="9">
        <f>((B45-B44)/B44)*100</f>
        <v>18.604651162790699</v>
      </c>
      <c r="E45" s="191">
        <v>44986</v>
      </c>
      <c r="F45" s="339">
        <f>'10_SUB''s_+_demandadas_2023'!$K$16</f>
        <v>57</v>
      </c>
      <c r="G45" s="9">
        <f>((F45-F44)/F44)*100</f>
        <v>67.64705882352942</v>
      </c>
    </row>
    <row r="46" spans="1:15" ht="15">
      <c r="A46" s="191">
        <v>45017</v>
      </c>
      <c r="B46" s="192">
        <f>'10_SUB''s_+_demandadas_2023'!J$15</f>
        <v>26</v>
      </c>
      <c r="C46" s="9">
        <f>((B46-B45)/B45)*100</f>
        <v>-49.019607843137251</v>
      </c>
      <c r="E46" s="191">
        <v>45017</v>
      </c>
      <c r="F46" s="333">
        <f>'10_SUB''s_+_demandadas_2023'!J$16</f>
        <v>46</v>
      </c>
      <c r="G46" s="9">
        <f>((F46-F45)/F45)*100</f>
        <v>-19.298245614035086</v>
      </c>
    </row>
    <row r="47" spans="1:15" ht="15">
      <c r="A47" s="191">
        <v>45047</v>
      </c>
      <c r="B47" s="192">
        <f>'10_SUB''s_+_demandadas_2023'!I$15</f>
        <v>65</v>
      </c>
      <c r="C47" s="9">
        <f>((B47-B46)/B46)*100</f>
        <v>150</v>
      </c>
      <c r="E47" s="191">
        <v>45047</v>
      </c>
      <c r="F47" s="333">
        <f>'10_SUB''s_+_demandadas_2023'!I$16</f>
        <v>53</v>
      </c>
      <c r="G47" s="9">
        <f>((F47-F46)/F46)*100</f>
        <v>15.217391304347828</v>
      </c>
    </row>
    <row r="48" spans="1:15" ht="15">
      <c r="A48" s="191">
        <v>45078</v>
      </c>
      <c r="B48" s="192">
        <f>'10_SUB''s_+_demandadas_2023'!H$15</f>
        <v>46</v>
      </c>
      <c r="C48" s="9">
        <f>((B48-B47)/B47)*100</f>
        <v>-29.230769230769234</v>
      </c>
      <c r="E48" s="191">
        <v>45078</v>
      </c>
      <c r="F48" s="333">
        <f>'10_SUB''s_+_demandadas_2023'!H$16</f>
        <v>43</v>
      </c>
      <c r="G48" s="9">
        <f>((F48-F47)/F47)*100</f>
        <v>-18.867924528301888</v>
      </c>
    </row>
    <row r="49" spans="1:11" ht="15">
      <c r="A49" s="191">
        <v>45108</v>
      </c>
      <c r="B49" s="192"/>
      <c r="C49" s="9"/>
      <c r="E49" s="191">
        <v>45108</v>
      </c>
      <c r="F49" s="337"/>
      <c r="G49" s="9"/>
    </row>
    <row r="50" spans="1:11" ht="15">
      <c r="A50" s="191">
        <v>45139</v>
      </c>
      <c r="B50" s="192"/>
      <c r="C50" s="9"/>
      <c r="E50" s="191">
        <v>45139</v>
      </c>
      <c r="F50" s="192"/>
      <c r="G50" s="9"/>
    </row>
    <row r="51" spans="1:11" ht="15">
      <c r="A51" s="191">
        <v>45170</v>
      </c>
      <c r="B51" s="192"/>
      <c r="C51" s="9"/>
      <c r="E51" s="191">
        <v>45170</v>
      </c>
      <c r="F51" s="192"/>
      <c r="G51" s="9"/>
    </row>
    <row r="52" spans="1:11" ht="15">
      <c r="A52" s="191">
        <v>45200</v>
      </c>
      <c r="B52" s="192"/>
      <c r="C52" s="9"/>
      <c r="E52" s="191">
        <v>45200</v>
      </c>
      <c r="F52" s="192"/>
      <c r="G52" s="9"/>
    </row>
    <row r="53" spans="1:11" ht="15">
      <c r="A53" s="191">
        <v>45231</v>
      </c>
      <c r="B53" s="193"/>
      <c r="C53" s="9"/>
      <c r="E53" s="191">
        <v>45231</v>
      </c>
      <c r="F53" s="193"/>
      <c r="G53" s="9"/>
    </row>
    <row r="54" spans="1:11" ht="15.75" thickBot="1">
      <c r="A54" s="194">
        <v>45261</v>
      </c>
      <c r="B54" s="196"/>
      <c r="C54" s="19"/>
      <c r="E54" s="194">
        <v>45261</v>
      </c>
      <c r="F54" s="196"/>
      <c r="G54" s="19"/>
    </row>
    <row r="56" spans="1:11">
      <c r="B56" s="13"/>
      <c r="C56" s="13"/>
    </row>
    <row r="57" spans="1:11" ht="15">
      <c r="A57" s="833"/>
      <c r="B57" s="833"/>
      <c r="C57" s="833"/>
      <c r="D57" s="833"/>
      <c r="F57" s="833"/>
      <c r="G57" s="833"/>
      <c r="H57" s="833"/>
      <c r="I57" s="833"/>
      <c r="J57" s="833"/>
      <c r="K57" s="340"/>
    </row>
    <row r="58" spans="1:11">
      <c r="A58" s="340"/>
      <c r="B58" s="13"/>
      <c r="C58" s="13"/>
    </row>
    <row r="59" spans="1:11" ht="15">
      <c r="B59" s="13"/>
      <c r="C59" s="13"/>
      <c r="F59" s="833"/>
      <c r="G59" s="833"/>
      <c r="H59" s="833"/>
      <c r="I59" s="833"/>
      <c r="J59" s="833"/>
      <c r="K59" s="833"/>
    </row>
    <row r="60" spans="1:11">
      <c r="B60" s="13"/>
      <c r="C60" s="13"/>
    </row>
    <row r="61" spans="1:11" ht="15">
      <c r="A61" s="833"/>
      <c r="B61" s="833"/>
      <c r="C61" s="833"/>
      <c r="D61" s="833"/>
    </row>
    <row r="102" ht="57" customHeight="1"/>
    <row r="104" ht="81" customHeight="1"/>
    <row r="106" ht="85.5" customHeight="1"/>
    <row r="108" ht="56.25" customHeight="1"/>
  </sheetData>
  <mergeCells count="14">
    <mergeCell ref="A61:D61"/>
    <mergeCell ref="A9:C9"/>
    <mergeCell ref="E9:G9"/>
    <mergeCell ref="I9:K9"/>
    <mergeCell ref="M9:O9"/>
    <mergeCell ref="A25:C25"/>
    <mergeCell ref="E25:G25"/>
    <mergeCell ref="I25:K25"/>
    <mergeCell ref="M25:O25"/>
    <mergeCell ref="A41:C41"/>
    <mergeCell ref="E41:G41"/>
    <mergeCell ref="A57:D57"/>
    <mergeCell ref="F57:J57"/>
    <mergeCell ref="F59:K59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/>
  </sheetViews>
  <sheetFormatPr defaultRowHeight="15"/>
  <cols>
    <col min="1" max="1" width="27" customWidth="1"/>
    <col min="2" max="2" width="10.7109375" style="181" bestFit="1" customWidth="1"/>
    <col min="3" max="8" width="9.140625" customWidth="1"/>
    <col min="9" max="9" width="53.5703125" bestFit="1" customWidth="1"/>
    <col min="10" max="10" width="9.140625" customWidth="1"/>
  </cols>
  <sheetData>
    <row r="1" spans="1:9">
      <c r="A1" s="159" t="s">
        <v>0</v>
      </c>
    </row>
    <row r="2" spans="1:9">
      <c r="A2" s="1" t="s">
        <v>1</v>
      </c>
    </row>
    <row r="3" spans="1:9" ht="15.75" thickBot="1"/>
    <row r="4" spans="1:9" ht="15" customHeight="1" thickBot="1">
      <c r="A4" s="341" t="s">
        <v>213</v>
      </c>
      <c r="B4" s="218">
        <v>45078</v>
      </c>
      <c r="C4" s="342"/>
      <c r="I4" s="13"/>
    </row>
    <row r="5" spans="1:9">
      <c r="A5" s="240" t="s">
        <v>311</v>
      </c>
      <c r="B5" s="45">
        <v>82</v>
      </c>
      <c r="C5" s="163"/>
    </row>
    <row r="6" spans="1:9">
      <c r="A6" s="240" t="s">
        <v>324</v>
      </c>
      <c r="B6" s="45">
        <v>72</v>
      </c>
      <c r="C6" s="163"/>
    </row>
    <row r="7" spans="1:9">
      <c r="A7" s="240" t="s">
        <v>320</v>
      </c>
      <c r="B7" s="45">
        <v>63</v>
      </c>
      <c r="C7" s="163"/>
    </row>
    <row r="8" spans="1:9">
      <c r="A8" s="240" t="s">
        <v>313</v>
      </c>
      <c r="B8" s="45">
        <v>61</v>
      </c>
      <c r="C8" s="163"/>
    </row>
    <row r="9" spans="1:9">
      <c r="A9" s="240" t="s">
        <v>326</v>
      </c>
      <c r="B9" s="45">
        <v>58</v>
      </c>
      <c r="C9" s="163"/>
    </row>
    <row r="10" spans="1:9">
      <c r="A10" s="240" t="s">
        <v>315</v>
      </c>
      <c r="B10" s="45">
        <v>55</v>
      </c>
      <c r="C10" s="163"/>
    </row>
    <row r="11" spans="1:9">
      <c r="A11" s="240" t="s">
        <v>297</v>
      </c>
      <c r="B11" s="45">
        <v>54</v>
      </c>
      <c r="C11" s="163"/>
    </row>
    <row r="12" spans="1:9">
      <c r="A12" s="240" t="s">
        <v>306</v>
      </c>
      <c r="B12" s="45">
        <v>47</v>
      </c>
      <c r="C12" s="163"/>
    </row>
    <row r="13" spans="1:9">
      <c r="A13" s="240" t="s">
        <v>317</v>
      </c>
      <c r="B13" s="45">
        <v>46</v>
      </c>
      <c r="C13" s="163"/>
    </row>
    <row r="14" spans="1:9">
      <c r="A14" s="240" t="s">
        <v>319</v>
      </c>
      <c r="B14" s="45">
        <v>43</v>
      </c>
      <c r="C14" s="163"/>
    </row>
    <row r="15" spans="1:9">
      <c r="A15" s="240" t="s">
        <v>298</v>
      </c>
      <c r="B15" s="45">
        <v>41</v>
      </c>
      <c r="C15" s="343"/>
    </row>
    <row r="16" spans="1:9">
      <c r="A16" s="240" t="s">
        <v>308</v>
      </c>
      <c r="B16" s="45">
        <v>38</v>
      </c>
      <c r="C16" s="163"/>
    </row>
    <row r="17" spans="1:3">
      <c r="A17" s="240" t="s">
        <v>318</v>
      </c>
      <c r="B17" s="45">
        <v>36</v>
      </c>
      <c r="C17" s="163"/>
    </row>
    <row r="18" spans="1:3">
      <c r="A18" s="240" t="s">
        <v>299</v>
      </c>
      <c r="B18" s="45">
        <v>35</v>
      </c>
      <c r="C18" s="163"/>
    </row>
    <row r="19" spans="1:3">
      <c r="A19" s="240" t="s">
        <v>301</v>
      </c>
      <c r="B19" s="45">
        <v>32</v>
      </c>
      <c r="C19" s="163"/>
    </row>
    <row r="20" spans="1:3">
      <c r="A20" s="240" t="s">
        <v>310</v>
      </c>
      <c r="B20" s="45">
        <v>30</v>
      </c>
      <c r="C20" s="163"/>
    </row>
    <row r="21" spans="1:3">
      <c r="A21" s="240" t="s">
        <v>300</v>
      </c>
      <c r="B21" s="45">
        <v>29</v>
      </c>
      <c r="C21" s="163"/>
    </row>
    <row r="22" spans="1:3">
      <c r="A22" s="240" t="s">
        <v>325</v>
      </c>
      <c r="B22" s="45">
        <v>28</v>
      </c>
      <c r="C22" s="163"/>
    </row>
    <row r="23" spans="1:3">
      <c r="A23" s="240" t="s">
        <v>321</v>
      </c>
      <c r="B23" s="45">
        <v>27</v>
      </c>
      <c r="C23" s="163"/>
    </row>
    <row r="24" spans="1:3">
      <c r="A24" s="240" t="s">
        <v>304</v>
      </c>
      <c r="B24" s="45">
        <v>26</v>
      </c>
      <c r="C24" s="163"/>
    </row>
    <row r="25" spans="1:3">
      <c r="A25" s="240" t="s">
        <v>296</v>
      </c>
      <c r="B25" s="45">
        <v>25</v>
      </c>
      <c r="C25" s="163"/>
    </row>
    <row r="26" spans="1:3">
      <c r="A26" s="240" t="s">
        <v>312</v>
      </c>
      <c r="B26" s="45">
        <v>24</v>
      </c>
      <c r="C26" s="163"/>
    </row>
    <row r="27" spans="1:3">
      <c r="A27" s="240" t="s">
        <v>307</v>
      </c>
      <c r="B27" s="45">
        <v>23</v>
      </c>
      <c r="C27" s="163"/>
    </row>
    <row r="28" spans="1:3">
      <c r="A28" s="240" t="s">
        <v>322</v>
      </c>
      <c r="B28" s="45">
        <v>18</v>
      </c>
      <c r="C28" s="163"/>
    </row>
    <row r="29" spans="1:3">
      <c r="A29" s="240" t="s">
        <v>323</v>
      </c>
      <c r="B29" s="45">
        <v>17</v>
      </c>
      <c r="C29" s="163"/>
    </row>
    <row r="30" spans="1:3">
      <c r="A30" s="240" t="s">
        <v>309</v>
      </c>
      <c r="B30" s="45">
        <v>16</v>
      </c>
      <c r="C30" s="163"/>
    </row>
    <row r="31" spans="1:3">
      <c r="A31" s="240" t="s">
        <v>305</v>
      </c>
      <c r="B31" s="45">
        <v>12</v>
      </c>
      <c r="C31" s="163"/>
    </row>
    <row r="32" spans="1:3">
      <c r="A32" s="240" t="s">
        <v>327</v>
      </c>
      <c r="B32" s="45">
        <v>12</v>
      </c>
      <c r="C32" s="163"/>
    </row>
    <row r="33" spans="1:9">
      <c r="A33" s="240" t="s">
        <v>303</v>
      </c>
      <c r="B33" s="45">
        <v>10</v>
      </c>
      <c r="C33" s="163"/>
    </row>
    <row r="34" spans="1:9">
      <c r="A34" s="240" t="s">
        <v>316</v>
      </c>
      <c r="B34" s="45">
        <v>9</v>
      </c>
      <c r="C34" s="163"/>
    </row>
    <row r="35" spans="1:9">
      <c r="A35" s="240" t="s">
        <v>314</v>
      </c>
      <c r="B35" s="45">
        <v>8</v>
      </c>
      <c r="C35" s="163"/>
    </row>
    <row r="36" spans="1:9" ht="15.75" thickBot="1">
      <c r="A36" s="240" t="s">
        <v>302</v>
      </c>
      <c r="B36" s="45">
        <v>5</v>
      </c>
      <c r="C36" s="163"/>
    </row>
    <row r="37" spans="1:9" ht="15.75" thickBot="1">
      <c r="A37" s="344" t="s">
        <v>330</v>
      </c>
      <c r="B37" s="345">
        <f>SUM(B5:B36)</f>
        <v>1082</v>
      </c>
      <c r="C37" s="223"/>
      <c r="I37" s="13"/>
    </row>
    <row r="38" spans="1:9">
      <c r="I38" s="13"/>
    </row>
    <row r="39" spans="1:9">
      <c r="I39" s="13"/>
    </row>
    <row r="40" spans="1:9">
      <c r="I40" s="13"/>
    </row>
  </sheetData>
  <pageMargins left="0.511811024" right="0.511811024" top="0.78740157500000008" bottom="0.78740157500000008" header="0.31496062000000008" footer="0.31496062000000008"/>
  <ignoredErrors>
    <ignoredError sqref="B37" formulaRange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zoomScaleNormal="100" workbookViewId="0"/>
  </sheetViews>
  <sheetFormatPr defaultRowHeight="15"/>
  <cols>
    <col min="1" max="1" width="15.42578125" customWidth="1"/>
    <col min="2" max="2" width="10.5703125" customWidth="1"/>
    <col min="3" max="3" width="10.28515625" customWidth="1"/>
    <col min="4" max="4" width="9.5703125" customWidth="1"/>
    <col min="5" max="5" width="7.7109375" bestFit="1" customWidth="1"/>
    <col min="6" max="6" width="11" customWidth="1"/>
    <col min="7" max="7" width="10.28515625" customWidth="1"/>
    <col min="8" max="8" width="6.42578125" bestFit="1" customWidth="1"/>
    <col min="9" max="9" width="7" bestFit="1" customWidth="1"/>
    <col min="10" max="10" width="6.5703125" bestFit="1" customWidth="1"/>
    <col min="11" max="11" width="7.140625" bestFit="1" customWidth="1"/>
    <col min="12" max="12" width="6.28515625" bestFit="1" customWidth="1"/>
    <col min="13" max="13" width="6.42578125" bestFit="1" customWidth="1"/>
    <col min="14" max="14" width="5.5703125" bestFit="1" customWidth="1"/>
    <col min="15" max="15" width="7.7109375" bestFit="1" customWidth="1"/>
    <col min="16" max="16" width="9.85546875" customWidth="1"/>
    <col min="17" max="17" width="8.140625" bestFit="1" customWidth="1"/>
    <col min="18" max="18" width="9.140625" customWidth="1"/>
  </cols>
  <sheetData>
    <row r="1" spans="1:18">
      <c r="A1" s="159" t="s">
        <v>0</v>
      </c>
    </row>
    <row r="2" spans="1:18">
      <c r="A2" s="1" t="s">
        <v>1</v>
      </c>
    </row>
    <row r="3" spans="1:18" ht="15.75" thickBot="1"/>
    <row r="4" spans="1:18" ht="46.5" customHeight="1" thickBot="1">
      <c r="A4" s="346" t="s">
        <v>3</v>
      </c>
      <c r="B4" s="347">
        <v>45261</v>
      </c>
      <c r="C4" s="347">
        <v>45231</v>
      </c>
      <c r="D4" s="347">
        <v>45200</v>
      </c>
      <c r="E4" s="347">
        <v>45170</v>
      </c>
      <c r="F4" s="347">
        <v>45139</v>
      </c>
      <c r="G4" s="347">
        <v>45108</v>
      </c>
      <c r="H4" s="347">
        <v>45078</v>
      </c>
      <c r="I4" s="348">
        <v>45047</v>
      </c>
      <c r="J4" s="347">
        <v>45017</v>
      </c>
      <c r="K4" s="349">
        <v>44986</v>
      </c>
      <c r="L4" s="350">
        <v>44958</v>
      </c>
      <c r="M4" s="350">
        <v>44927</v>
      </c>
      <c r="N4" s="350" t="s">
        <v>5</v>
      </c>
      <c r="O4" s="351" t="s">
        <v>331</v>
      </c>
      <c r="P4" s="352" t="s">
        <v>440</v>
      </c>
      <c r="Q4" s="353" t="s">
        <v>332</v>
      </c>
    </row>
    <row r="5" spans="1:18" ht="15.75" thickBot="1">
      <c r="A5" s="354" t="s">
        <v>333</v>
      </c>
      <c r="B5" s="355"/>
      <c r="C5" s="355"/>
      <c r="D5" s="355"/>
      <c r="E5" s="355"/>
      <c r="F5" s="355"/>
      <c r="G5" s="355"/>
      <c r="H5" s="355"/>
      <c r="I5" s="355"/>
      <c r="J5" s="355"/>
      <c r="K5" s="355"/>
      <c r="L5" s="355"/>
      <c r="M5" s="356"/>
      <c r="N5" s="357"/>
      <c r="O5" s="358"/>
      <c r="P5" s="359"/>
      <c r="Q5" s="360"/>
    </row>
    <row r="6" spans="1:18" ht="15.75" thickBot="1">
      <c r="A6" s="361" t="s">
        <v>334</v>
      </c>
      <c r="B6" s="362"/>
      <c r="C6" s="363"/>
      <c r="D6" s="363"/>
      <c r="E6" s="363"/>
      <c r="F6" s="363"/>
      <c r="G6" s="363"/>
      <c r="H6" s="363">
        <v>111</v>
      </c>
      <c r="I6" s="363">
        <v>58</v>
      </c>
      <c r="J6" s="363">
        <v>49</v>
      </c>
      <c r="K6" s="363">
        <v>71</v>
      </c>
      <c r="L6" s="363">
        <v>40</v>
      </c>
      <c r="M6" s="364">
        <v>38</v>
      </c>
      <c r="N6" s="365">
        <f>SUM(B6:M6)</f>
        <v>367</v>
      </c>
      <c r="O6" s="366">
        <f>AVERAGE(B6:M6)</f>
        <v>61.166666666666664</v>
      </c>
      <c r="P6" s="367">
        <f>(H6/H$9)*100</f>
        <v>46.835443037974684</v>
      </c>
      <c r="Q6" s="367">
        <f>(N6/N$15)*100</f>
        <v>21.976047904191617</v>
      </c>
    </row>
    <row r="7" spans="1:18">
      <c r="A7" s="368" t="s">
        <v>335</v>
      </c>
      <c r="B7" s="369"/>
      <c r="C7" s="370"/>
      <c r="D7" s="370"/>
      <c r="E7" s="370"/>
      <c r="F7" s="370"/>
      <c r="G7" s="370"/>
      <c r="H7" s="370">
        <v>126</v>
      </c>
      <c r="I7" s="370">
        <v>112</v>
      </c>
      <c r="J7" s="370">
        <v>80</v>
      </c>
      <c r="K7" s="370">
        <v>91</v>
      </c>
      <c r="L7" s="370">
        <v>61</v>
      </c>
      <c r="M7" s="371">
        <v>100</v>
      </c>
      <c r="N7" s="372">
        <f>SUM(B7:M7)</f>
        <v>570</v>
      </c>
      <c r="O7" s="373">
        <f>AVERAGE(B7:M7)</f>
        <v>95</v>
      </c>
      <c r="P7" s="367">
        <f>(H7/H$9)*100</f>
        <v>53.164556962025308</v>
      </c>
      <c r="Q7" s="374">
        <f>(N7/N$15)*100</f>
        <v>34.131736526946113</v>
      </c>
    </row>
    <row r="8" spans="1:18" ht="15.75" thickBot="1">
      <c r="A8" s="375" t="s">
        <v>336</v>
      </c>
      <c r="B8" s="376"/>
      <c r="C8" s="377"/>
      <c r="D8" s="377"/>
      <c r="E8" s="377"/>
      <c r="F8" s="377"/>
      <c r="G8" s="377"/>
      <c r="H8" s="377">
        <v>2</v>
      </c>
      <c r="I8" s="377">
        <v>4</v>
      </c>
      <c r="J8" s="377">
        <v>0</v>
      </c>
      <c r="K8" s="377">
        <v>2</v>
      </c>
      <c r="L8" s="377">
        <v>1</v>
      </c>
      <c r="M8" s="378">
        <v>1</v>
      </c>
      <c r="N8" s="379">
        <f>SUM(B8:M8)</f>
        <v>10</v>
      </c>
      <c r="O8" s="380">
        <f>AVERAGE(B8:M8)</f>
        <v>1.6666666666666667</v>
      </c>
      <c r="P8" s="381"/>
      <c r="Q8" s="374">
        <f>(N8/N$15)*100</f>
        <v>0.5988023952095809</v>
      </c>
    </row>
    <row r="9" spans="1:18" ht="24.75" customHeight="1" thickBot="1">
      <c r="A9" s="382" t="s">
        <v>337</v>
      </c>
      <c r="B9" s="383" t="s">
        <v>338</v>
      </c>
      <c r="C9" s="383" t="s">
        <v>338</v>
      </c>
      <c r="D9" s="383" t="s">
        <v>338</v>
      </c>
      <c r="E9" s="383" t="s">
        <v>338</v>
      </c>
      <c r="F9" s="383" t="s">
        <v>338</v>
      </c>
      <c r="G9" s="383" t="s">
        <v>338</v>
      </c>
      <c r="H9" s="383">
        <f t="shared" ref="H9:N9" si="0">SUM(H6:H7)</f>
        <v>237</v>
      </c>
      <c r="I9" s="383">
        <f t="shared" si="0"/>
        <v>170</v>
      </c>
      <c r="J9" s="383">
        <f t="shared" si="0"/>
        <v>129</v>
      </c>
      <c r="K9" s="383">
        <f t="shared" si="0"/>
        <v>162</v>
      </c>
      <c r="L9" s="383">
        <f t="shared" si="0"/>
        <v>101</v>
      </c>
      <c r="M9" s="384">
        <f t="shared" si="0"/>
        <v>138</v>
      </c>
      <c r="N9" s="385">
        <f t="shared" si="0"/>
        <v>937</v>
      </c>
      <c r="O9" s="386">
        <f>AVERAGE(B9:M9)</f>
        <v>156.16666666666666</v>
      </c>
      <c r="P9" s="387">
        <f>SUM(P6:P7)</f>
        <v>100</v>
      </c>
      <c r="Q9" s="388"/>
    </row>
    <row r="10" spans="1:18" ht="15.75" thickBot="1">
      <c r="A10" s="389" t="s">
        <v>339</v>
      </c>
      <c r="B10" s="390"/>
      <c r="C10" s="390"/>
      <c r="D10" s="390"/>
      <c r="E10" s="390"/>
      <c r="F10" s="390"/>
      <c r="G10" s="390"/>
      <c r="H10" s="391">
        <f t="shared" ref="H10:N10" si="1">SUM(H6:H8)</f>
        <v>239</v>
      </c>
      <c r="I10" s="391">
        <f t="shared" si="1"/>
        <v>174</v>
      </c>
      <c r="J10" s="391">
        <f t="shared" si="1"/>
        <v>129</v>
      </c>
      <c r="K10" s="391">
        <f t="shared" si="1"/>
        <v>164</v>
      </c>
      <c r="L10" s="391">
        <f t="shared" si="1"/>
        <v>102</v>
      </c>
      <c r="M10" s="391">
        <f t="shared" si="1"/>
        <v>139</v>
      </c>
      <c r="N10" s="392">
        <f t="shared" si="1"/>
        <v>947</v>
      </c>
      <c r="O10" s="393">
        <f>AVERAGE(B10:M10)</f>
        <v>157.83333333333334</v>
      </c>
      <c r="P10" s="394"/>
      <c r="Q10" s="374">
        <f>SUM(Q6:Q8)</f>
        <v>56.706586826347312</v>
      </c>
    </row>
    <row r="11" spans="1:18" ht="15.75" thickBot="1">
      <c r="A11" s="395"/>
      <c r="B11" s="396"/>
      <c r="C11" s="396"/>
      <c r="D11" s="396"/>
      <c r="E11" s="396"/>
      <c r="F11" s="396"/>
      <c r="G11" s="396"/>
      <c r="H11" s="396"/>
      <c r="I11" s="396"/>
      <c r="J11" s="396"/>
      <c r="K11" s="396"/>
      <c r="L11" s="396"/>
      <c r="M11" s="397"/>
      <c r="N11" s="398"/>
      <c r="O11" s="399"/>
      <c r="P11" s="400"/>
      <c r="Q11" s="401"/>
    </row>
    <row r="12" spans="1:18" ht="15.75" thickBot="1">
      <c r="A12" s="402" t="s">
        <v>340</v>
      </c>
      <c r="B12" s="403"/>
      <c r="C12" s="355"/>
      <c r="D12" s="355"/>
      <c r="E12" s="355"/>
      <c r="F12" s="355"/>
      <c r="G12" s="355"/>
      <c r="H12" s="355"/>
      <c r="I12" s="355"/>
      <c r="J12" s="355"/>
      <c r="K12" s="355"/>
      <c r="L12" s="355"/>
      <c r="M12" s="356"/>
      <c r="N12" s="404"/>
      <c r="O12" s="405"/>
      <c r="P12" s="406"/>
      <c r="Q12" s="407"/>
    </row>
    <row r="13" spans="1:18" ht="15.75" thickBot="1">
      <c r="A13" s="408" t="s">
        <v>340</v>
      </c>
      <c r="B13" s="409"/>
      <c r="C13" s="410"/>
      <c r="D13" s="410"/>
      <c r="E13" s="410"/>
      <c r="F13" s="410"/>
      <c r="G13" s="410"/>
      <c r="H13" s="410">
        <v>108</v>
      </c>
      <c r="I13" s="410">
        <v>91</v>
      </c>
      <c r="J13" s="410">
        <v>120</v>
      </c>
      <c r="K13" s="410">
        <v>149</v>
      </c>
      <c r="L13" s="410">
        <v>143</v>
      </c>
      <c r="M13" s="411">
        <v>112</v>
      </c>
      <c r="N13" s="412">
        <f>SUM(B13:M13)</f>
        <v>723</v>
      </c>
      <c r="O13" s="413">
        <f>AVERAGE(B13:M13)</f>
        <v>120.5</v>
      </c>
      <c r="P13" s="414"/>
      <c r="Q13" s="374">
        <f>(N13/N$15)*100</f>
        <v>43.293413173652695</v>
      </c>
    </row>
    <row r="14" spans="1:18" ht="15.75" thickBot="1">
      <c r="A14" s="395"/>
      <c r="B14" s="396"/>
      <c r="C14" s="396"/>
      <c r="D14" s="396"/>
      <c r="E14" s="396"/>
      <c r="F14" s="396"/>
      <c r="G14" s="396"/>
      <c r="H14" s="396"/>
      <c r="I14" s="396"/>
      <c r="J14" s="396"/>
      <c r="K14" s="396"/>
      <c r="L14" s="396"/>
      <c r="M14" s="397"/>
      <c r="N14" s="415"/>
      <c r="O14" s="416"/>
      <c r="P14" s="417"/>
      <c r="Q14" s="418"/>
    </row>
    <row r="15" spans="1:18" ht="15.75" thickBot="1">
      <c r="A15" s="389" t="s">
        <v>15</v>
      </c>
      <c r="B15" s="419" t="s">
        <v>338</v>
      </c>
      <c r="C15" s="419" t="s">
        <v>338</v>
      </c>
      <c r="D15" s="419" t="s">
        <v>338</v>
      </c>
      <c r="E15" s="419" t="s">
        <v>338</v>
      </c>
      <c r="F15" s="419" t="s">
        <v>338</v>
      </c>
      <c r="G15" s="419" t="s">
        <v>338</v>
      </c>
      <c r="H15" s="419">
        <f t="shared" ref="H15:N15" si="2">H10+H13</f>
        <v>347</v>
      </c>
      <c r="I15" s="419">
        <f t="shared" si="2"/>
        <v>265</v>
      </c>
      <c r="J15" s="419">
        <f t="shared" si="2"/>
        <v>249</v>
      </c>
      <c r="K15" s="419">
        <f t="shared" si="2"/>
        <v>313</v>
      </c>
      <c r="L15" s="419">
        <f t="shared" si="2"/>
        <v>245</v>
      </c>
      <c r="M15" s="419">
        <f t="shared" si="2"/>
        <v>251</v>
      </c>
      <c r="N15" s="419">
        <f t="shared" si="2"/>
        <v>1670</v>
      </c>
      <c r="O15" s="420">
        <f>AVERAGE(B15:M15)</f>
        <v>278.33333333333331</v>
      </c>
      <c r="P15" s="394"/>
      <c r="Q15" s="421">
        <f>SUM(Q10:Q13)</f>
        <v>100</v>
      </c>
      <c r="R15" s="16"/>
    </row>
    <row r="16" spans="1:18" ht="15.75" thickBot="1"/>
    <row r="17" spans="1:7" ht="15.75" thickBot="1">
      <c r="A17" s="841" t="s">
        <v>341</v>
      </c>
      <c r="B17" s="841"/>
      <c r="C17" s="841"/>
      <c r="D17" s="422"/>
      <c r="E17" s="841" t="s">
        <v>340</v>
      </c>
      <c r="F17" s="841"/>
      <c r="G17" s="841"/>
    </row>
    <row r="18" spans="1:7" ht="15.75" thickBot="1">
      <c r="A18" s="423" t="s">
        <v>2</v>
      </c>
      <c r="B18" s="424" t="s">
        <v>219</v>
      </c>
      <c r="C18" s="424" t="s">
        <v>220</v>
      </c>
      <c r="D18" s="422"/>
      <c r="E18" s="423" t="s">
        <v>2</v>
      </c>
      <c r="F18" s="424" t="s">
        <v>219</v>
      </c>
      <c r="G18" s="424" t="s">
        <v>220</v>
      </c>
    </row>
    <row r="19" spans="1:7">
      <c r="A19" s="425">
        <v>44927</v>
      </c>
      <c r="B19" s="426">
        <f>M9</f>
        <v>138</v>
      </c>
      <c r="C19" s="427">
        <f>((B19-81)/81)*100</f>
        <v>70.370370370370367</v>
      </c>
      <c r="D19" s="422"/>
      <c r="E19" s="425">
        <v>44927</v>
      </c>
      <c r="F19" s="426">
        <f>M13</f>
        <v>112</v>
      </c>
      <c r="G19" s="427">
        <f>((F19-98)/98)*100</f>
        <v>14.285714285714285</v>
      </c>
    </row>
    <row r="20" spans="1:7">
      <c r="A20" s="428">
        <v>44958</v>
      </c>
      <c r="B20" s="429">
        <f>L9</f>
        <v>101</v>
      </c>
      <c r="C20" s="427">
        <f>((B20-B19)/B19)*100</f>
        <v>-26.811594202898554</v>
      </c>
      <c r="D20" s="422"/>
      <c r="E20" s="428">
        <v>44958</v>
      </c>
      <c r="F20" s="429">
        <f>L13</f>
        <v>143</v>
      </c>
      <c r="G20" s="427">
        <f>((F20-F19)/F19)*100</f>
        <v>27.678571428571431</v>
      </c>
    </row>
    <row r="21" spans="1:7">
      <c r="A21" s="428">
        <v>44986</v>
      </c>
      <c r="B21" s="429">
        <f>K9</f>
        <v>162</v>
      </c>
      <c r="C21" s="427">
        <f>((B21-B20)/B20)*100</f>
        <v>60.396039603960396</v>
      </c>
      <c r="D21" s="422"/>
      <c r="E21" s="428">
        <v>44986</v>
      </c>
      <c r="F21" s="429">
        <f>K13</f>
        <v>149</v>
      </c>
      <c r="G21" s="427">
        <f>((F21-F20)/F20)*100</f>
        <v>4.1958041958041958</v>
      </c>
    </row>
    <row r="22" spans="1:7">
      <c r="A22" s="428">
        <v>45017</v>
      </c>
      <c r="B22" s="429">
        <f>J9</f>
        <v>129</v>
      </c>
      <c r="C22" s="427">
        <f>((B22-B21)/B21)*100</f>
        <v>-20.37037037037037</v>
      </c>
      <c r="D22" s="422"/>
      <c r="E22" s="428">
        <v>45017</v>
      </c>
      <c r="F22" s="429">
        <f>J13</f>
        <v>120</v>
      </c>
      <c r="G22" s="427">
        <f>((F22-F21)/F21)*100</f>
        <v>-19.463087248322147</v>
      </c>
    </row>
    <row r="23" spans="1:7">
      <c r="A23" s="428">
        <v>45047</v>
      </c>
      <c r="B23" s="429">
        <f>I9</f>
        <v>170</v>
      </c>
      <c r="C23" s="427">
        <f>((B23-B22)/B22)*100</f>
        <v>31.782945736434108</v>
      </c>
      <c r="D23" s="422"/>
      <c r="E23" s="428">
        <v>45047</v>
      </c>
      <c r="F23" s="429">
        <f>I13</f>
        <v>91</v>
      </c>
      <c r="G23" s="427">
        <f>((F23-F22)/F22)*100</f>
        <v>-24.166666666666668</v>
      </c>
    </row>
    <row r="24" spans="1:7">
      <c r="A24" s="428">
        <v>45078</v>
      </c>
      <c r="B24" s="429">
        <f>H9</f>
        <v>237</v>
      </c>
      <c r="C24" s="427">
        <f>((B24-B23)/B23)*100</f>
        <v>39.411764705882355</v>
      </c>
      <c r="D24" s="422"/>
      <c r="E24" s="428">
        <v>45078</v>
      </c>
      <c r="F24" s="429">
        <f>H13</f>
        <v>108</v>
      </c>
      <c r="G24" s="427">
        <f>((F24-F23)/F23)*100</f>
        <v>18.681318681318682</v>
      </c>
    </row>
    <row r="25" spans="1:7">
      <c r="A25" s="428">
        <v>45108</v>
      </c>
      <c r="B25" s="429" t="str">
        <f>G9</f>
        <v xml:space="preserve"> </v>
      </c>
      <c r="C25" s="427"/>
      <c r="D25" s="422"/>
      <c r="E25" s="428">
        <v>45108</v>
      </c>
      <c r="F25" s="429"/>
      <c r="G25" s="427"/>
    </row>
    <row r="26" spans="1:7">
      <c r="A26" s="428">
        <v>45139</v>
      </c>
      <c r="B26" s="429" t="str">
        <f>F9</f>
        <v xml:space="preserve"> </v>
      </c>
      <c r="C26" s="427"/>
      <c r="D26" s="422"/>
      <c r="E26" s="428">
        <v>45139</v>
      </c>
      <c r="F26" s="429"/>
      <c r="G26" s="427"/>
    </row>
    <row r="27" spans="1:7">
      <c r="A27" s="428">
        <v>45170</v>
      </c>
      <c r="B27" s="429" t="str">
        <f>E9</f>
        <v xml:space="preserve"> </v>
      </c>
      <c r="C27" s="427"/>
      <c r="D27" s="422"/>
      <c r="E27" s="428">
        <v>45170</v>
      </c>
      <c r="F27" s="429"/>
      <c r="G27" s="427"/>
    </row>
    <row r="28" spans="1:7">
      <c r="A28" s="428">
        <v>45200</v>
      </c>
      <c r="B28" s="429" t="str">
        <f>D9</f>
        <v xml:space="preserve"> </v>
      </c>
      <c r="C28" s="427"/>
      <c r="D28" s="422"/>
      <c r="E28" s="428">
        <v>45200</v>
      </c>
      <c r="F28" s="429"/>
      <c r="G28" s="427"/>
    </row>
    <row r="29" spans="1:7">
      <c r="A29" s="428">
        <v>45231</v>
      </c>
      <c r="B29" s="430" t="str">
        <f>C9</f>
        <v xml:space="preserve"> </v>
      </c>
      <c r="C29" s="427"/>
      <c r="D29" s="422"/>
      <c r="E29" s="428">
        <v>45231</v>
      </c>
      <c r="F29" s="430"/>
      <c r="G29" s="427"/>
    </row>
    <row r="30" spans="1:7" ht="15.75" thickBot="1">
      <c r="A30" s="431">
        <v>45261</v>
      </c>
      <c r="B30" s="432" t="str">
        <f>B9</f>
        <v xml:space="preserve"> </v>
      </c>
      <c r="C30" s="433"/>
      <c r="D30" s="422"/>
      <c r="E30" s="431">
        <v>45261</v>
      </c>
      <c r="F30" s="432"/>
      <c r="G30" s="433"/>
    </row>
    <row r="31" spans="1:7" ht="15.75" thickBot="1">
      <c r="A31" s="434" t="s">
        <v>5</v>
      </c>
      <c r="B31" s="435">
        <f>SUM(B19:B30)</f>
        <v>937</v>
      </c>
      <c r="C31" s="436"/>
      <c r="D31" s="422"/>
      <c r="E31" s="206" t="s">
        <v>5</v>
      </c>
      <c r="F31" s="435">
        <f>SUM(F19:F30)</f>
        <v>723</v>
      </c>
      <c r="G31" s="436"/>
    </row>
    <row r="32" spans="1:7" ht="15.75" thickBot="1">
      <c r="A32" s="437" t="s">
        <v>6</v>
      </c>
      <c r="B32" s="435">
        <f>AVERAGE(B19:B30)</f>
        <v>156.16666666666666</v>
      </c>
      <c r="C32" s="436"/>
      <c r="D32" s="422"/>
      <c r="E32" s="437" t="s">
        <v>6</v>
      </c>
      <c r="F32" s="435">
        <f>AVERAGE(F19:F30)</f>
        <v>120.5</v>
      </c>
      <c r="G32" s="436"/>
    </row>
    <row r="33" spans="1:8" ht="17.25" customHeight="1" thickBot="1"/>
    <row r="34" spans="1:8" ht="93" customHeight="1" thickBot="1">
      <c r="A34" s="438"/>
      <c r="B34" s="439" t="s">
        <v>342</v>
      </c>
      <c r="C34" s="440" t="s">
        <v>343</v>
      </c>
      <c r="D34" s="440" t="s">
        <v>344</v>
      </c>
      <c r="E34" s="440" t="s">
        <v>345</v>
      </c>
      <c r="F34" s="440" t="s">
        <v>346</v>
      </c>
      <c r="G34" s="441" t="s">
        <v>347</v>
      </c>
      <c r="H34" s="442" t="s">
        <v>15</v>
      </c>
    </row>
    <row r="35" spans="1:8" ht="15.75" thickBot="1">
      <c r="A35" s="443" t="s">
        <v>335</v>
      </c>
      <c r="B35" s="444"/>
      <c r="C35" s="445"/>
      <c r="D35" s="445"/>
      <c r="E35" s="445"/>
      <c r="F35" s="445"/>
      <c r="G35" s="445"/>
      <c r="H35" s="446"/>
    </row>
    <row r="36" spans="1:8">
      <c r="A36" s="447">
        <v>44927</v>
      </c>
      <c r="B36" s="448">
        <v>6</v>
      </c>
      <c r="C36" s="449">
        <v>1</v>
      </c>
      <c r="D36" s="449">
        <v>65</v>
      </c>
      <c r="E36" s="449">
        <v>6</v>
      </c>
      <c r="F36" s="449">
        <v>16</v>
      </c>
      <c r="G36" s="450">
        <v>6</v>
      </c>
      <c r="H36" s="451">
        <f t="shared" ref="H36:H47" si="3">SUM(B36:G36)</f>
        <v>100</v>
      </c>
    </row>
    <row r="37" spans="1:8">
      <c r="A37" s="452">
        <v>44958</v>
      </c>
      <c r="B37" s="453">
        <v>6</v>
      </c>
      <c r="C37" s="454">
        <v>2</v>
      </c>
      <c r="D37" s="454">
        <v>35</v>
      </c>
      <c r="E37" s="454">
        <v>3</v>
      </c>
      <c r="F37" s="454">
        <v>8</v>
      </c>
      <c r="G37" s="455">
        <v>7</v>
      </c>
      <c r="H37" s="456">
        <f t="shared" si="3"/>
        <v>61</v>
      </c>
    </row>
    <row r="38" spans="1:8">
      <c r="A38" s="452">
        <v>44986</v>
      </c>
      <c r="B38" s="453">
        <v>6</v>
      </c>
      <c r="C38" s="454">
        <v>2</v>
      </c>
      <c r="D38" s="454">
        <v>56</v>
      </c>
      <c r="E38" s="454">
        <v>6</v>
      </c>
      <c r="F38" s="454">
        <v>9</v>
      </c>
      <c r="G38" s="455">
        <v>12</v>
      </c>
      <c r="H38" s="456">
        <f t="shared" si="3"/>
        <v>91</v>
      </c>
    </row>
    <row r="39" spans="1:8">
      <c r="A39" s="452">
        <v>45017</v>
      </c>
      <c r="B39" s="453">
        <v>11</v>
      </c>
      <c r="C39" s="454">
        <v>0</v>
      </c>
      <c r="D39" s="454">
        <v>46</v>
      </c>
      <c r="E39" s="454">
        <v>6</v>
      </c>
      <c r="F39" s="454">
        <v>11</v>
      </c>
      <c r="G39" s="455">
        <v>6</v>
      </c>
      <c r="H39" s="456">
        <f t="shared" si="3"/>
        <v>80</v>
      </c>
    </row>
    <row r="40" spans="1:8">
      <c r="A40" s="452">
        <v>45047</v>
      </c>
      <c r="B40" s="453">
        <v>18</v>
      </c>
      <c r="C40" s="454">
        <v>2</v>
      </c>
      <c r="D40" s="454">
        <v>54</v>
      </c>
      <c r="E40" s="454">
        <v>9</v>
      </c>
      <c r="F40" s="454">
        <v>14</v>
      </c>
      <c r="G40" s="455">
        <v>15</v>
      </c>
      <c r="H40" s="456">
        <f t="shared" si="3"/>
        <v>112</v>
      </c>
    </row>
    <row r="41" spans="1:8">
      <c r="A41" s="452">
        <v>45078</v>
      </c>
      <c r="B41" s="453">
        <v>10</v>
      </c>
      <c r="C41" s="454">
        <v>0</v>
      </c>
      <c r="D41" s="454">
        <v>97</v>
      </c>
      <c r="E41" s="454">
        <v>3</v>
      </c>
      <c r="F41" s="454">
        <v>11</v>
      </c>
      <c r="G41" s="455">
        <v>5</v>
      </c>
      <c r="H41" s="456">
        <f t="shared" si="3"/>
        <v>126</v>
      </c>
    </row>
    <row r="42" spans="1:8">
      <c r="A42" s="452">
        <v>45108</v>
      </c>
      <c r="B42" s="453"/>
      <c r="C42" s="454"/>
      <c r="D42" s="454"/>
      <c r="E42" s="454"/>
      <c r="F42" s="454"/>
      <c r="G42" s="455"/>
      <c r="H42" s="456">
        <f t="shared" si="3"/>
        <v>0</v>
      </c>
    </row>
    <row r="43" spans="1:8">
      <c r="A43" s="452">
        <v>45139</v>
      </c>
      <c r="B43" s="453"/>
      <c r="C43" s="454"/>
      <c r="D43" s="454"/>
      <c r="E43" s="454"/>
      <c r="F43" s="454"/>
      <c r="G43" s="455"/>
      <c r="H43" s="456">
        <f t="shared" si="3"/>
        <v>0</v>
      </c>
    </row>
    <row r="44" spans="1:8">
      <c r="A44" s="452">
        <v>45170</v>
      </c>
      <c r="B44" s="453"/>
      <c r="C44" s="454"/>
      <c r="D44" s="454"/>
      <c r="E44" s="454"/>
      <c r="F44" s="454"/>
      <c r="G44" s="455"/>
      <c r="H44" s="456">
        <f t="shared" si="3"/>
        <v>0</v>
      </c>
    </row>
    <row r="45" spans="1:8">
      <c r="A45" s="452">
        <v>45200</v>
      </c>
      <c r="B45" s="453"/>
      <c r="C45" s="454"/>
      <c r="D45" s="454"/>
      <c r="E45" s="454"/>
      <c r="F45" s="454"/>
      <c r="G45" s="455"/>
      <c r="H45" s="456">
        <f t="shared" si="3"/>
        <v>0</v>
      </c>
    </row>
    <row r="46" spans="1:8">
      <c r="A46" s="452">
        <v>45231</v>
      </c>
      <c r="B46" s="453"/>
      <c r="C46" s="454"/>
      <c r="D46" s="454"/>
      <c r="E46" s="454"/>
      <c r="F46" s="454"/>
      <c r="G46" s="455"/>
      <c r="H46" s="456">
        <f t="shared" si="3"/>
        <v>0</v>
      </c>
    </row>
    <row r="47" spans="1:8" ht="15.75" thickBot="1">
      <c r="A47" s="457">
        <v>45261</v>
      </c>
      <c r="B47" s="458"/>
      <c r="C47" s="459"/>
      <c r="D47" s="459"/>
      <c r="E47" s="459"/>
      <c r="F47" s="459"/>
      <c r="G47" s="460"/>
      <c r="H47" s="461">
        <f t="shared" si="3"/>
        <v>0</v>
      </c>
    </row>
    <row r="48" spans="1:8" ht="15.75" thickBot="1">
      <c r="A48" s="462" t="s">
        <v>348</v>
      </c>
      <c r="B48" s="463">
        <f t="shared" ref="B48:H48" si="4">SUM(B36:B47)</f>
        <v>57</v>
      </c>
      <c r="C48" s="463">
        <f t="shared" si="4"/>
        <v>7</v>
      </c>
      <c r="D48" s="463">
        <f t="shared" si="4"/>
        <v>353</v>
      </c>
      <c r="E48" s="463">
        <f t="shared" si="4"/>
        <v>33</v>
      </c>
      <c r="F48" s="463">
        <f t="shared" si="4"/>
        <v>69</v>
      </c>
      <c r="G48" s="463">
        <f t="shared" si="4"/>
        <v>51</v>
      </c>
      <c r="H48" s="464">
        <f t="shared" si="4"/>
        <v>570</v>
      </c>
    </row>
    <row r="49" spans="1:8" ht="15.75" thickBot="1">
      <c r="A49" s="445"/>
      <c r="B49" s="465"/>
      <c r="C49" s="465"/>
      <c r="D49" s="465"/>
      <c r="E49" s="465"/>
      <c r="F49" s="465"/>
      <c r="G49" s="465"/>
      <c r="H49" s="465"/>
    </row>
    <row r="50" spans="1:8" ht="15.75" thickBot="1">
      <c r="A50" s="443" t="s">
        <v>334</v>
      </c>
      <c r="B50" s="466"/>
      <c r="C50" s="467"/>
      <c r="D50" s="467"/>
      <c r="E50" s="467"/>
      <c r="F50" s="467"/>
      <c r="G50" s="467"/>
      <c r="H50" s="467"/>
    </row>
    <row r="51" spans="1:8">
      <c r="A51" s="447">
        <v>44927</v>
      </c>
      <c r="B51" s="468">
        <v>4</v>
      </c>
      <c r="C51" s="469">
        <v>2</v>
      </c>
      <c r="D51" s="469">
        <v>11</v>
      </c>
      <c r="E51" s="469">
        <v>3</v>
      </c>
      <c r="F51" s="469">
        <v>8</v>
      </c>
      <c r="G51" s="470">
        <v>10</v>
      </c>
      <c r="H51" s="471">
        <f t="shared" ref="H51:H62" si="5">SUM(B51:G51)</f>
        <v>38</v>
      </c>
    </row>
    <row r="52" spans="1:8">
      <c r="A52" s="452">
        <v>44958</v>
      </c>
      <c r="B52" s="472">
        <v>2</v>
      </c>
      <c r="C52" s="473">
        <v>4</v>
      </c>
      <c r="D52" s="473">
        <v>18</v>
      </c>
      <c r="E52" s="473">
        <v>0</v>
      </c>
      <c r="F52" s="473">
        <v>10</v>
      </c>
      <c r="G52" s="474">
        <v>6</v>
      </c>
      <c r="H52" s="475">
        <f t="shared" si="5"/>
        <v>40</v>
      </c>
    </row>
    <row r="53" spans="1:8">
      <c r="A53" s="452">
        <v>44986</v>
      </c>
      <c r="B53" s="472">
        <v>4</v>
      </c>
      <c r="C53" s="473">
        <v>5</v>
      </c>
      <c r="D53" s="473">
        <v>24</v>
      </c>
      <c r="E53" s="473">
        <v>3</v>
      </c>
      <c r="F53" s="473">
        <v>20</v>
      </c>
      <c r="G53" s="474">
        <v>15</v>
      </c>
      <c r="H53" s="475">
        <f t="shared" si="5"/>
        <v>71</v>
      </c>
    </row>
    <row r="54" spans="1:8">
      <c r="A54" s="452">
        <v>45017</v>
      </c>
      <c r="B54" s="472">
        <v>4</v>
      </c>
      <c r="C54" s="473">
        <v>5</v>
      </c>
      <c r="D54" s="473">
        <v>16</v>
      </c>
      <c r="E54" s="473">
        <v>3</v>
      </c>
      <c r="F54" s="473">
        <v>13</v>
      </c>
      <c r="G54" s="474">
        <v>8</v>
      </c>
      <c r="H54" s="475">
        <f t="shared" si="5"/>
        <v>49</v>
      </c>
    </row>
    <row r="55" spans="1:8">
      <c r="A55" s="452">
        <v>45047</v>
      </c>
      <c r="B55" s="472">
        <v>11</v>
      </c>
      <c r="C55" s="473">
        <v>0</v>
      </c>
      <c r="D55" s="473">
        <v>13</v>
      </c>
      <c r="E55" s="473">
        <v>3</v>
      </c>
      <c r="F55" s="473">
        <v>12</v>
      </c>
      <c r="G55" s="474">
        <v>19</v>
      </c>
      <c r="H55" s="475">
        <f t="shared" si="5"/>
        <v>58</v>
      </c>
    </row>
    <row r="56" spans="1:8">
      <c r="A56" s="452">
        <v>45078</v>
      </c>
      <c r="B56" s="472">
        <v>11</v>
      </c>
      <c r="C56" s="473">
        <v>3</v>
      </c>
      <c r="D56" s="473">
        <v>42</v>
      </c>
      <c r="E56" s="473">
        <v>11</v>
      </c>
      <c r="F56" s="473">
        <v>30</v>
      </c>
      <c r="G56" s="474">
        <v>14</v>
      </c>
      <c r="H56" s="475">
        <f t="shared" si="5"/>
        <v>111</v>
      </c>
    </row>
    <row r="57" spans="1:8">
      <c r="A57" s="452">
        <v>45108</v>
      </c>
      <c r="B57" s="472"/>
      <c r="C57" s="473"/>
      <c r="D57" s="473"/>
      <c r="E57" s="473"/>
      <c r="F57" s="473"/>
      <c r="G57" s="474"/>
      <c r="H57" s="475">
        <f t="shared" si="5"/>
        <v>0</v>
      </c>
    </row>
    <row r="58" spans="1:8">
      <c r="A58" s="452">
        <v>45139</v>
      </c>
      <c r="B58" s="472"/>
      <c r="C58" s="473"/>
      <c r="D58" s="473"/>
      <c r="E58" s="473"/>
      <c r="F58" s="473"/>
      <c r="G58" s="474"/>
      <c r="H58" s="475">
        <f t="shared" si="5"/>
        <v>0</v>
      </c>
    </row>
    <row r="59" spans="1:8">
      <c r="A59" s="452">
        <v>45170</v>
      </c>
      <c r="B59" s="472"/>
      <c r="C59" s="473"/>
      <c r="D59" s="473"/>
      <c r="E59" s="473"/>
      <c r="F59" s="473"/>
      <c r="G59" s="474"/>
      <c r="H59" s="475">
        <f t="shared" si="5"/>
        <v>0</v>
      </c>
    </row>
    <row r="60" spans="1:8">
      <c r="A60" s="452">
        <v>45200</v>
      </c>
      <c r="B60" s="472"/>
      <c r="C60" s="473"/>
      <c r="D60" s="473"/>
      <c r="E60" s="473"/>
      <c r="F60" s="473"/>
      <c r="G60" s="474"/>
      <c r="H60" s="475">
        <f t="shared" si="5"/>
        <v>0</v>
      </c>
    </row>
    <row r="61" spans="1:8">
      <c r="A61" s="452">
        <v>45231</v>
      </c>
      <c r="B61" s="472"/>
      <c r="C61" s="473"/>
      <c r="D61" s="473"/>
      <c r="E61" s="473"/>
      <c r="F61" s="473"/>
      <c r="G61" s="474"/>
      <c r="H61" s="475">
        <f t="shared" si="5"/>
        <v>0</v>
      </c>
    </row>
    <row r="62" spans="1:8" ht="15.75" thickBot="1">
      <c r="A62" s="457">
        <v>45261</v>
      </c>
      <c r="B62" s="476"/>
      <c r="C62" s="477"/>
      <c r="D62" s="477"/>
      <c r="E62" s="477"/>
      <c r="F62" s="477"/>
      <c r="G62" s="478"/>
      <c r="H62" s="479">
        <f t="shared" si="5"/>
        <v>0</v>
      </c>
    </row>
    <row r="63" spans="1:8" ht="15.75" thickBot="1">
      <c r="A63" s="480" t="s">
        <v>349</v>
      </c>
      <c r="B63" s="481">
        <f t="shared" ref="B63:H63" si="6">SUM(B51:B62)</f>
        <v>36</v>
      </c>
      <c r="C63" s="481">
        <f t="shared" si="6"/>
        <v>19</v>
      </c>
      <c r="D63" s="481">
        <f t="shared" si="6"/>
        <v>124</v>
      </c>
      <c r="E63" s="481">
        <f t="shared" si="6"/>
        <v>23</v>
      </c>
      <c r="F63" s="481">
        <f t="shared" si="6"/>
        <v>93</v>
      </c>
      <c r="G63" s="482">
        <f t="shared" si="6"/>
        <v>72</v>
      </c>
      <c r="H63" s="483">
        <f t="shared" si="6"/>
        <v>367</v>
      </c>
    </row>
    <row r="64" spans="1:8" ht="15.75" thickBot="1">
      <c r="A64" s="484"/>
      <c r="B64" s="484"/>
      <c r="C64" s="484"/>
      <c r="D64" s="484"/>
      <c r="E64" s="484"/>
      <c r="F64" s="484"/>
      <c r="G64" s="484"/>
      <c r="H64" s="484"/>
    </row>
    <row r="65" spans="1:8" ht="15.75" thickBot="1">
      <c r="A65" s="485" t="s">
        <v>15</v>
      </c>
      <c r="B65" s="486">
        <f t="shared" ref="B65:H65" si="7">B48+B63</f>
        <v>93</v>
      </c>
      <c r="C65" s="486">
        <f t="shared" si="7"/>
        <v>26</v>
      </c>
      <c r="D65" s="486">
        <f t="shared" si="7"/>
        <v>477</v>
      </c>
      <c r="E65" s="486">
        <f t="shared" si="7"/>
        <v>56</v>
      </c>
      <c r="F65" s="486">
        <f t="shared" si="7"/>
        <v>162</v>
      </c>
      <c r="G65" s="486">
        <f t="shared" si="7"/>
        <v>123</v>
      </c>
      <c r="H65" s="487">
        <f t="shared" si="7"/>
        <v>937</v>
      </c>
    </row>
  </sheetData>
  <mergeCells count="2">
    <mergeCell ref="A17:C17"/>
    <mergeCell ref="E17:G17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H9:J9 H36:H47 H51:H62" formulaRange="1"/>
    <ignoredError sqref="N9:O9" formula="1"/>
    <ignoredError sqref="K9:M9" formula="1" formulaRange="1"/>
  </ignoredError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32"/>
  <sheetViews>
    <sheetView zoomScaleNormal="100" workbookViewId="0"/>
  </sheetViews>
  <sheetFormatPr defaultRowHeight="15"/>
  <cols>
    <col min="1" max="1" width="22.7109375" customWidth="1"/>
    <col min="2" max="2" width="9.85546875" customWidth="1"/>
    <col min="3" max="3" width="9" style="158" customWidth="1"/>
    <col min="4" max="4" width="6.85546875" style="158" bestFit="1" customWidth="1"/>
    <col min="5" max="5" width="6.5703125" bestFit="1" customWidth="1"/>
    <col min="6" max="6" width="7" style="98" bestFit="1" customWidth="1"/>
    <col min="7" max="7" width="6.140625" style="98" bestFit="1" customWidth="1"/>
    <col min="8" max="8" width="6.7109375" style="98" bestFit="1" customWidth="1"/>
    <col min="9" max="9" width="7.140625" style="153" bestFit="1" customWidth="1"/>
    <col min="10" max="10" width="6.7109375" style="98" bestFit="1" customWidth="1"/>
    <col min="11" max="11" width="7.28515625" style="98" bestFit="1" customWidth="1"/>
    <col min="12" max="12" width="6.7109375" style="98" bestFit="1" customWidth="1"/>
    <col min="13" max="13" width="6.5703125" style="213" bestFit="1" customWidth="1"/>
    <col min="14" max="14" width="6.5703125" style="488" bestFit="1" customWidth="1"/>
    <col min="15" max="15" width="12.140625" style="158" customWidth="1"/>
    <col min="16" max="16" width="6" style="158" bestFit="1" customWidth="1"/>
    <col min="17" max="17" width="5.42578125" style="158" customWidth="1"/>
    <col min="18" max="18" width="9.7109375" customWidth="1"/>
    <col min="19" max="19" width="24.140625" bestFit="1" customWidth="1"/>
    <col min="20" max="20" width="7" bestFit="1" customWidth="1"/>
    <col min="21" max="21" width="7.28515625" bestFit="1" customWidth="1"/>
    <col min="22" max="22" width="6.85546875" bestFit="1" customWidth="1"/>
    <col min="23" max="23" width="6.7109375" bestFit="1" customWidth="1"/>
    <col min="24" max="24" width="7.140625" bestFit="1" customWidth="1"/>
    <col min="25" max="25" width="6.140625" bestFit="1" customWidth="1"/>
    <col min="26" max="26" width="6.7109375" bestFit="1" customWidth="1"/>
    <col min="27" max="27" width="7.140625" bestFit="1" customWidth="1"/>
    <col min="28" max="28" width="6.85546875" bestFit="1" customWidth="1"/>
    <col min="29" max="29" width="7.42578125" bestFit="1" customWidth="1"/>
    <col min="30" max="30" width="6.7109375" bestFit="1" customWidth="1"/>
    <col min="31" max="31" width="6.5703125" bestFit="1" customWidth="1"/>
    <col min="32" max="32" width="5.42578125" bestFit="1" customWidth="1"/>
    <col min="33" max="33" width="6.7109375" bestFit="1" customWidth="1"/>
    <col min="34" max="34" width="13" bestFit="1" customWidth="1"/>
    <col min="35" max="35" width="11.42578125" bestFit="1" customWidth="1"/>
    <col min="36" max="36" width="10.28515625" bestFit="1" customWidth="1"/>
    <col min="37" max="38" width="9.28515625" bestFit="1" customWidth="1"/>
    <col min="39" max="40" width="9.7109375" bestFit="1" customWidth="1"/>
    <col min="41" max="41" width="10" bestFit="1" customWidth="1"/>
    <col min="42" max="42" width="9.42578125" customWidth="1"/>
    <col min="43" max="43" width="31.85546875" customWidth="1"/>
    <col min="44" max="44" width="7.7109375" bestFit="1" customWidth="1"/>
    <col min="45" max="45" width="7.85546875" bestFit="1" customWidth="1"/>
    <col min="46" max="46" width="8.28515625" bestFit="1" customWidth="1"/>
    <col min="47" max="47" width="7.85546875" bestFit="1" customWidth="1"/>
    <col min="48" max="48" width="7.7109375" bestFit="1" customWidth="1"/>
    <col min="49" max="50" width="9.42578125" bestFit="1" customWidth="1"/>
    <col min="51" max="53" width="9.28515625" bestFit="1" customWidth="1"/>
    <col min="54" max="54" width="9.28515625" style="217" bestFit="1" customWidth="1"/>
    <col min="55" max="55" width="9.140625" customWidth="1"/>
  </cols>
  <sheetData>
    <row r="1" spans="1:3">
      <c r="A1" s="159" t="s">
        <v>0</v>
      </c>
    </row>
    <row r="2" spans="1:3">
      <c r="A2" s="1" t="s">
        <v>1</v>
      </c>
    </row>
    <row r="3" spans="1:3" ht="15.75" thickBot="1"/>
    <row r="4" spans="1:3" ht="15.75" thickBot="1">
      <c r="A4" s="843" t="s">
        <v>350</v>
      </c>
      <c r="B4" s="843"/>
      <c r="C4" s="843"/>
    </row>
    <row r="5" spans="1:3" ht="15.75" thickBot="1">
      <c r="A5" s="4" t="s">
        <v>2</v>
      </c>
      <c r="B5" s="489" t="s">
        <v>219</v>
      </c>
      <c r="C5" s="490" t="s">
        <v>220</v>
      </c>
    </row>
    <row r="6" spans="1:3">
      <c r="A6" s="491">
        <v>44927</v>
      </c>
      <c r="B6" s="492">
        <f>M100</f>
        <v>728</v>
      </c>
      <c r="C6" s="269">
        <f>((B6-728)/728)*100</f>
        <v>0</v>
      </c>
    </row>
    <row r="7" spans="1:3">
      <c r="A7" s="493">
        <v>44958</v>
      </c>
      <c r="B7" s="494">
        <v>532</v>
      </c>
      <c r="C7" s="9">
        <f>((B7-B6)/B6)*100</f>
        <v>-26.923076923076923</v>
      </c>
    </row>
    <row r="8" spans="1:3">
      <c r="A8" s="493">
        <v>44986</v>
      </c>
      <c r="B8" s="494">
        <v>728</v>
      </c>
      <c r="C8" s="9">
        <f>((B8-B7)/B7)*100</f>
        <v>36.84210526315789</v>
      </c>
    </row>
    <row r="9" spans="1:3">
      <c r="A9" s="493">
        <v>45017</v>
      </c>
      <c r="B9" s="494">
        <v>799</v>
      </c>
      <c r="C9" s="9">
        <f>((B9-B8)/B8)*100</f>
        <v>9.7527472527472536</v>
      </c>
    </row>
    <row r="10" spans="1:3">
      <c r="A10" s="493">
        <v>45047</v>
      </c>
      <c r="B10" s="494">
        <v>736</v>
      </c>
      <c r="C10" s="9">
        <f>((B10-B9)/B9)*100</f>
        <v>-7.8848560700876096</v>
      </c>
    </row>
    <row r="11" spans="1:3">
      <c r="A11" s="493">
        <v>45078</v>
      </c>
      <c r="B11" s="494">
        <v>662</v>
      </c>
      <c r="C11" s="9">
        <f>((B11-B10)/B10)*100</f>
        <v>-10.054347826086957</v>
      </c>
    </row>
    <row r="12" spans="1:3">
      <c r="A12" s="493">
        <v>45108</v>
      </c>
      <c r="B12" s="494"/>
      <c r="C12" s="9"/>
    </row>
    <row r="13" spans="1:3">
      <c r="A13" s="493">
        <v>45139</v>
      </c>
      <c r="B13" s="494"/>
      <c r="C13" s="9"/>
    </row>
    <row r="14" spans="1:3">
      <c r="A14" s="493">
        <v>45170</v>
      </c>
      <c r="B14" s="494"/>
      <c r="C14" s="9"/>
    </row>
    <row r="15" spans="1:3">
      <c r="A15" s="493">
        <v>45200</v>
      </c>
      <c r="B15" s="494"/>
      <c r="C15" s="9"/>
    </row>
    <row r="16" spans="1:3">
      <c r="A16" s="493">
        <v>45231</v>
      </c>
      <c r="B16" s="495"/>
      <c r="C16" s="9"/>
    </row>
    <row r="17" spans="1:41" ht="15.75" thickBot="1">
      <c r="A17" s="496">
        <v>45261</v>
      </c>
      <c r="B17" s="497"/>
      <c r="C17" s="19"/>
    </row>
    <row r="18" spans="1:41" ht="15.75" thickBot="1">
      <c r="A18" s="20" t="s">
        <v>5</v>
      </c>
      <c r="B18" s="498">
        <f>SUM(B6:B17)</f>
        <v>4185</v>
      </c>
      <c r="C18"/>
    </row>
    <row r="19" spans="1:41" ht="15.75" thickBot="1">
      <c r="A19" s="499" t="s">
        <v>6</v>
      </c>
      <c r="B19" s="498">
        <f>AVERAGE(B6:B17)</f>
        <v>697.5</v>
      </c>
      <c r="C19"/>
    </row>
    <row r="20" spans="1:41" ht="15.75" thickBot="1">
      <c r="A20" s="158"/>
      <c r="B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</row>
    <row r="21" spans="1:41" customFormat="1" ht="24.95" customHeight="1" thickBot="1">
      <c r="A21" s="500" t="s">
        <v>351</v>
      </c>
      <c r="B21" s="501">
        <v>45261</v>
      </c>
      <c r="C21" s="501">
        <v>45231</v>
      </c>
      <c r="D21" s="501">
        <v>45200</v>
      </c>
      <c r="E21" s="501">
        <v>45170</v>
      </c>
      <c r="F21" s="501">
        <v>45139</v>
      </c>
      <c r="G21" s="501">
        <v>45108</v>
      </c>
      <c r="H21" s="501">
        <v>45078</v>
      </c>
      <c r="I21" s="501">
        <v>45047</v>
      </c>
      <c r="J21" s="501">
        <v>45017</v>
      </c>
      <c r="K21" s="501">
        <v>44986</v>
      </c>
      <c r="L21" s="501">
        <v>44958</v>
      </c>
      <c r="M21" s="501">
        <v>44927</v>
      </c>
      <c r="N21" s="501" t="s">
        <v>5</v>
      </c>
      <c r="O21" s="502" t="s">
        <v>6</v>
      </c>
      <c r="P21" s="503" t="s">
        <v>8</v>
      </c>
      <c r="Q21" s="504"/>
      <c r="S21" s="843" t="s">
        <v>352</v>
      </c>
      <c r="T21" s="843"/>
      <c r="U21" s="843"/>
      <c r="V21" s="843"/>
      <c r="W21" s="843"/>
      <c r="X21" s="843"/>
      <c r="Y21" s="843"/>
      <c r="Z21" s="843"/>
      <c r="AA21" s="843"/>
      <c r="AB21" s="843"/>
      <c r="AC21" s="843"/>
      <c r="AD21" s="843"/>
      <c r="AE21" s="843"/>
      <c r="AF21" s="843"/>
      <c r="AG21" s="843"/>
      <c r="AH21" s="505">
        <v>12</v>
      </c>
      <c r="AI21" s="505">
        <v>7</v>
      </c>
      <c r="AJ21" s="505">
        <v>11</v>
      </c>
      <c r="AK21" s="505">
        <v>7</v>
      </c>
      <c r="AL21" s="505">
        <v>2</v>
      </c>
      <c r="AM21" s="505">
        <v>10</v>
      </c>
      <c r="AN21" s="505">
        <v>7</v>
      </c>
      <c r="AO21" s="217"/>
    </row>
    <row r="22" spans="1:41" customFormat="1" ht="34.5" customHeight="1" thickBot="1">
      <c r="A22" s="506" t="s">
        <v>353</v>
      </c>
      <c r="B22" s="507"/>
      <c r="C22" s="508"/>
      <c r="D22" s="508"/>
      <c r="E22" s="508"/>
      <c r="F22" s="508"/>
      <c r="G22" s="508"/>
      <c r="H22" s="508">
        <v>0</v>
      </c>
      <c r="I22" s="508">
        <v>0</v>
      </c>
      <c r="J22" s="509">
        <v>3</v>
      </c>
      <c r="K22" s="510">
        <v>0</v>
      </c>
      <c r="L22" s="509">
        <v>2</v>
      </c>
      <c r="M22" s="511">
        <v>0</v>
      </c>
      <c r="N22" s="512">
        <f t="shared" ref="N22:N53" si="0">SUM(B22:M22)</f>
        <v>5</v>
      </c>
      <c r="O22" s="513">
        <f t="shared" ref="O22:O53" si="1">AVERAGE(B22:M22)</f>
        <v>0.83333333333333337</v>
      </c>
      <c r="P22" s="514">
        <f>(N22/N100)*100</f>
        <v>0.11947431302270012</v>
      </c>
      <c r="Q22" s="515"/>
      <c r="R22" s="297"/>
      <c r="S22" s="516"/>
      <c r="T22" s="517">
        <v>45261</v>
      </c>
      <c r="U22" s="517">
        <v>45231</v>
      </c>
      <c r="V22" s="517">
        <v>45200</v>
      </c>
      <c r="W22" s="517">
        <v>45170</v>
      </c>
      <c r="X22" s="517">
        <v>45139</v>
      </c>
      <c r="Y22" s="517">
        <v>45108</v>
      </c>
      <c r="Z22" s="517">
        <v>45078</v>
      </c>
      <c r="AA22" s="517">
        <v>45047</v>
      </c>
      <c r="AB22" s="517">
        <v>45017</v>
      </c>
      <c r="AC22" s="517">
        <v>44986</v>
      </c>
      <c r="AD22" s="517">
        <v>44958</v>
      </c>
      <c r="AE22" s="518">
        <v>44927</v>
      </c>
      <c r="AF22" s="519" t="s">
        <v>5</v>
      </c>
      <c r="AG22" s="520" t="s">
        <v>6</v>
      </c>
      <c r="AH22" s="505">
        <v>84</v>
      </c>
      <c r="AI22" s="505">
        <v>49</v>
      </c>
      <c r="AJ22" s="505">
        <v>90</v>
      </c>
      <c r="AK22" s="505">
        <v>117</v>
      </c>
      <c r="AL22" s="505">
        <v>58</v>
      </c>
      <c r="AM22" s="505">
        <v>49</v>
      </c>
      <c r="AN22" s="505">
        <v>22</v>
      </c>
      <c r="AO22" s="217"/>
    </row>
    <row r="23" spans="1:41" customFormat="1" ht="24.95" customHeight="1" thickBot="1">
      <c r="A23" s="521" t="s">
        <v>354</v>
      </c>
      <c r="B23" s="507"/>
      <c r="C23" s="508"/>
      <c r="D23" s="508"/>
      <c r="E23" s="508"/>
      <c r="F23" s="508"/>
      <c r="G23" s="508"/>
      <c r="H23" s="508">
        <v>0</v>
      </c>
      <c r="I23" s="508">
        <v>2</v>
      </c>
      <c r="J23" s="522">
        <v>1</v>
      </c>
      <c r="K23" s="523">
        <v>0</v>
      </c>
      <c r="L23" s="522">
        <v>5</v>
      </c>
      <c r="M23" s="511">
        <v>0</v>
      </c>
      <c r="N23" s="512">
        <f t="shared" si="0"/>
        <v>8</v>
      </c>
      <c r="O23" s="513">
        <f t="shared" si="1"/>
        <v>1.3333333333333333</v>
      </c>
      <c r="P23" s="514">
        <f>(N23/N100)*100</f>
        <v>0.19115890083632017</v>
      </c>
      <c r="Q23" s="515"/>
      <c r="R23" s="297"/>
      <c r="S23" s="844" t="s">
        <v>355</v>
      </c>
      <c r="T23" s="844"/>
      <c r="U23" s="844"/>
      <c r="V23" s="844"/>
      <c r="W23" s="844"/>
      <c r="X23" s="844"/>
      <c r="Y23" s="844"/>
      <c r="Z23" s="844"/>
      <c r="AA23" s="844"/>
      <c r="AB23" s="844"/>
      <c r="AC23" s="844"/>
      <c r="AD23" s="844"/>
      <c r="AE23" s="844"/>
      <c r="AF23" s="524"/>
      <c r="AG23" s="525"/>
      <c r="AH23" s="217"/>
      <c r="AI23" s="217"/>
      <c r="AJ23" s="217"/>
      <c r="AK23" s="217"/>
      <c r="AL23" s="217"/>
      <c r="AM23" s="217"/>
      <c r="AN23" s="217"/>
      <c r="AO23" s="217"/>
    </row>
    <row r="24" spans="1:41" customFormat="1" ht="24.95" customHeight="1" thickBot="1">
      <c r="A24" s="521" t="s">
        <v>224</v>
      </c>
      <c r="B24" s="526"/>
      <c r="C24" s="527"/>
      <c r="D24" s="528"/>
      <c r="E24" s="527"/>
      <c r="F24" s="527"/>
      <c r="G24" s="527"/>
      <c r="H24" s="527">
        <v>7</v>
      </c>
      <c r="I24" s="527">
        <v>4</v>
      </c>
      <c r="J24" s="522">
        <v>6</v>
      </c>
      <c r="K24" s="529">
        <v>3</v>
      </c>
      <c r="L24" s="522">
        <v>4</v>
      </c>
      <c r="M24" s="530">
        <v>6</v>
      </c>
      <c r="N24" s="531">
        <f t="shared" si="0"/>
        <v>30</v>
      </c>
      <c r="O24" s="532">
        <f t="shared" si="1"/>
        <v>5</v>
      </c>
      <c r="P24" s="533">
        <f t="shared" ref="P24:P55" si="2">(N24/$N$100)*100</f>
        <v>0.71684587813620071</v>
      </c>
      <c r="Q24" s="515"/>
      <c r="R24" s="297"/>
      <c r="S24" s="534" t="s">
        <v>5</v>
      </c>
      <c r="T24" s="535"/>
      <c r="U24" s="535"/>
      <c r="V24" s="535"/>
      <c r="W24" s="535"/>
      <c r="X24" s="535"/>
      <c r="Y24" s="535"/>
      <c r="Z24" s="535">
        <v>662</v>
      </c>
      <c r="AA24" s="535">
        <v>736</v>
      </c>
      <c r="AB24" s="535">
        <v>799</v>
      </c>
      <c r="AC24" s="535">
        <v>728</v>
      </c>
      <c r="AD24" s="535">
        <v>560</v>
      </c>
      <c r="AE24" s="536">
        <v>728</v>
      </c>
      <c r="AF24" s="537">
        <f>SUM(T24:AE24)</f>
        <v>4213</v>
      </c>
      <c r="AG24" s="538">
        <f>AVERAGE(T24:AE24)</f>
        <v>702.16666666666663</v>
      </c>
      <c r="AH24" s="217"/>
      <c r="AI24" s="217"/>
      <c r="AJ24" s="217"/>
      <c r="AK24" s="217"/>
      <c r="AL24" s="217"/>
      <c r="AM24" s="217"/>
      <c r="AN24" s="217"/>
      <c r="AO24" s="217"/>
    </row>
    <row r="25" spans="1:41" customFormat="1" ht="24.95" customHeight="1">
      <c r="A25" s="521" t="s">
        <v>356</v>
      </c>
      <c r="B25" s="526"/>
      <c r="C25" s="527"/>
      <c r="D25" s="528"/>
      <c r="E25" s="527"/>
      <c r="F25" s="527"/>
      <c r="G25" s="527"/>
      <c r="H25" s="527">
        <v>54</v>
      </c>
      <c r="I25" s="527">
        <v>71</v>
      </c>
      <c r="J25" s="522">
        <v>74</v>
      </c>
      <c r="K25" s="529">
        <v>53</v>
      </c>
      <c r="L25" s="522">
        <v>45</v>
      </c>
      <c r="M25" s="530">
        <v>55</v>
      </c>
      <c r="N25" s="531">
        <f t="shared" si="0"/>
        <v>352</v>
      </c>
      <c r="O25" s="532">
        <f t="shared" si="1"/>
        <v>58.666666666666664</v>
      </c>
      <c r="P25" s="533">
        <f t="shared" si="2"/>
        <v>8.410991636798089</v>
      </c>
      <c r="Q25" s="515"/>
      <c r="R25" s="297"/>
      <c r="S25" s="539"/>
      <c r="T25" s="540"/>
      <c r="U25" s="540"/>
      <c r="V25" s="540"/>
      <c r="W25" s="540"/>
      <c r="X25" s="540"/>
      <c r="Y25" s="541"/>
      <c r="Z25" s="542"/>
      <c r="AA25" s="540"/>
      <c r="AB25" s="540"/>
      <c r="AC25" s="540"/>
      <c r="AD25" s="540"/>
      <c r="AE25" s="541"/>
      <c r="AF25" s="539"/>
      <c r="AG25" s="543"/>
      <c r="AH25" s="544"/>
      <c r="AI25" s="217"/>
      <c r="AJ25" s="217"/>
      <c r="AK25" s="217"/>
      <c r="AL25" s="217"/>
      <c r="AM25" s="217"/>
      <c r="AN25" s="217"/>
      <c r="AO25" s="217"/>
    </row>
    <row r="26" spans="1:41" customFormat="1" ht="24.95" customHeight="1" thickBot="1">
      <c r="A26" s="521" t="s">
        <v>357</v>
      </c>
      <c r="B26" s="526"/>
      <c r="C26" s="527"/>
      <c r="D26" s="528"/>
      <c r="E26" s="527"/>
      <c r="F26" s="527"/>
      <c r="G26" s="527"/>
      <c r="H26" s="527">
        <v>4</v>
      </c>
      <c r="I26" s="527">
        <v>13</v>
      </c>
      <c r="J26" s="522">
        <v>11</v>
      </c>
      <c r="K26" s="529">
        <v>7</v>
      </c>
      <c r="L26" s="522">
        <v>5</v>
      </c>
      <c r="M26" s="530">
        <v>10</v>
      </c>
      <c r="N26" s="531">
        <f t="shared" si="0"/>
        <v>50</v>
      </c>
      <c r="O26" s="532">
        <f t="shared" si="1"/>
        <v>8.3333333333333339</v>
      </c>
      <c r="P26" s="533">
        <f t="shared" si="2"/>
        <v>1.1947431302270013</v>
      </c>
      <c r="Q26" s="515"/>
      <c r="R26" s="297"/>
      <c r="S26" s="845" t="s">
        <v>358</v>
      </c>
      <c r="T26" s="845"/>
      <c r="U26" s="845"/>
      <c r="V26" s="845"/>
      <c r="W26" s="845"/>
      <c r="X26" s="845"/>
      <c r="Y26" s="845"/>
      <c r="Z26" s="845"/>
      <c r="AA26" s="845"/>
      <c r="AB26" s="845"/>
      <c r="AC26" s="845"/>
      <c r="AD26" s="845"/>
      <c r="AE26" s="845"/>
      <c r="AF26" s="545"/>
      <c r="AG26" s="546"/>
      <c r="AH26" s="544"/>
      <c r="AI26" s="217"/>
      <c r="AJ26" s="217"/>
      <c r="AK26" s="217"/>
      <c r="AL26" s="217"/>
      <c r="AM26" s="217"/>
      <c r="AN26" s="217"/>
      <c r="AO26" s="217"/>
    </row>
    <row r="27" spans="1:41" customFormat="1" ht="24.95" customHeight="1" thickBot="1">
      <c r="A27" s="521" t="s">
        <v>359</v>
      </c>
      <c r="B27" s="526"/>
      <c r="C27" s="527"/>
      <c r="D27" s="528"/>
      <c r="E27" s="527"/>
      <c r="F27" s="527"/>
      <c r="G27" s="527"/>
      <c r="H27" s="527">
        <v>20</v>
      </c>
      <c r="I27" s="527">
        <v>14</v>
      </c>
      <c r="J27" s="522">
        <v>12</v>
      </c>
      <c r="K27" s="529">
        <v>18</v>
      </c>
      <c r="L27" s="522">
        <v>13</v>
      </c>
      <c r="M27" s="530">
        <v>12</v>
      </c>
      <c r="N27" s="531">
        <f t="shared" si="0"/>
        <v>89</v>
      </c>
      <c r="O27" s="532">
        <f t="shared" si="1"/>
        <v>14.833333333333334</v>
      </c>
      <c r="P27" s="533">
        <f t="shared" si="2"/>
        <v>2.1266427718040619</v>
      </c>
      <c r="Q27" s="515"/>
      <c r="R27" s="297"/>
      <c r="S27" s="547" t="s">
        <v>360</v>
      </c>
      <c r="T27" s="548">
        <f t="shared" ref="T27:AB27" si="3">SUM(T28:T29)</f>
        <v>0</v>
      </c>
      <c r="U27" s="549">
        <f t="shared" si="3"/>
        <v>0</v>
      </c>
      <c r="V27" s="549">
        <f t="shared" si="3"/>
        <v>0</v>
      </c>
      <c r="W27" s="549">
        <f t="shared" si="3"/>
        <v>0</v>
      </c>
      <c r="X27" s="549">
        <f t="shared" si="3"/>
        <v>0</v>
      </c>
      <c r="Y27" s="549">
        <f t="shared" si="3"/>
        <v>0</v>
      </c>
      <c r="Z27" s="549">
        <v>650</v>
      </c>
      <c r="AA27" s="549">
        <v>832</v>
      </c>
      <c r="AB27" s="549">
        <f t="shared" si="3"/>
        <v>609</v>
      </c>
      <c r="AC27" s="549">
        <v>648</v>
      </c>
      <c r="AD27" s="549">
        <f>SUM(AD28:AD29)</f>
        <v>560</v>
      </c>
      <c r="AE27" s="549">
        <f>SUM(AE28:AE29)</f>
        <v>580</v>
      </c>
      <c r="AF27" s="550">
        <f>SUM(T27:AE27)</f>
        <v>3879</v>
      </c>
      <c r="AG27" s="538">
        <f>SUM(AG28:AG29)</f>
        <v>646.5</v>
      </c>
      <c r="AH27" s="544"/>
      <c r="AI27" s="217"/>
      <c r="AJ27" s="217"/>
      <c r="AK27" s="217"/>
      <c r="AL27" s="217"/>
      <c r="AM27" s="217"/>
      <c r="AN27" s="217"/>
      <c r="AO27" s="217"/>
    </row>
    <row r="28" spans="1:41" customFormat="1" ht="24.95" customHeight="1">
      <c r="A28" s="521" t="s">
        <v>361</v>
      </c>
      <c r="B28" s="526"/>
      <c r="C28" s="527"/>
      <c r="D28" s="528"/>
      <c r="E28" s="527"/>
      <c r="F28" s="527"/>
      <c r="G28" s="527"/>
      <c r="H28" s="527">
        <v>0</v>
      </c>
      <c r="I28" s="527">
        <v>0</v>
      </c>
      <c r="J28" s="522">
        <v>0</v>
      </c>
      <c r="K28" s="529">
        <v>1</v>
      </c>
      <c r="L28" s="522">
        <v>1</v>
      </c>
      <c r="M28" s="530">
        <v>1</v>
      </c>
      <c r="N28" s="531">
        <f t="shared" si="0"/>
        <v>3</v>
      </c>
      <c r="O28" s="532">
        <f t="shared" si="1"/>
        <v>0.5</v>
      </c>
      <c r="P28" s="533">
        <f t="shared" si="2"/>
        <v>7.1684587813620068E-2</v>
      </c>
      <c r="Q28" s="515"/>
      <c r="R28" s="297"/>
      <c r="S28" s="551" t="s">
        <v>362</v>
      </c>
      <c r="T28" s="552"/>
      <c r="U28" s="553"/>
      <c r="V28" s="553"/>
      <c r="W28" s="553"/>
      <c r="X28" s="553"/>
      <c r="Y28" s="553"/>
      <c r="Z28" s="553">
        <v>518</v>
      </c>
      <c r="AA28" s="553">
        <v>640</v>
      </c>
      <c r="AB28" s="553">
        <v>491</v>
      </c>
      <c r="AC28" s="554">
        <v>527</v>
      </c>
      <c r="AD28" s="554">
        <v>435</v>
      </c>
      <c r="AE28" s="555">
        <v>471</v>
      </c>
      <c r="AF28" s="556">
        <f>SUM(T28:AE28)</f>
        <v>3082</v>
      </c>
      <c r="AG28" s="557">
        <f>AVERAGE(T28:AE28)</f>
        <v>513.66666666666663</v>
      </c>
      <c r="AH28" s="544"/>
      <c r="AI28" s="217"/>
      <c r="AJ28" s="217"/>
      <c r="AK28" s="217"/>
      <c r="AL28" s="217"/>
      <c r="AM28" s="217"/>
      <c r="AN28" s="217"/>
      <c r="AO28" s="217"/>
    </row>
    <row r="29" spans="1:41" customFormat="1" ht="24.95" customHeight="1" thickBot="1">
      <c r="A29" s="521" t="s">
        <v>363</v>
      </c>
      <c r="B29" s="526"/>
      <c r="C29" s="527"/>
      <c r="D29" s="528"/>
      <c r="E29" s="527"/>
      <c r="F29" s="527"/>
      <c r="G29" s="527"/>
      <c r="H29" s="527">
        <v>3</v>
      </c>
      <c r="I29" s="527">
        <v>1</v>
      </c>
      <c r="J29" s="522">
        <v>0</v>
      </c>
      <c r="K29" s="529">
        <v>0</v>
      </c>
      <c r="L29" s="522">
        <v>1</v>
      </c>
      <c r="M29" s="530">
        <v>1</v>
      </c>
      <c r="N29" s="531">
        <f t="shared" si="0"/>
        <v>6</v>
      </c>
      <c r="O29" s="532">
        <f t="shared" si="1"/>
        <v>1</v>
      </c>
      <c r="P29" s="533">
        <f t="shared" si="2"/>
        <v>0.14336917562724014</v>
      </c>
      <c r="Q29" s="515"/>
      <c r="R29" s="297"/>
      <c r="S29" s="558" t="s">
        <v>364</v>
      </c>
      <c r="T29" s="559"/>
      <c r="U29" s="560"/>
      <c r="V29" s="560"/>
      <c r="W29" s="560"/>
      <c r="X29" s="560"/>
      <c r="Y29" s="560"/>
      <c r="Z29" s="560">
        <v>132</v>
      </c>
      <c r="AA29" s="560">
        <v>192</v>
      </c>
      <c r="AB29" s="560">
        <v>118</v>
      </c>
      <c r="AC29" s="561">
        <v>121</v>
      </c>
      <c r="AD29" s="561">
        <v>125</v>
      </c>
      <c r="AE29" s="562">
        <v>109</v>
      </c>
      <c r="AF29" s="563">
        <f>SUM(T29:AE29)</f>
        <v>797</v>
      </c>
      <c r="AG29" s="564">
        <f>AVERAGE(T29:AE29)</f>
        <v>132.83333333333334</v>
      </c>
      <c r="AH29" s="544"/>
      <c r="AI29" s="217"/>
      <c r="AJ29" s="217"/>
      <c r="AK29" s="217"/>
      <c r="AL29" s="217"/>
      <c r="AM29" s="217"/>
      <c r="AN29" s="217"/>
      <c r="AO29" s="217"/>
    </row>
    <row r="30" spans="1:41" customFormat="1" ht="24.95" customHeight="1" thickBot="1">
      <c r="A30" s="565" t="s">
        <v>365</v>
      </c>
      <c r="B30" s="566"/>
      <c r="C30" s="527"/>
      <c r="D30" s="528"/>
      <c r="E30" s="527"/>
      <c r="F30" s="527"/>
      <c r="G30" s="527"/>
      <c r="H30" s="527">
        <v>6</v>
      </c>
      <c r="I30" s="527">
        <v>4</v>
      </c>
      <c r="J30" s="522">
        <v>5</v>
      </c>
      <c r="K30" s="529">
        <v>3</v>
      </c>
      <c r="L30" s="522">
        <v>2</v>
      </c>
      <c r="M30" s="530">
        <v>1</v>
      </c>
      <c r="N30" s="531">
        <f t="shared" si="0"/>
        <v>21</v>
      </c>
      <c r="O30" s="532">
        <f t="shared" si="1"/>
        <v>3.5</v>
      </c>
      <c r="P30" s="533">
        <f t="shared" si="2"/>
        <v>0.50179211469534046</v>
      </c>
      <c r="Q30" s="515"/>
      <c r="R30" s="297"/>
      <c r="S30" s="567"/>
      <c r="T30" s="568"/>
      <c r="U30" s="568"/>
      <c r="V30" s="568"/>
      <c r="W30" s="568"/>
      <c r="X30" s="568"/>
      <c r="Y30" s="568"/>
      <c r="Z30" s="568"/>
      <c r="AA30" s="568"/>
      <c r="AB30" s="568"/>
      <c r="AC30" s="568"/>
      <c r="AD30" s="568"/>
      <c r="AE30" s="569"/>
      <c r="AF30" s="539"/>
      <c r="AG30" s="543"/>
      <c r="AH30" s="217"/>
      <c r="AI30" s="217"/>
      <c r="AJ30" s="217"/>
      <c r="AK30" s="217"/>
      <c r="AL30" s="217"/>
      <c r="AM30" s="217"/>
      <c r="AN30" s="217"/>
      <c r="AO30" s="217"/>
    </row>
    <row r="31" spans="1:41" customFormat="1" ht="36.75" customHeight="1" thickBot="1">
      <c r="A31" s="521" t="s">
        <v>366</v>
      </c>
      <c r="B31" s="526"/>
      <c r="C31" s="527"/>
      <c r="D31" s="528"/>
      <c r="E31" s="527"/>
      <c r="F31" s="527"/>
      <c r="G31" s="527"/>
      <c r="H31" s="527">
        <v>4</v>
      </c>
      <c r="I31" s="527">
        <v>4</v>
      </c>
      <c r="J31" s="522">
        <v>5</v>
      </c>
      <c r="K31" s="529">
        <v>4</v>
      </c>
      <c r="L31" s="522">
        <v>3</v>
      </c>
      <c r="M31" s="530">
        <v>5</v>
      </c>
      <c r="N31" s="531">
        <f t="shared" si="0"/>
        <v>25</v>
      </c>
      <c r="O31" s="532">
        <f t="shared" si="1"/>
        <v>4.166666666666667</v>
      </c>
      <c r="P31" s="533">
        <f t="shared" si="2"/>
        <v>0.59737156511350065</v>
      </c>
      <c r="Q31" s="515"/>
      <c r="R31" s="297"/>
      <c r="S31" s="846" t="s">
        <v>367</v>
      </c>
      <c r="T31" s="846"/>
      <c r="U31" s="846"/>
      <c r="V31" s="846"/>
      <c r="W31" s="846"/>
      <c r="X31" s="846"/>
      <c r="Y31" s="846"/>
      <c r="Z31" s="846"/>
      <c r="AA31" s="846"/>
      <c r="AB31" s="846"/>
      <c r="AC31" s="846"/>
      <c r="AD31" s="846"/>
      <c r="AE31" s="846"/>
      <c r="AF31" s="545"/>
      <c r="AG31" s="546"/>
      <c r="AH31" s="217"/>
      <c r="AI31" s="217"/>
      <c r="AJ31" s="217"/>
      <c r="AK31" s="217"/>
      <c r="AL31" s="217"/>
      <c r="AM31" s="217"/>
      <c r="AN31" s="217"/>
      <c r="AO31" s="217"/>
    </row>
    <row r="32" spans="1:41" customFormat="1" ht="27.75" customHeight="1" thickBot="1">
      <c r="A32" s="521" t="s">
        <v>368</v>
      </c>
      <c r="B32" s="526"/>
      <c r="C32" s="527"/>
      <c r="D32" s="528"/>
      <c r="E32" s="527"/>
      <c r="F32" s="527"/>
      <c r="G32" s="527"/>
      <c r="H32" s="527">
        <v>6</v>
      </c>
      <c r="I32" s="527">
        <v>12</v>
      </c>
      <c r="J32" s="522">
        <v>8</v>
      </c>
      <c r="K32" s="529">
        <v>9</v>
      </c>
      <c r="L32" s="522">
        <v>12</v>
      </c>
      <c r="M32" s="530">
        <v>7</v>
      </c>
      <c r="N32" s="531">
        <f t="shared" si="0"/>
        <v>54</v>
      </c>
      <c r="O32" s="532">
        <f t="shared" si="1"/>
        <v>9</v>
      </c>
      <c r="P32" s="533">
        <f t="shared" si="2"/>
        <v>1.2903225806451613</v>
      </c>
      <c r="Q32" s="515"/>
      <c r="R32" s="297"/>
      <c r="S32" s="570" t="s">
        <v>369</v>
      </c>
      <c r="T32" s="571"/>
      <c r="U32" s="572"/>
      <c r="V32" s="572"/>
      <c r="W32" s="572"/>
      <c r="X32" s="572"/>
      <c r="Y32" s="572"/>
      <c r="Z32" s="572">
        <v>81</v>
      </c>
      <c r="AA32" s="572">
        <v>89</v>
      </c>
      <c r="AB32" s="573">
        <v>76</v>
      </c>
      <c r="AC32" s="573">
        <v>80</v>
      </c>
      <c r="AD32" s="573">
        <v>51</v>
      </c>
      <c r="AE32" s="574">
        <v>80</v>
      </c>
      <c r="AF32" s="550">
        <f>SUM(T32:AE32)</f>
        <v>457</v>
      </c>
      <c r="AG32" s="538">
        <f>AVERAGE(T32:AE32)</f>
        <v>76.166666666666671</v>
      </c>
      <c r="AM32" s="217"/>
    </row>
    <row r="33" spans="1:40" customFormat="1" ht="34.5" thickBot="1">
      <c r="A33" s="575" t="s">
        <v>370</v>
      </c>
      <c r="B33" s="526"/>
      <c r="C33" s="527"/>
      <c r="D33" s="528"/>
      <c r="E33" s="527"/>
      <c r="F33" s="527"/>
      <c r="G33" s="527"/>
      <c r="H33" s="527">
        <v>4</v>
      </c>
      <c r="I33" s="527">
        <v>3</v>
      </c>
      <c r="J33" s="522">
        <v>2</v>
      </c>
      <c r="K33" s="529">
        <v>6</v>
      </c>
      <c r="L33" s="522">
        <v>1</v>
      </c>
      <c r="M33" s="530">
        <v>8</v>
      </c>
      <c r="N33" s="531">
        <f t="shared" si="0"/>
        <v>24</v>
      </c>
      <c r="O33" s="532">
        <f t="shared" si="1"/>
        <v>4</v>
      </c>
      <c r="P33" s="533">
        <f t="shared" si="2"/>
        <v>0.57347670250896055</v>
      </c>
      <c r="Q33" s="515"/>
      <c r="R33" s="297"/>
      <c r="S33" s="576" t="s">
        <v>371</v>
      </c>
      <c r="T33" s="577">
        <f t="shared" ref="T33:Y33" si="4">SUM(T34:T35)</f>
        <v>0</v>
      </c>
      <c r="U33" s="577">
        <f t="shared" si="4"/>
        <v>0</v>
      </c>
      <c r="V33" s="577">
        <f t="shared" si="4"/>
        <v>0</v>
      </c>
      <c r="W33" s="577">
        <f t="shared" si="4"/>
        <v>0</v>
      </c>
      <c r="X33" s="577">
        <f t="shared" si="4"/>
        <v>0</v>
      </c>
      <c r="Y33" s="577">
        <f t="shared" si="4"/>
        <v>0</v>
      </c>
      <c r="Z33" s="577">
        <v>69</v>
      </c>
      <c r="AA33" s="577">
        <v>66</v>
      </c>
      <c r="AB33" s="577">
        <v>63</v>
      </c>
      <c r="AC33" s="577">
        <v>50</v>
      </c>
      <c r="AD33" s="577">
        <f>SUM(AD34:AD35)</f>
        <v>46</v>
      </c>
      <c r="AE33" s="577">
        <f>SUM(AE34:AE35)</f>
        <v>63</v>
      </c>
      <c r="AF33" s="550">
        <f>SUM(T33:AE33)</f>
        <v>357</v>
      </c>
      <c r="AG33" s="538">
        <f>SUM(AG34:AG35)</f>
        <v>59.5</v>
      </c>
      <c r="AM33" s="217"/>
    </row>
    <row r="34" spans="1:40" customFormat="1" ht="23.25">
      <c r="A34" s="521" t="s">
        <v>372</v>
      </c>
      <c r="B34" s="526"/>
      <c r="C34" s="527"/>
      <c r="D34" s="528"/>
      <c r="E34" s="527"/>
      <c r="F34" s="527"/>
      <c r="G34" s="527"/>
      <c r="H34" s="527">
        <v>54</v>
      </c>
      <c r="I34" s="527">
        <v>55</v>
      </c>
      <c r="J34" s="522">
        <v>50</v>
      </c>
      <c r="K34" s="529">
        <v>34</v>
      </c>
      <c r="L34" s="522">
        <v>52</v>
      </c>
      <c r="M34" s="530">
        <v>52</v>
      </c>
      <c r="N34" s="531">
        <f t="shared" si="0"/>
        <v>297</v>
      </c>
      <c r="O34" s="532">
        <f t="shared" si="1"/>
        <v>49.5</v>
      </c>
      <c r="P34" s="533">
        <f t="shared" si="2"/>
        <v>7.096774193548387</v>
      </c>
      <c r="Q34" s="515"/>
      <c r="R34" s="297"/>
      <c r="S34" s="578" t="s">
        <v>373</v>
      </c>
      <c r="T34" s="579"/>
      <c r="U34" s="580"/>
      <c r="V34" s="581"/>
      <c r="W34" s="582"/>
      <c r="X34" s="580"/>
      <c r="Y34" s="580"/>
      <c r="Z34" s="582">
        <v>55</v>
      </c>
      <c r="AA34" s="580">
        <v>51</v>
      </c>
      <c r="AB34" s="580">
        <v>48</v>
      </c>
      <c r="AC34" s="580">
        <v>30</v>
      </c>
      <c r="AD34" s="580">
        <v>24</v>
      </c>
      <c r="AE34" s="583">
        <v>47</v>
      </c>
      <c r="AF34" s="584">
        <f>SUM(T34:AE34)</f>
        <v>255</v>
      </c>
      <c r="AG34" s="585">
        <f>AVERAGE(T34:AE34)</f>
        <v>42.5</v>
      </c>
      <c r="AM34" s="217"/>
      <c r="AN34" s="217"/>
    </row>
    <row r="35" spans="1:40" customFormat="1" ht="24" thickBot="1">
      <c r="A35" s="521" t="s">
        <v>374</v>
      </c>
      <c r="B35" s="526"/>
      <c r="C35" s="527"/>
      <c r="D35" s="528"/>
      <c r="E35" s="527"/>
      <c r="F35" s="527"/>
      <c r="G35" s="527"/>
      <c r="H35" s="527">
        <v>5</v>
      </c>
      <c r="I35" s="527">
        <v>1</v>
      </c>
      <c r="J35" s="522">
        <v>1</v>
      </c>
      <c r="K35" s="529">
        <v>1</v>
      </c>
      <c r="L35" s="522">
        <v>2</v>
      </c>
      <c r="M35" s="530">
        <v>5</v>
      </c>
      <c r="N35" s="531">
        <f t="shared" si="0"/>
        <v>15</v>
      </c>
      <c r="O35" s="532">
        <f t="shared" si="1"/>
        <v>2.5</v>
      </c>
      <c r="P35" s="533">
        <f t="shared" si="2"/>
        <v>0.35842293906810035</v>
      </c>
      <c r="Q35" s="515"/>
      <c r="R35" s="297"/>
      <c r="S35" s="586" t="s">
        <v>364</v>
      </c>
      <c r="T35" s="587"/>
      <c r="U35" s="588"/>
      <c r="V35" s="588"/>
      <c r="W35" s="589"/>
      <c r="X35" s="588"/>
      <c r="Y35" s="588"/>
      <c r="Z35" s="589">
        <v>14</v>
      </c>
      <c r="AA35" s="588">
        <v>15</v>
      </c>
      <c r="AB35" s="588">
        <v>15</v>
      </c>
      <c r="AC35" s="588">
        <v>20</v>
      </c>
      <c r="AD35" s="588">
        <v>22</v>
      </c>
      <c r="AE35" s="590">
        <v>16</v>
      </c>
      <c r="AF35" s="591">
        <f>SUM(T35:AE35)</f>
        <v>102</v>
      </c>
      <c r="AG35" s="592">
        <f>AVERAGE(T35:AE35)</f>
        <v>17</v>
      </c>
      <c r="AM35" s="217"/>
      <c r="AN35" s="217"/>
    </row>
    <row r="36" spans="1:40" customFormat="1" ht="24" thickBot="1">
      <c r="A36" s="521" t="s">
        <v>375</v>
      </c>
      <c r="B36" s="526"/>
      <c r="C36" s="527"/>
      <c r="D36" s="528"/>
      <c r="E36" s="527"/>
      <c r="F36" s="527"/>
      <c r="G36" s="527"/>
      <c r="H36" s="527">
        <v>20</v>
      </c>
      <c r="I36" s="527">
        <v>19</v>
      </c>
      <c r="J36" s="522">
        <v>21</v>
      </c>
      <c r="K36" s="529">
        <v>23</v>
      </c>
      <c r="L36" s="522">
        <v>17</v>
      </c>
      <c r="M36" s="530">
        <v>12</v>
      </c>
      <c r="N36" s="531">
        <f t="shared" si="0"/>
        <v>112</v>
      </c>
      <c r="O36" s="532">
        <f t="shared" si="1"/>
        <v>18.666666666666668</v>
      </c>
      <c r="P36" s="533">
        <f t="shared" si="2"/>
        <v>2.6762246117084829</v>
      </c>
      <c r="Q36" s="2"/>
      <c r="R36" s="297"/>
      <c r="S36" s="567"/>
      <c r="T36" s="568"/>
      <c r="U36" s="568"/>
      <c r="V36" s="568"/>
      <c r="W36" s="568"/>
      <c r="X36" s="568"/>
      <c r="Y36" s="568"/>
      <c r="Z36" s="568"/>
      <c r="AA36" s="568"/>
      <c r="AB36" s="568"/>
      <c r="AC36" s="568"/>
      <c r="AD36" s="568"/>
      <c r="AE36" s="569"/>
      <c r="AF36" s="524"/>
      <c r="AG36" s="543"/>
      <c r="AM36" s="217"/>
      <c r="AN36" s="217"/>
    </row>
    <row r="37" spans="1:40" customFormat="1" ht="24" thickBot="1">
      <c r="A37" s="521" t="s">
        <v>376</v>
      </c>
      <c r="B37" s="526"/>
      <c r="C37" s="527"/>
      <c r="D37" s="528"/>
      <c r="E37" s="527"/>
      <c r="F37" s="527"/>
      <c r="G37" s="527"/>
      <c r="H37" s="527">
        <v>9</v>
      </c>
      <c r="I37" s="527">
        <v>8</v>
      </c>
      <c r="J37" s="522">
        <v>22</v>
      </c>
      <c r="K37" s="529">
        <v>17</v>
      </c>
      <c r="L37" s="522">
        <v>8</v>
      </c>
      <c r="M37" s="530">
        <v>14</v>
      </c>
      <c r="N37" s="531">
        <f t="shared" si="0"/>
        <v>78</v>
      </c>
      <c r="O37" s="532">
        <f t="shared" si="1"/>
        <v>13</v>
      </c>
      <c r="P37" s="533">
        <f t="shared" si="2"/>
        <v>1.8637992831541221</v>
      </c>
      <c r="Q37" s="2"/>
      <c r="R37" s="297"/>
      <c r="S37" s="847" t="s">
        <v>377</v>
      </c>
      <c r="T37" s="847"/>
      <c r="U37" s="847"/>
      <c r="V37" s="847"/>
      <c r="W37" s="847"/>
      <c r="X37" s="847"/>
      <c r="Y37" s="847"/>
      <c r="Z37" s="847"/>
      <c r="AA37" s="847"/>
      <c r="AB37" s="847"/>
      <c r="AC37" s="847"/>
      <c r="AD37" s="847"/>
      <c r="AE37" s="847"/>
      <c r="AF37" s="545"/>
      <c r="AG37" s="546"/>
      <c r="AM37" s="217"/>
      <c r="AN37" s="217"/>
    </row>
    <row r="38" spans="1:40" customFormat="1" ht="24" thickBot="1">
      <c r="A38" s="521" t="s">
        <v>378</v>
      </c>
      <c r="B38" s="526"/>
      <c r="C38" s="527"/>
      <c r="D38" s="528"/>
      <c r="E38" s="527"/>
      <c r="F38" s="527"/>
      <c r="G38" s="527"/>
      <c r="H38" s="527">
        <v>5</v>
      </c>
      <c r="I38" s="527">
        <v>3</v>
      </c>
      <c r="J38" s="522">
        <v>4</v>
      </c>
      <c r="K38" s="529">
        <v>5</v>
      </c>
      <c r="L38" s="522">
        <v>2</v>
      </c>
      <c r="M38" s="530">
        <v>4</v>
      </c>
      <c r="N38" s="531">
        <f t="shared" si="0"/>
        <v>23</v>
      </c>
      <c r="O38" s="532">
        <f t="shared" si="1"/>
        <v>3.8333333333333335</v>
      </c>
      <c r="P38" s="533">
        <f t="shared" si="2"/>
        <v>0.54958183990442055</v>
      </c>
      <c r="Q38" s="2"/>
      <c r="R38" s="297"/>
      <c r="S38" s="593" t="s">
        <v>369</v>
      </c>
      <c r="T38" s="594"/>
      <c r="U38" s="595"/>
      <c r="V38" s="595"/>
      <c r="W38" s="595"/>
      <c r="X38" s="595"/>
      <c r="Y38" s="595"/>
      <c r="Z38" s="595">
        <v>64</v>
      </c>
      <c r="AA38" s="595">
        <v>60</v>
      </c>
      <c r="AB38" s="595">
        <v>43</v>
      </c>
      <c r="AC38" s="595">
        <v>65</v>
      </c>
      <c r="AD38" s="595">
        <v>48</v>
      </c>
      <c r="AE38" s="596">
        <v>37</v>
      </c>
      <c r="AF38" s="597">
        <f t="shared" ref="AF38:AF43" si="5">SUM(T38:AE38)</f>
        <v>317</v>
      </c>
      <c r="AG38" s="538">
        <f>AVERAGE(T38:AE38)</f>
        <v>52.833333333333336</v>
      </c>
      <c r="AM38" s="217"/>
      <c r="AN38" s="217"/>
    </row>
    <row r="39" spans="1:40" customFormat="1" ht="29.25" thickBot="1">
      <c r="A39" s="521" t="s">
        <v>379</v>
      </c>
      <c r="B39" s="526"/>
      <c r="C39" s="527"/>
      <c r="D39" s="528"/>
      <c r="E39" s="527"/>
      <c r="F39" s="527"/>
      <c r="G39" s="527"/>
      <c r="H39" s="527">
        <v>3</v>
      </c>
      <c r="I39" s="527">
        <v>0</v>
      </c>
      <c r="J39" s="522">
        <v>2</v>
      </c>
      <c r="K39" s="529">
        <v>0</v>
      </c>
      <c r="L39" s="522">
        <v>0</v>
      </c>
      <c r="M39" s="530">
        <v>2</v>
      </c>
      <c r="N39" s="531">
        <f t="shared" si="0"/>
        <v>7</v>
      </c>
      <c r="O39" s="532">
        <f t="shared" si="1"/>
        <v>1.1666666666666667</v>
      </c>
      <c r="P39" s="533">
        <f t="shared" si="2"/>
        <v>0.16726403823178018</v>
      </c>
      <c r="Q39" s="2"/>
      <c r="R39" s="297"/>
      <c r="S39" s="598" t="s">
        <v>380</v>
      </c>
      <c r="T39" s="599">
        <f t="shared" ref="T39:Y39" si="6">SUM(T40:T41)</f>
        <v>0</v>
      </c>
      <c r="U39" s="599">
        <f t="shared" si="6"/>
        <v>0</v>
      </c>
      <c r="V39" s="599">
        <f t="shared" si="6"/>
        <v>0</v>
      </c>
      <c r="W39" s="599">
        <f t="shared" si="6"/>
        <v>0</v>
      </c>
      <c r="X39" s="599">
        <f t="shared" si="6"/>
        <v>0</v>
      </c>
      <c r="Y39" s="599">
        <f t="shared" si="6"/>
        <v>0</v>
      </c>
      <c r="Z39" s="599">
        <v>59</v>
      </c>
      <c r="AA39" s="599">
        <v>60</v>
      </c>
      <c r="AB39" s="599">
        <v>56</v>
      </c>
      <c r="AC39" s="599">
        <v>59</v>
      </c>
      <c r="AD39" s="599">
        <f>SUM(AD40:AD41)</f>
        <v>33</v>
      </c>
      <c r="AE39" s="600">
        <f>SUM(AE40:AE41)</f>
        <v>53</v>
      </c>
      <c r="AF39" s="601">
        <f t="shared" si="5"/>
        <v>320</v>
      </c>
      <c r="AG39" s="602">
        <f>SUM(AG40:AG41)</f>
        <v>53.333333333333329</v>
      </c>
      <c r="AM39" s="217"/>
      <c r="AN39" s="217"/>
    </row>
    <row r="40" spans="1:40" customFormat="1" ht="23.25">
      <c r="A40" s="521" t="s">
        <v>381</v>
      </c>
      <c r="B40" s="526"/>
      <c r="C40" s="527"/>
      <c r="D40" s="528"/>
      <c r="E40" s="527"/>
      <c r="F40" s="527"/>
      <c r="G40" s="527"/>
      <c r="H40" s="527">
        <v>45</v>
      </c>
      <c r="I40" s="527">
        <v>42</v>
      </c>
      <c r="J40" s="522">
        <v>37</v>
      </c>
      <c r="K40" s="529">
        <v>66</v>
      </c>
      <c r="L40" s="522">
        <v>40</v>
      </c>
      <c r="M40" s="530">
        <v>46</v>
      </c>
      <c r="N40" s="531">
        <f t="shared" si="0"/>
        <v>276</v>
      </c>
      <c r="O40" s="532">
        <f t="shared" si="1"/>
        <v>46</v>
      </c>
      <c r="P40" s="533">
        <f t="shared" si="2"/>
        <v>6.5949820788530467</v>
      </c>
      <c r="Q40" s="515"/>
      <c r="R40" s="297"/>
      <c r="S40" s="603" t="s">
        <v>373</v>
      </c>
      <c r="T40" s="604"/>
      <c r="U40" s="605"/>
      <c r="V40" s="606"/>
      <c r="W40" s="605"/>
      <c r="X40" s="606"/>
      <c r="Y40" s="606"/>
      <c r="Z40" s="605">
        <v>32</v>
      </c>
      <c r="AA40" s="605">
        <v>41</v>
      </c>
      <c r="AB40" s="605">
        <v>33</v>
      </c>
      <c r="AC40" s="605">
        <v>36</v>
      </c>
      <c r="AD40" s="605">
        <v>11</v>
      </c>
      <c r="AE40" s="607">
        <v>27</v>
      </c>
      <c r="AF40" s="608">
        <f t="shared" si="5"/>
        <v>180</v>
      </c>
      <c r="AG40" s="609">
        <f>AVERAGE(T40:AE40)</f>
        <v>30</v>
      </c>
      <c r="AM40" s="217"/>
      <c r="AN40" s="217"/>
    </row>
    <row r="41" spans="1:40" customFormat="1" ht="15.75" thickBot="1">
      <c r="A41" s="521" t="s">
        <v>382</v>
      </c>
      <c r="B41" s="526"/>
      <c r="C41" s="527"/>
      <c r="D41" s="528"/>
      <c r="E41" s="527"/>
      <c r="F41" s="527"/>
      <c r="G41" s="527"/>
      <c r="H41" s="527">
        <v>3</v>
      </c>
      <c r="I41" s="527">
        <v>3</v>
      </c>
      <c r="J41" s="522">
        <v>1</v>
      </c>
      <c r="K41" s="529">
        <v>3</v>
      </c>
      <c r="L41" s="522">
        <v>3</v>
      </c>
      <c r="M41" s="530">
        <v>2</v>
      </c>
      <c r="N41" s="531">
        <f t="shared" si="0"/>
        <v>15</v>
      </c>
      <c r="O41" s="532">
        <f t="shared" si="1"/>
        <v>2.5</v>
      </c>
      <c r="P41" s="533">
        <f t="shared" si="2"/>
        <v>0.35842293906810035</v>
      </c>
      <c r="Q41" s="2"/>
      <c r="R41" s="297"/>
      <c r="S41" s="610" t="s">
        <v>364</v>
      </c>
      <c r="T41" s="611"/>
      <c r="U41" s="606"/>
      <c r="V41" s="612"/>
      <c r="W41" s="606"/>
      <c r="X41" s="612"/>
      <c r="Y41" s="612"/>
      <c r="Z41" s="606">
        <v>27</v>
      </c>
      <c r="AA41" s="606">
        <v>19</v>
      </c>
      <c r="AB41" s="606">
        <v>23</v>
      </c>
      <c r="AC41" s="606">
        <v>23</v>
      </c>
      <c r="AD41" s="606">
        <v>22</v>
      </c>
      <c r="AE41" s="613">
        <v>26</v>
      </c>
      <c r="AF41" s="614">
        <f t="shared" si="5"/>
        <v>140</v>
      </c>
      <c r="AG41" s="615">
        <f>AVERAGE(T41:AE41)</f>
        <v>23.333333333333332</v>
      </c>
      <c r="AM41" s="217"/>
      <c r="AN41" s="217"/>
    </row>
    <row r="42" spans="1:40" customFormat="1" ht="24" thickBot="1">
      <c r="A42" s="521" t="s">
        <v>383</v>
      </c>
      <c r="B42" s="526"/>
      <c r="C42" s="527"/>
      <c r="D42" s="528"/>
      <c r="E42" s="527"/>
      <c r="F42" s="527"/>
      <c r="G42" s="527"/>
      <c r="H42" s="527">
        <v>10</v>
      </c>
      <c r="I42" s="527">
        <v>15</v>
      </c>
      <c r="J42" s="522">
        <v>18</v>
      </c>
      <c r="K42" s="529">
        <v>4</v>
      </c>
      <c r="L42" s="522">
        <v>3</v>
      </c>
      <c r="M42" s="530">
        <v>9</v>
      </c>
      <c r="N42" s="531">
        <f t="shared" si="0"/>
        <v>59</v>
      </c>
      <c r="O42" s="532">
        <f t="shared" si="1"/>
        <v>9.8333333333333339</v>
      </c>
      <c r="P42" s="533">
        <f t="shared" si="2"/>
        <v>1.4097968936678613</v>
      </c>
      <c r="Q42" s="2"/>
      <c r="R42" s="297"/>
      <c r="S42" s="616" t="s">
        <v>384</v>
      </c>
      <c r="T42" s="594"/>
      <c r="U42" s="595"/>
      <c r="V42" s="595"/>
      <c r="W42" s="595"/>
      <c r="X42" s="595"/>
      <c r="Y42" s="595"/>
      <c r="Z42" s="595">
        <v>45</v>
      </c>
      <c r="AA42" s="595">
        <v>52</v>
      </c>
      <c r="AB42" s="595">
        <v>25</v>
      </c>
      <c r="AC42" s="595">
        <v>57</v>
      </c>
      <c r="AD42" s="595">
        <v>35</v>
      </c>
      <c r="AE42" s="596">
        <v>15</v>
      </c>
      <c r="AF42" s="617">
        <f t="shared" si="5"/>
        <v>229</v>
      </c>
      <c r="AG42" s="618">
        <f>AVERAGE(T42:AE42)</f>
        <v>38.166666666666664</v>
      </c>
      <c r="AM42" s="217"/>
      <c r="AN42" s="217"/>
    </row>
    <row r="43" spans="1:40" customFormat="1" ht="26.25" thickBot="1">
      <c r="A43" s="521" t="s">
        <v>385</v>
      </c>
      <c r="B43" s="526"/>
      <c r="C43" s="527"/>
      <c r="D43" s="528"/>
      <c r="E43" s="527"/>
      <c r="F43" s="527"/>
      <c r="G43" s="527"/>
      <c r="H43" s="527">
        <v>11</v>
      </c>
      <c r="I43" s="527">
        <v>16</v>
      </c>
      <c r="J43" s="522">
        <v>17</v>
      </c>
      <c r="K43" s="529">
        <v>17</v>
      </c>
      <c r="L43" s="522">
        <v>9</v>
      </c>
      <c r="M43" s="530">
        <v>8</v>
      </c>
      <c r="N43" s="531">
        <f t="shared" si="0"/>
        <v>78</v>
      </c>
      <c r="O43" s="532">
        <f t="shared" si="1"/>
        <v>13</v>
      </c>
      <c r="P43" s="533">
        <f t="shared" si="2"/>
        <v>1.8637992831541221</v>
      </c>
      <c r="Q43" s="2"/>
      <c r="R43" s="297"/>
      <c r="S43" s="619" t="s">
        <v>386</v>
      </c>
      <c r="T43" s="620"/>
      <c r="U43" s="621"/>
      <c r="V43" s="622"/>
      <c r="W43" s="622"/>
      <c r="X43" s="621"/>
      <c r="Y43" s="622"/>
      <c r="Z43" s="621">
        <v>21</v>
      </c>
      <c r="AA43" s="621">
        <v>24</v>
      </c>
      <c r="AB43" s="621">
        <v>17</v>
      </c>
      <c r="AC43" s="621">
        <v>27</v>
      </c>
      <c r="AD43" s="621">
        <v>10</v>
      </c>
      <c r="AE43" s="623">
        <v>3</v>
      </c>
      <c r="AF43" s="624">
        <f t="shared" si="5"/>
        <v>102</v>
      </c>
      <c r="AG43" s="602">
        <f>AVERAGE(T43:AE43)</f>
        <v>17</v>
      </c>
      <c r="AM43" s="217"/>
      <c r="AN43" s="217"/>
    </row>
    <row r="44" spans="1:40" customFormat="1" ht="34.5" thickBot="1">
      <c r="A44" s="575" t="s">
        <v>387</v>
      </c>
      <c r="B44" s="526"/>
      <c r="C44" s="527"/>
      <c r="D44" s="528"/>
      <c r="E44" s="527"/>
      <c r="F44" s="527"/>
      <c r="G44" s="527"/>
      <c r="H44" s="527">
        <v>12</v>
      </c>
      <c r="I44" s="527">
        <v>19</v>
      </c>
      <c r="J44" s="522">
        <v>45</v>
      </c>
      <c r="K44" s="529">
        <v>14</v>
      </c>
      <c r="L44" s="522">
        <v>10</v>
      </c>
      <c r="M44" s="530">
        <v>9</v>
      </c>
      <c r="N44" s="531">
        <f t="shared" si="0"/>
        <v>109</v>
      </c>
      <c r="O44" s="532">
        <f t="shared" si="1"/>
        <v>18.166666666666668</v>
      </c>
      <c r="P44" s="533">
        <f t="shared" si="2"/>
        <v>2.6045400238948626</v>
      </c>
      <c r="Q44" s="2"/>
      <c r="R44" s="297"/>
      <c r="S44" s="524"/>
      <c r="T44" s="625"/>
      <c r="U44" s="625"/>
      <c r="V44" s="625"/>
      <c r="W44" s="625"/>
      <c r="X44" s="625"/>
      <c r="Y44" s="625"/>
      <c r="Z44" s="625"/>
      <c r="AA44" s="625"/>
      <c r="AB44" s="625"/>
      <c r="AC44" s="625"/>
      <c r="AD44" s="625"/>
      <c r="AE44" s="626"/>
      <c r="AF44" s="627"/>
      <c r="AG44" s="628"/>
      <c r="AM44" s="217"/>
      <c r="AN44" s="217"/>
    </row>
    <row r="45" spans="1:40" customFormat="1" ht="24" thickBot="1">
      <c r="A45" s="521" t="s">
        <v>388</v>
      </c>
      <c r="B45" s="526"/>
      <c r="C45" s="527"/>
      <c r="D45" s="528"/>
      <c r="E45" s="527"/>
      <c r="F45" s="527"/>
      <c r="G45" s="527"/>
      <c r="H45" s="527">
        <v>18</v>
      </c>
      <c r="I45" s="527">
        <v>20</v>
      </c>
      <c r="J45" s="522">
        <v>14</v>
      </c>
      <c r="K45" s="529">
        <v>14</v>
      </c>
      <c r="L45" s="522">
        <v>15</v>
      </c>
      <c r="M45" s="530">
        <v>15</v>
      </c>
      <c r="N45" s="531">
        <f t="shared" si="0"/>
        <v>96</v>
      </c>
      <c r="O45" s="532">
        <f t="shared" si="1"/>
        <v>16</v>
      </c>
      <c r="P45" s="533">
        <f t="shared" si="2"/>
        <v>2.2939068100358422</v>
      </c>
      <c r="Q45" s="2"/>
      <c r="R45" s="297"/>
      <c r="S45" s="842" t="s">
        <v>389</v>
      </c>
      <c r="T45" s="842"/>
      <c r="U45" s="842"/>
      <c r="V45" s="842"/>
      <c r="W45" s="842"/>
      <c r="X45" s="842"/>
      <c r="Y45" s="842"/>
      <c r="Z45" s="842"/>
      <c r="AA45" s="842"/>
      <c r="AB45" s="842"/>
      <c r="AC45" s="842"/>
      <c r="AD45" s="842"/>
      <c r="AE45" s="842"/>
      <c r="AF45" s="629"/>
      <c r="AG45" s="630"/>
      <c r="AM45" s="217"/>
      <c r="AN45" s="217"/>
    </row>
    <row r="46" spans="1:40" customFormat="1" ht="35.25" thickBot="1">
      <c r="A46" s="521" t="s">
        <v>390</v>
      </c>
      <c r="B46" s="526"/>
      <c r="C46" s="527"/>
      <c r="D46" s="528"/>
      <c r="E46" s="527"/>
      <c r="F46" s="527"/>
      <c r="G46" s="527"/>
      <c r="H46" s="527">
        <v>4</v>
      </c>
      <c r="I46" s="527">
        <v>3</v>
      </c>
      <c r="J46" s="522">
        <v>2</v>
      </c>
      <c r="K46" s="529">
        <v>1</v>
      </c>
      <c r="L46" s="522">
        <v>5</v>
      </c>
      <c r="M46" s="530">
        <v>4</v>
      </c>
      <c r="N46" s="531">
        <f t="shared" si="0"/>
        <v>19</v>
      </c>
      <c r="O46" s="532">
        <f t="shared" si="1"/>
        <v>3.1666666666666665</v>
      </c>
      <c r="P46" s="533">
        <f t="shared" si="2"/>
        <v>0.45400238948626048</v>
      </c>
      <c r="Q46" s="2"/>
      <c r="R46" s="297"/>
      <c r="S46" s="631" t="s">
        <v>369</v>
      </c>
      <c r="T46" s="632"/>
      <c r="U46" s="633"/>
      <c r="V46" s="633"/>
      <c r="W46" s="633"/>
      <c r="X46" s="633"/>
      <c r="Y46" s="633"/>
      <c r="Z46" s="633">
        <v>12</v>
      </c>
      <c r="AA46" s="633">
        <v>6</v>
      </c>
      <c r="AB46" s="633">
        <v>7</v>
      </c>
      <c r="AC46" s="633">
        <v>9</v>
      </c>
      <c r="AD46" s="633">
        <v>11</v>
      </c>
      <c r="AE46" s="634">
        <v>8</v>
      </c>
      <c r="AF46" s="635">
        <f>SUM(T46:AE46)</f>
        <v>53</v>
      </c>
      <c r="AG46" s="618">
        <f>AVERAGE(T46:AE46)</f>
        <v>8.8333333333333339</v>
      </c>
      <c r="AM46" s="217"/>
      <c r="AN46" s="217"/>
    </row>
    <row r="47" spans="1:40" customFormat="1" ht="35.25" thickBot="1">
      <c r="A47" s="521" t="s">
        <v>391</v>
      </c>
      <c r="B47" s="526"/>
      <c r="C47" s="527"/>
      <c r="D47" s="528"/>
      <c r="E47" s="527"/>
      <c r="F47" s="527"/>
      <c r="G47" s="527"/>
      <c r="H47" s="527">
        <v>2</v>
      </c>
      <c r="I47" s="527">
        <v>7</v>
      </c>
      <c r="J47" s="522">
        <v>12</v>
      </c>
      <c r="K47" s="529">
        <v>6</v>
      </c>
      <c r="L47" s="522">
        <v>5</v>
      </c>
      <c r="M47" s="530">
        <v>2</v>
      </c>
      <c r="N47" s="531">
        <f t="shared" si="0"/>
        <v>34</v>
      </c>
      <c r="O47" s="532">
        <f t="shared" si="1"/>
        <v>5.666666666666667</v>
      </c>
      <c r="P47" s="533">
        <f t="shared" si="2"/>
        <v>0.81242532855436078</v>
      </c>
      <c r="Q47" s="2"/>
      <c r="R47" s="297"/>
      <c r="S47" s="636" t="s">
        <v>392</v>
      </c>
      <c r="T47" s="637">
        <f t="shared" ref="T47:Y47" si="7">SUM(T48:T49)</f>
        <v>0</v>
      </c>
      <c r="U47" s="637">
        <f t="shared" si="7"/>
        <v>0</v>
      </c>
      <c r="V47" s="637">
        <f t="shared" si="7"/>
        <v>0</v>
      </c>
      <c r="W47" s="637">
        <f t="shared" si="7"/>
        <v>0</v>
      </c>
      <c r="X47" s="637">
        <f t="shared" si="7"/>
        <v>0</v>
      </c>
      <c r="Y47" s="637">
        <f t="shared" si="7"/>
        <v>0</v>
      </c>
      <c r="Z47" s="637">
        <v>7</v>
      </c>
      <c r="AA47" s="637">
        <v>10</v>
      </c>
      <c r="AB47" s="637">
        <v>18</v>
      </c>
      <c r="AC47" s="638">
        <v>21</v>
      </c>
      <c r="AD47" s="637">
        <f>SUM(AD48:AD49)</f>
        <v>3</v>
      </c>
      <c r="AE47" s="639">
        <f>SUM(AE48:AE49)</f>
        <v>35</v>
      </c>
      <c r="AF47" s="601">
        <f>SUM(T47:AE47)</f>
        <v>94</v>
      </c>
      <c r="AG47" s="602">
        <f>SUM(AG48:AG49)</f>
        <v>15.666666666666666</v>
      </c>
      <c r="AM47" s="217"/>
      <c r="AN47" s="217"/>
    </row>
    <row r="48" spans="1:40" customFormat="1" ht="23.25">
      <c r="A48" s="521" t="s">
        <v>393</v>
      </c>
      <c r="B48" s="526"/>
      <c r="C48" s="527"/>
      <c r="D48" s="528"/>
      <c r="E48" s="527"/>
      <c r="F48" s="527"/>
      <c r="G48" s="527"/>
      <c r="H48" s="527">
        <v>38</v>
      </c>
      <c r="I48" s="527">
        <v>47</v>
      </c>
      <c r="J48" s="522">
        <v>43</v>
      </c>
      <c r="K48" s="529">
        <v>79</v>
      </c>
      <c r="L48" s="522">
        <v>56</v>
      </c>
      <c r="M48" s="530">
        <v>38</v>
      </c>
      <c r="N48" s="531">
        <f t="shared" si="0"/>
        <v>301</v>
      </c>
      <c r="O48" s="532">
        <f t="shared" si="1"/>
        <v>50.166666666666664</v>
      </c>
      <c r="P48" s="533">
        <f t="shared" si="2"/>
        <v>7.1923536439665465</v>
      </c>
      <c r="Q48" s="2"/>
      <c r="R48" s="297"/>
      <c r="S48" s="640" t="s">
        <v>373</v>
      </c>
      <c r="T48" s="641"/>
      <c r="U48" s="642"/>
      <c r="V48" s="642"/>
      <c r="W48" s="642"/>
      <c r="X48" s="642"/>
      <c r="Y48" s="643"/>
      <c r="Z48" s="642">
        <v>0</v>
      </c>
      <c r="AA48" s="642">
        <v>0</v>
      </c>
      <c r="AB48" s="642">
        <v>0</v>
      </c>
      <c r="AC48" s="642">
        <v>1</v>
      </c>
      <c r="AD48" s="642">
        <v>3</v>
      </c>
      <c r="AE48" s="644">
        <v>3</v>
      </c>
      <c r="AF48" s="608">
        <f>SUM(T48:AE48)</f>
        <v>7</v>
      </c>
      <c r="AG48" s="609">
        <f>AVERAGE(T48:AE48)</f>
        <v>1.1666666666666667</v>
      </c>
      <c r="AM48" s="217"/>
      <c r="AN48" s="217"/>
    </row>
    <row r="49" spans="1:55" ht="24" thickBot="1">
      <c r="A49" s="521" t="s">
        <v>394</v>
      </c>
      <c r="B49" s="526"/>
      <c r="C49" s="527"/>
      <c r="D49" s="528"/>
      <c r="E49" s="527"/>
      <c r="F49" s="527"/>
      <c r="G49" s="527"/>
      <c r="H49" s="527">
        <v>3</v>
      </c>
      <c r="I49" s="527">
        <v>9</v>
      </c>
      <c r="J49" s="522">
        <v>5</v>
      </c>
      <c r="K49" s="529">
        <v>7</v>
      </c>
      <c r="L49" s="522">
        <v>5</v>
      </c>
      <c r="M49" s="530">
        <v>7</v>
      </c>
      <c r="N49" s="531">
        <f t="shared" si="0"/>
        <v>36</v>
      </c>
      <c r="O49" s="532">
        <f t="shared" si="1"/>
        <v>6</v>
      </c>
      <c r="P49" s="533">
        <f t="shared" si="2"/>
        <v>0.86021505376344087</v>
      </c>
      <c r="Q49" s="2"/>
      <c r="R49" s="297"/>
      <c r="S49" s="645" t="s">
        <v>364</v>
      </c>
      <c r="T49" s="646"/>
      <c r="U49" s="647"/>
      <c r="V49" s="647"/>
      <c r="W49" s="647"/>
      <c r="X49" s="647"/>
      <c r="Y49" s="648"/>
      <c r="Z49" s="647">
        <v>7</v>
      </c>
      <c r="AA49" s="647">
        <v>10</v>
      </c>
      <c r="AB49" s="647">
        <v>18</v>
      </c>
      <c r="AC49" s="647">
        <v>20</v>
      </c>
      <c r="AD49" s="647">
        <v>0</v>
      </c>
      <c r="AE49" s="649">
        <v>32</v>
      </c>
      <c r="AF49" s="614">
        <f>SUM(T49:AE49)</f>
        <v>87</v>
      </c>
      <c r="AG49" s="615">
        <f>AVERAGE(T49:AE49)</f>
        <v>14.5</v>
      </c>
      <c r="AM49" s="217"/>
      <c r="AN49" s="217"/>
      <c r="BB49"/>
    </row>
    <row r="50" spans="1:55" ht="23.25">
      <c r="A50" s="521" t="s">
        <v>395</v>
      </c>
      <c r="B50" s="526"/>
      <c r="C50" s="527"/>
      <c r="D50" s="528"/>
      <c r="E50" s="527"/>
      <c r="F50" s="527"/>
      <c r="G50" s="527"/>
      <c r="H50" s="527">
        <v>2</v>
      </c>
      <c r="I50" s="527">
        <v>1</v>
      </c>
      <c r="J50" s="522">
        <v>0</v>
      </c>
      <c r="K50" s="529">
        <v>0</v>
      </c>
      <c r="L50" s="522">
        <v>1</v>
      </c>
      <c r="M50" s="530">
        <v>1</v>
      </c>
      <c r="N50" s="531">
        <f t="shared" si="0"/>
        <v>5</v>
      </c>
      <c r="O50" s="532">
        <f t="shared" si="1"/>
        <v>0.83333333333333337</v>
      </c>
      <c r="P50" s="533">
        <f t="shared" si="2"/>
        <v>0.11947431302270012</v>
      </c>
      <c r="Q50" s="2"/>
      <c r="R50" s="297"/>
      <c r="BC50" s="217"/>
    </row>
    <row r="51" spans="1:55" ht="23.25">
      <c r="A51" s="521" t="s">
        <v>396</v>
      </c>
      <c r="B51" s="526"/>
      <c r="C51" s="527"/>
      <c r="D51" s="528"/>
      <c r="E51" s="527"/>
      <c r="F51" s="527"/>
      <c r="G51" s="527"/>
      <c r="H51" s="527">
        <v>3</v>
      </c>
      <c r="I51" s="527">
        <v>1</v>
      </c>
      <c r="J51" s="522">
        <v>3</v>
      </c>
      <c r="K51" s="529">
        <v>3</v>
      </c>
      <c r="L51" s="522">
        <v>0</v>
      </c>
      <c r="M51" s="530">
        <v>4</v>
      </c>
      <c r="N51" s="531">
        <f t="shared" si="0"/>
        <v>14</v>
      </c>
      <c r="O51" s="532">
        <f t="shared" si="1"/>
        <v>2.3333333333333335</v>
      </c>
      <c r="P51" s="533">
        <f t="shared" si="2"/>
        <v>0.33452807646356036</v>
      </c>
      <c r="Q51" s="2"/>
      <c r="R51" s="297"/>
      <c r="BC51" s="217"/>
    </row>
    <row r="52" spans="1:55" ht="22.5">
      <c r="A52" s="565" t="s">
        <v>397</v>
      </c>
      <c r="B52" s="566"/>
      <c r="C52" s="527"/>
      <c r="D52" s="650"/>
      <c r="E52" s="651"/>
      <c r="F52" s="651"/>
      <c r="G52" s="651"/>
      <c r="H52" s="651">
        <v>0</v>
      </c>
      <c r="I52" s="527">
        <v>0</v>
      </c>
      <c r="J52" s="522">
        <v>1</v>
      </c>
      <c r="K52" s="529">
        <v>1</v>
      </c>
      <c r="L52" s="522">
        <v>0</v>
      </c>
      <c r="M52" s="530">
        <v>1</v>
      </c>
      <c r="N52" s="531">
        <f t="shared" si="0"/>
        <v>3</v>
      </c>
      <c r="O52" s="532">
        <f t="shared" si="1"/>
        <v>0.5</v>
      </c>
      <c r="P52" s="533">
        <f t="shared" si="2"/>
        <v>7.1684587813620068E-2</v>
      </c>
      <c r="Q52" s="515"/>
      <c r="R52" s="297"/>
      <c r="S52" s="297"/>
      <c r="AH52" s="158"/>
    </row>
    <row r="53" spans="1:55" ht="23.25">
      <c r="A53" s="521" t="s">
        <v>398</v>
      </c>
      <c r="B53" s="526"/>
      <c r="C53" s="527"/>
      <c r="D53" s="528"/>
      <c r="E53" s="527"/>
      <c r="F53" s="527"/>
      <c r="G53" s="527"/>
      <c r="H53" s="527">
        <v>86</v>
      </c>
      <c r="I53" s="527">
        <v>105</v>
      </c>
      <c r="J53" s="522">
        <v>121</v>
      </c>
      <c r="K53" s="529">
        <v>89</v>
      </c>
      <c r="L53" s="522">
        <v>65</v>
      </c>
      <c r="M53" s="530">
        <v>154</v>
      </c>
      <c r="N53" s="531">
        <f t="shared" si="0"/>
        <v>620</v>
      </c>
      <c r="O53" s="532">
        <f t="shared" si="1"/>
        <v>103.33333333333333</v>
      </c>
      <c r="P53" s="533">
        <f t="shared" si="2"/>
        <v>14.814814814814813</v>
      </c>
      <c r="Q53" s="2"/>
      <c r="R53" s="297"/>
      <c r="S53" s="297"/>
    </row>
    <row r="54" spans="1:55" ht="23.25">
      <c r="A54" s="521" t="s">
        <v>399</v>
      </c>
      <c r="B54" s="526"/>
      <c r="C54" s="527"/>
      <c r="D54" s="528"/>
      <c r="E54" s="527"/>
      <c r="F54" s="527"/>
      <c r="G54" s="527"/>
      <c r="H54" s="527">
        <v>8</v>
      </c>
      <c r="I54" s="527">
        <v>7</v>
      </c>
      <c r="J54" s="522">
        <v>17</v>
      </c>
      <c r="K54" s="529">
        <v>15</v>
      </c>
      <c r="L54" s="522">
        <v>7</v>
      </c>
      <c r="M54" s="530">
        <v>7</v>
      </c>
      <c r="N54" s="531">
        <f t="shared" ref="N54:N85" si="8">SUM(B54:M54)</f>
        <v>61</v>
      </c>
      <c r="O54" s="532">
        <f t="shared" ref="O54:O85" si="9">AVERAGE(B54:M54)</f>
        <v>10.166666666666666</v>
      </c>
      <c r="P54" s="533">
        <f t="shared" si="2"/>
        <v>1.4575866188769415</v>
      </c>
      <c r="Q54" s="2"/>
      <c r="R54" s="297"/>
      <c r="S54" s="297"/>
    </row>
    <row r="55" spans="1:55" ht="23.25">
      <c r="A55" s="521" t="s">
        <v>400</v>
      </c>
      <c r="B55" s="526"/>
      <c r="C55" s="527"/>
      <c r="D55" s="528"/>
      <c r="E55" s="527"/>
      <c r="F55" s="527"/>
      <c r="G55" s="527"/>
      <c r="H55" s="527">
        <v>31</v>
      </c>
      <c r="I55" s="527">
        <v>34</v>
      </c>
      <c r="J55" s="522">
        <v>37</v>
      </c>
      <c r="K55" s="529">
        <v>32</v>
      </c>
      <c r="L55" s="522">
        <v>24</v>
      </c>
      <c r="M55" s="530">
        <v>30</v>
      </c>
      <c r="N55" s="531">
        <f t="shared" si="8"/>
        <v>188</v>
      </c>
      <c r="O55" s="532">
        <f t="shared" si="9"/>
        <v>31.333333333333332</v>
      </c>
      <c r="P55" s="533">
        <f t="shared" si="2"/>
        <v>4.492234169653524</v>
      </c>
      <c r="Q55" s="2"/>
      <c r="R55" s="297"/>
      <c r="S55" s="297"/>
    </row>
    <row r="56" spans="1:55" ht="23.25">
      <c r="A56" s="521" t="s">
        <v>401</v>
      </c>
      <c r="B56" s="526"/>
      <c r="C56" s="527"/>
      <c r="D56" s="528"/>
      <c r="E56" s="527"/>
      <c r="F56" s="527"/>
      <c r="G56" s="527"/>
      <c r="H56" s="527">
        <v>18</v>
      </c>
      <c r="I56" s="527">
        <v>32</v>
      </c>
      <c r="J56" s="522">
        <v>26</v>
      </c>
      <c r="K56" s="529">
        <v>22</v>
      </c>
      <c r="L56" s="522">
        <v>17</v>
      </c>
      <c r="M56" s="530">
        <v>20</v>
      </c>
      <c r="N56" s="531">
        <f t="shared" si="8"/>
        <v>135</v>
      </c>
      <c r="O56" s="532">
        <f t="shared" si="9"/>
        <v>22.5</v>
      </c>
      <c r="P56" s="533">
        <f t="shared" ref="P56:P87" si="10">(N56/$N$100)*100</f>
        <v>3.225806451612903</v>
      </c>
      <c r="Q56" s="515"/>
      <c r="R56" s="297"/>
      <c r="S56" s="297"/>
    </row>
    <row r="57" spans="1:55" ht="23.25">
      <c r="A57" s="652" t="s">
        <v>402</v>
      </c>
      <c r="B57" s="526"/>
      <c r="C57" s="527"/>
      <c r="D57" s="528"/>
      <c r="E57" s="527"/>
      <c r="F57" s="527"/>
      <c r="G57" s="527"/>
      <c r="H57" s="527">
        <v>1</v>
      </c>
      <c r="I57" s="527">
        <v>2</v>
      </c>
      <c r="J57" s="522">
        <v>3</v>
      </c>
      <c r="K57" s="529">
        <v>1</v>
      </c>
      <c r="L57" s="522">
        <v>0</v>
      </c>
      <c r="M57" s="530">
        <v>1</v>
      </c>
      <c r="N57" s="531">
        <f t="shared" si="8"/>
        <v>8</v>
      </c>
      <c r="O57" s="532">
        <f t="shared" si="9"/>
        <v>1.3333333333333333</v>
      </c>
      <c r="P57" s="533">
        <f t="shared" si="10"/>
        <v>0.19115890083632017</v>
      </c>
      <c r="Q57" s="515"/>
      <c r="R57" s="297"/>
      <c r="S57" s="297"/>
    </row>
    <row r="58" spans="1:55" ht="23.25">
      <c r="A58" s="521" t="s">
        <v>403</v>
      </c>
      <c r="B58" s="526"/>
      <c r="C58" s="527"/>
      <c r="D58" s="528"/>
      <c r="E58" s="527"/>
      <c r="F58" s="527"/>
      <c r="G58" s="527"/>
      <c r="H58" s="527">
        <v>24</v>
      </c>
      <c r="I58" s="527">
        <v>10</v>
      </c>
      <c r="J58" s="522">
        <v>20</v>
      </c>
      <c r="K58" s="529">
        <v>23</v>
      </c>
      <c r="L58" s="522">
        <v>14</v>
      </c>
      <c r="M58" s="530">
        <v>20</v>
      </c>
      <c r="N58" s="531">
        <f t="shared" si="8"/>
        <v>111</v>
      </c>
      <c r="O58" s="532">
        <f t="shared" si="9"/>
        <v>18.5</v>
      </c>
      <c r="P58" s="533">
        <f t="shared" si="10"/>
        <v>2.6523297491039424</v>
      </c>
      <c r="Q58" s="515"/>
      <c r="R58" s="297"/>
      <c r="S58" s="297"/>
    </row>
    <row r="59" spans="1:55" ht="23.25">
      <c r="A59" s="521" t="s">
        <v>404</v>
      </c>
      <c r="B59" s="526"/>
      <c r="C59" s="527"/>
      <c r="D59" s="528"/>
      <c r="E59" s="527"/>
      <c r="F59" s="527"/>
      <c r="G59" s="527"/>
      <c r="H59" s="527">
        <v>1</v>
      </c>
      <c r="I59" s="527">
        <v>0</v>
      </c>
      <c r="J59" s="522">
        <v>4</v>
      </c>
      <c r="K59" s="529">
        <v>0</v>
      </c>
      <c r="L59" s="522">
        <v>0</v>
      </c>
      <c r="M59" s="530">
        <v>0</v>
      </c>
      <c r="N59" s="531">
        <f t="shared" si="8"/>
        <v>5</v>
      </c>
      <c r="O59" s="532">
        <f t="shared" si="9"/>
        <v>0.83333333333333337</v>
      </c>
      <c r="P59" s="533">
        <f t="shared" si="10"/>
        <v>0.11947431302270012</v>
      </c>
      <c r="Q59" s="515"/>
      <c r="R59" s="297"/>
      <c r="S59" s="297"/>
    </row>
    <row r="60" spans="1:55">
      <c r="A60" s="521" t="s">
        <v>405</v>
      </c>
      <c r="B60" s="526"/>
      <c r="C60" s="527"/>
      <c r="D60" s="528"/>
      <c r="E60" s="527"/>
      <c r="F60" s="527"/>
      <c r="G60" s="527"/>
      <c r="H60" s="527">
        <v>12</v>
      </c>
      <c r="I60" s="527">
        <v>10</v>
      </c>
      <c r="J60" s="522">
        <v>14</v>
      </c>
      <c r="K60" s="529">
        <v>10</v>
      </c>
      <c r="L60" s="522">
        <v>5</v>
      </c>
      <c r="M60" s="530">
        <v>6</v>
      </c>
      <c r="N60" s="531">
        <f t="shared" si="8"/>
        <v>57</v>
      </c>
      <c r="O60" s="532">
        <f t="shared" si="9"/>
        <v>9.5</v>
      </c>
      <c r="P60" s="533">
        <f t="shared" si="10"/>
        <v>1.3620071684587813</v>
      </c>
      <c r="Q60" s="515"/>
      <c r="R60" s="297"/>
      <c r="S60" s="297"/>
    </row>
    <row r="61" spans="1:55">
      <c r="A61" s="653" t="s">
        <v>406</v>
      </c>
      <c r="B61" s="526"/>
      <c r="C61" s="527"/>
      <c r="D61" s="528"/>
      <c r="E61" s="527"/>
      <c r="F61" s="527"/>
      <c r="G61" s="527"/>
      <c r="H61" s="527">
        <v>0</v>
      </c>
      <c r="I61" s="527">
        <v>5</v>
      </c>
      <c r="J61" s="522">
        <v>3</v>
      </c>
      <c r="K61" s="529">
        <v>0</v>
      </c>
      <c r="L61" s="522">
        <v>0</v>
      </c>
      <c r="M61" s="530">
        <v>1</v>
      </c>
      <c r="N61" s="531">
        <f t="shared" si="8"/>
        <v>9</v>
      </c>
      <c r="O61" s="532">
        <f t="shared" si="9"/>
        <v>1.5</v>
      </c>
      <c r="P61" s="533">
        <f t="shared" si="10"/>
        <v>0.21505376344086022</v>
      </c>
      <c r="Q61" s="2"/>
      <c r="R61" s="297"/>
      <c r="S61" s="297"/>
      <c r="AL61" s="654"/>
    </row>
    <row r="62" spans="1:55" ht="34.5">
      <c r="A62" s="652" t="s">
        <v>407</v>
      </c>
      <c r="B62" s="526"/>
      <c r="C62" s="527"/>
      <c r="D62" s="528"/>
      <c r="E62" s="527"/>
      <c r="F62" s="527"/>
      <c r="G62" s="527"/>
      <c r="H62" s="527">
        <v>20</v>
      </c>
      <c r="I62" s="527">
        <v>16</v>
      </c>
      <c r="J62" s="522">
        <v>12</v>
      </c>
      <c r="K62" s="529">
        <v>9</v>
      </c>
      <c r="L62" s="522">
        <v>9</v>
      </c>
      <c r="M62" s="530">
        <v>3</v>
      </c>
      <c r="N62" s="531">
        <f t="shared" si="8"/>
        <v>69</v>
      </c>
      <c r="O62" s="532">
        <f t="shared" si="9"/>
        <v>11.5</v>
      </c>
      <c r="P62" s="533">
        <f t="shared" si="10"/>
        <v>1.6487455197132617</v>
      </c>
      <c r="Q62" s="2"/>
      <c r="R62" s="297"/>
      <c r="S62" s="297"/>
    </row>
    <row r="63" spans="1:55" ht="23.25">
      <c r="A63" s="652" t="s">
        <v>408</v>
      </c>
      <c r="B63" s="526"/>
      <c r="C63" s="527"/>
      <c r="D63" s="528"/>
      <c r="E63" s="527"/>
      <c r="F63" s="527"/>
      <c r="G63" s="527"/>
      <c r="H63" s="527">
        <v>3</v>
      </c>
      <c r="I63" s="527">
        <v>7</v>
      </c>
      <c r="J63" s="522">
        <v>3</v>
      </c>
      <c r="K63" s="529">
        <v>1</v>
      </c>
      <c r="L63" s="522">
        <v>0</v>
      </c>
      <c r="M63" s="530">
        <v>3</v>
      </c>
      <c r="N63" s="531">
        <f t="shared" si="8"/>
        <v>17</v>
      </c>
      <c r="O63" s="532">
        <f t="shared" si="9"/>
        <v>2.8333333333333335</v>
      </c>
      <c r="P63" s="533">
        <f t="shared" si="10"/>
        <v>0.40621266427718039</v>
      </c>
      <c r="Q63" s="515"/>
      <c r="R63" s="297"/>
      <c r="S63" s="297"/>
    </row>
    <row r="64" spans="1:55" ht="34.5">
      <c r="A64" s="652" t="s">
        <v>409</v>
      </c>
      <c r="B64" s="526"/>
      <c r="C64" s="527"/>
      <c r="D64" s="528"/>
      <c r="E64" s="527"/>
      <c r="F64" s="527"/>
      <c r="G64" s="527"/>
      <c r="H64" s="527">
        <v>1</v>
      </c>
      <c r="I64" s="527">
        <v>1</v>
      </c>
      <c r="J64" s="522">
        <v>1</v>
      </c>
      <c r="K64" s="529">
        <v>1</v>
      </c>
      <c r="L64" s="522">
        <v>1</v>
      </c>
      <c r="M64" s="530">
        <v>0</v>
      </c>
      <c r="N64" s="531">
        <f t="shared" si="8"/>
        <v>5</v>
      </c>
      <c r="O64" s="532">
        <f t="shared" si="9"/>
        <v>0.83333333333333337</v>
      </c>
      <c r="P64" s="533">
        <f t="shared" si="10"/>
        <v>0.11947431302270012</v>
      </c>
      <c r="Q64" s="515"/>
      <c r="R64" s="297"/>
      <c r="S64" s="297"/>
    </row>
    <row r="65" spans="1:38" ht="24.95" customHeight="1">
      <c r="A65" s="565" t="s">
        <v>410</v>
      </c>
      <c r="B65" s="566"/>
      <c r="C65" s="527"/>
      <c r="D65" s="650"/>
      <c r="E65" s="651"/>
      <c r="F65" s="651"/>
      <c r="G65" s="651"/>
      <c r="H65" s="527">
        <v>0</v>
      </c>
      <c r="I65" s="527">
        <v>0</v>
      </c>
      <c r="J65" s="522">
        <v>0</v>
      </c>
      <c r="K65" s="523">
        <v>0</v>
      </c>
      <c r="L65" s="522">
        <v>0</v>
      </c>
      <c r="M65" s="530">
        <v>0</v>
      </c>
      <c r="N65" s="531">
        <f t="shared" si="8"/>
        <v>0</v>
      </c>
      <c r="O65" s="532">
        <f t="shared" si="9"/>
        <v>0</v>
      </c>
      <c r="P65" s="533">
        <f t="shared" si="10"/>
        <v>0</v>
      </c>
      <c r="Q65" s="515"/>
      <c r="R65" s="297"/>
      <c r="S65" s="297"/>
    </row>
    <row r="66" spans="1:38" ht="24.95" customHeight="1">
      <c r="A66" s="521" t="s">
        <v>411</v>
      </c>
      <c r="B66" s="526"/>
      <c r="C66" s="527"/>
      <c r="D66" s="528"/>
      <c r="E66" s="527"/>
      <c r="F66" s="527"/>
      <c r="G66" s="527"/>
      <c r="H66" s="527">
        <v>2</v>
      </c>
      <c r="I66" s="527">
        <v>2</v>
      </c>
      <c r="J66" s="522">
        <v>3</v>
      </c>
      <c r="K66" s="529">
        <v>2</v>
      </c>
      <c r="L66" s="522">
        <v>1</v>
      </c>
      <c r="M66" s="530">
        <v>2</v>
      </c>
      <c r="N66" s="531">
        <f t="shared" si="8"/>
        <v>12</v>
      </c>
      <c r="O66" s="532">
        <f t="shared" si="9"/>
        <v>2</v>
      </c>
      <c r="P66" s="533">
        <f t="shared" si="10"/>
        <v>0.28673835125448027</v>
      </c>
      <c r="Q66" s="515"/>
      <c r="R66" s="297"/>
      <c r="S66" s="297"/>
    </row>
    <row r="67" spans="1:38" ht="24.95" customHeight="1">
      <c r="A67" s="521" t="s">
        <v>412</v>
      </c>
      <c r="B67" s="526"/>
      <c r="C67" s="527"/>
      <c r="D67" s="528"/>
      <c r="E67" s="527"/>
      <c r="F67" s="527"/>
      <c r="G67" s="527"/>
      <c r="H67" s="527">
        <v>3</v>
      </c>
      <c r="I67" s="527">
        <v>3</v>
      </c>
      <c r="J67" s="522">
        <v>4</v>
      </c>
      <c r="K67" s="529">
        <v>1</v>
      </c>
      <c r="L67" s="522">
        <v>1</v>
      </c>
      <c r="M67" s="530">
        <v>3</v>
      </c>
      <c r="N67" s="531">
        <f t="shared" si="8"/>
        <v>15</v>
      </c>
      <c r="O67" s="532">
        <f t="shared" si="9"/>
        <v>2.5</v>
      </c>
      <c r="P67" s="533">
        <f t="shared" si="10"/>
        <v>0.35842293906810035</v>
      </c>
      <c r="Q67" s="2"/>
      <c r="R67" s="297"/>
      <c r="S67" s="297"/>
      <c r="AL67" s="153"/>
    </row>
    <row r="68" spans="1:38" ht="24.95" customHeight="1">
      <c r="A68" s="521" t="s">
        <v>258</v>
      </c>
      <c r="B68" s="526"/>
      <c r="C68" s="527"/>
      <c r="D68" s="528"/>
      <c r="E68" s="527"/>
      <c r="F68" s="527"/>
      <c r="G68" s="527"/>
      <c r="H68" s="527">
        <v>4</v>
      </c>
      <c r="I68" s="527">
        <v>8</v>
      </c>
      <c r="J68" s="522">
        <v>4</v>
      </c>
      <c r="K68" s="529">
        <v>8</v>
      </c>
      <c r="L68" s="522">
        <v>6</v>
      </c>
      <c r="M68" s="530">
        <v>5</v>
      </c>
      <c r="N68" s="531">
        <f t="shared" si="8"/>
        <v>35</v>
      </c>
      <c r="O68" s="532">
        <f t="shared" si="9"/>
        <v>5.833333333333333</v>
      </c>
      <c r="P68" s="533">
        <f t="shared" si="10"/>
        <v>0.83632019115890077</v>
      </c>
      <c r="Q68" s="2"/>
      <c r="R68" s="297"/>
      <c r="S68" s="297"/>
      <c r="AL68" s="153"/>
    </row>
    <row r="69" spans="1:38" ht="24.95" customHeight="1">
      <c r="A69" s="521" t="s">
        <v>259</v>
      </c>
      <c r="B69" s="526"/>
      <c r="C69" s="527"/>
      <c r="D69" s="528"/>
      <c r="E69" s="527"/>
      <c r="F69" s="527"/>
      <c r="G69" s="527"/>
      <c r="H69" s="527">
        <v>2</v>
      </c>
      <c r="I69" s="527">
        <v>2</v>
      </c>
      <c r="J69" s="522">
        <v>2</v>
      </c>
      <c r="K69" s="529">
        <v>1</v>
      </c>
      <c r="L69" s="522">
        <v>0</v>
      </c>
      <c r="M69" s="530">
        <v>4</v>
      </c>
      <c r="N69" s="531">
        <f t="shared" si="8"/>
        <v>11</v>
      </c>
      <c r="O69" s="532">
        <f t="shared" si="9"/>
        <v>1.8333333333333333</v>
      </c>
      <c r="P69" s="533">
        <f t="shared" si="10"/>
        <v>0.26284348864994028</v>
      </c>
      <c r="Q69" s="2"/>
      <c r="R69" s="297"/>
      <c r="S69" s="297"/>
      <c r="AL69" s="153"/>
    </row>
    <row r="70" spans="1:38" ht="24.95" customHeight="1">
      <c r="A70" s="521" t="s">
        <v>260</v>
      </c>
      <c r="B70" s="526"/>
      <c r="C70" s="527"/>
      <c r="D70" s="528"/>
      <c r="E70" s="527"/>
      <c r="F70" s="527"/>
      <c r="G70" s="527"/>
      <c r="H70" s="527">
        <v>1</v>
      </c>
      <c r="I70" s="527">
        <v>4</v>
      </c>
      <c r="J70" s="522">
        <v>2</v>
      </c>
      <c r="K70" s="529">
        <v>2</v>
      </c>
      <c r="L70" s="522">
        <v>1</v>
      </c>
      <c r="M70" s="530">
        <v>3</v>
      </c>
      <c r="N70" s="531">
        <f t="shared" si="8"/>
        <v>13</v>
      </c>
      <c r="O70" s="532">
        <f t="shared" si="9"/>
        <v>2.1666666666666665</v>
      </c>
      <c r="P70" s="533">
        <f t="shared" si="10"/>
        <v>0.31063321385902032</v>
      </c>
      <c r="Q70" s="2"/>
      <c r="R70" s="297"/>
      <c r="S70" s="297"/>
      <c r="AL70" s="153"/>
    </row>
    <row r="71" spans="1:38" ht="24.95" customHeight="1">
      <c r="A71" s="521" t="s">
        <v>413</v>
      </c>
      <c r="B71" s="526"/>
      <c r="C71" s="527"/>
      <c r="D71" s="528"/>
      <c r="E71" s="527"/>
      <c r="F71" s="527"/>
      <c r="G71" s="527"/>
      <c r="H71" s="527">
        <v>2</v>
      </c>
      <c r="I71" s="527">
        <v>1</v>
      </c>
      <c r="J71" s="522">
        <v>2</v>
      </c>
      <c r="K71" s="529">
        <v>4</v>
      </c>
      <c r="L71" s="522">
        <v>0</v>
      </c>
      <c r="M71" s="530">
        <v>3</v>
      </c>
      <c r="N71" s="531">
        <f t="shared" si="8"/>
        <v>12</v>
      </c>
      <c r="O71" s="532">
        <f t="shared" si="9"/>
        <v>2</v>
      </c>
      <c r="P71" s="533">
        <f t="shared" si="10"/>
        <v>0.28673835125448027</v>
      </c>
      <c r="Q71" s="2"/>
      <c r="R71" s="297"/>
      <c r="S71" s="297"/>
      <c r="AL71" s="153"/>
    </row>
    <row r="72" spans="1:38" ht="24.95" customHeight="1">
      <c r="A72" s="521" t="s">
        <v>262</v>
      </c>
      <c r="B72" s="526"/>
      <c r="C72" s="527"/>
      <c r="D72" s="528"/>
      <c r="E72" s="527"/>
      <c r="F72" s="527"/>
      <c r="G72" s="527"/>
      <c r="H72" s="527">
        <v>2</v>
      </c>
      <c r="I72" s="527">
        <v>6</v>
      </c>
      <c r="J72" s="522">
        <v>3</v>
      </c>
      <c r="K72" s="529">
        <v>1</v>
      </c>
      <c r="L72" s="522">
        <v>1</v>
      </c>
      <c r="M72" s="530">
        <v>4</v>
      </c>
      <c r="N72" s="531">
        <f t="shared" si="8"/>
        <v>17</v>
      </c>
      <c r="O72" s="532">
        <f t="shared" si="9"/>
        <v>2.8333333333333335</v>
      </c>
      <c r="P72" s="533">
        <f t="shared" si="10"/>
        <v>0.40621266427718039</v>
      </c>
      <c r="Q72" s="2"/>
      <c r="R72" s="297"/>
      <c r="S72" s="297"/>
    </row>
    <row r="73" spans="1:38" ht="24.95" customHeight="1">
      <c r="A73" s="521" t="s">
        <v>263</v>
      </c>
      <c r="B73" s="526"/>
      <c r="C73" s="527"/>
      <c r="D73" s="528"/>
      <c r="E73" s="527"/>
      <c r="F73" s="527"/>
      <c r="G73" s="527"/>
      <c r="H73" s="527">
        <v>1</v>
      </c>
      <c r="I73" s="527">
        <v>1</v>
      </c>
      <c r="J73" s="522">
        <v>1</v>
      </c>
      <c r="K73" s="529">
        <v>3</v>
      </c>
      <c r="L73" s="522">
        <v>0</v>
      </c>
      <c r="M73" s="530">
        <v>3</v>
      </c>
      <c r="N73" s="531">
        <f t="shared" si="8"/>
        <v>9</v>
      </c>
      <c r="O73" s="532">
        <f t="shared" si="9"/>
        <v>1.5</v>
      </c>
      <c r="P73" s="533">
        <f t="shared" si="10"/>
        <v>0.21505376344086022</v>
      </c>
      <c r="Q73" s="2"/>
      <c r="R73" s="297"/>
      <c r="S73" s="297"/>
    </row>
    <row r="74" spans="1:38" ht="24.95" customHeight="1">
      <c r="A74" s="521" t="s">
        <v>264</v>
      </c>
      <c r="B74" s="526"/>
      <c r="C74" s="527"/>
      <c r="D74" s="528"/>
      <c r="E74" s="527"/>
      <c r="F74" s="527"/>
      <c r="G74" s="527"/>
      <c r="H74" s="527">
        <v>1</v>
      </c>
      <c r="I74" s="527">
        <v>1</v>
      </c>
      <c r="J74" s="522">
        <v>2</v>
      </c>
      <c r="K74" s="529">
        <v>1</v>
      </c>
      <c r="L74" s="522">
        <v>0</v>
      </c>
      <c r="M74" s="530">
        <v>4</v>
      </c>
      <c r="N74" s="531">
        <f t="shared" si="8"/>
        <v>9</v>
      </c>
      <c r="O74" s="532">
        <f t="shared" si="9"/>
        <v>1.5</v>
      </c>
      <c r="P74" s="533">
        <f t="shared" si="10"/>
        <v>0.21505376344086022</v>
      </c>
      <c r="Q74" s="2"/>
      <c r="R74" s="297"/>
      <c r="S74" s="297"/>
    </row>
    <row r="75" spans="1:38" ht="24.95" customHeight="1">
      <c r="A75" s="521" t="s">
        <v>414</v>
      </c>
      <c r="B75" s="526"/>
      <c r="C75" s="527"/>
      <c r="D75" s="528"/>
      <c r="E75" s="527"/>
      <c r="F75" s="527"/>
      <c r="G75" s="527"/>
      <c r="H75" s="527">
        <v>2</v>
      </c>
      <c r="I75" s="527">
        <v>4</v>
      </c>
      <c r="J75" s="522">
        <v>1</v>
      </c>
      <c r="K75" s="529">
        <v>1</v>
      </c>
      <c r="L75" s="522">
        <v>0</v>
      </c>
      <c r="M75" s="530">
        <v>3</v>
      </c>
      <c r="N75" s="531">
        <f t="shared" si="8"/>
        <v>11</v>
      </c>
      <c r="O75" s="532">
        <f t="shared" si="9"/>
        <v>1.8333333333333333</v>
      </c>
      <c r="P75" s="533">
        <f t="shared" si="10"/>
        <v>0.26284348864994028</v>
      </c>
      <c r="Q75" s="2"/>
      <c r="R75" s="297"/>
      <c r="S75" s="297"/>
    </row>
    <row r="76" spans="1:38" ht="24.95" customHeight="1">
      <c r="A76" s="521" t="s">
        <v>266</v>
      </c>
      <c r="B76" s="526"/>
      <c r="C76" s="527"/>
      <c r="D76" s="528"/>
      <c r="E76" s="527"/>
      <c r="F76" s="527"/>
      <c r="G76" s="527"/>
      <c r="H76" s="527">
        <v>1</v>
      </c>
      <c r="I76" s="527">
        <v>1</v>
      </c>
      <c r="J76" s="522">
        <v>1</v>
      </c>
      <c r="K76" s="529">
        <v>2</v>
      </c>
      <c r="L76" s="522">
        <v>0</v>
      </c>
      <c r="M76" s="530">
        <v>3</v>
      </c>
      <c r="N76" s="531">
        <f t="shared" si="8"/>
        <v>8</v>
      </c>
      <c r="O76" s="532">
        <f t="shared" si="9"/>
        <v>1.3333333333333333</v>
      </c>
      <c r="P76" s="533">
        <f t="shared" si="10"/>
        <v>0.19115890083632017</v>
      </c>
      <c r="Q76" s="2"/>
      <c r="R76" s="297"/>
      <c r="S76" s="297"/>
    </row>
    <row r="77" spans="1:38" ht="24.95" customHeight="1">
      <c r="A77" s="521" t="s">
        <v>267</v>
      </c>
      <c r="B77" s="526"/>
      <c r="C77" s="527"/>
      <c r="D77" s="528"/>
      <c r="E77" s="527"/>
      <c r="F77" s="527"/>
      <c r="G77" s="527"/>
      <c r="H77" s="527">
        <v>2</v>
      </c>
      <c r="I77" s="527">
        <v>2</v>
      </c>
      <c r="J77" s="522">
        <v>3</v>
      </c>
      <c r="K77" s="529">
        <v>7</v>
      </c>
      <c r="L77" s="522">
        <v>3</v>
      </c>
      <c r="M77" s="530">
        <v>4</v>
      </c>
      <c r="N77" s="531">
        <f t="shared" si="8"/>
        <v>21</v>
      </c>
      <c r="O77" s="532">
        <f t="shared" si="9"/>
        <v>3.5</v>
      </c>
      <c r="P77" s="533">
        <f t="shared" si="10"/>
        <v>0.50179211469534046</v>
      </c>
      <c r="Q77" s="2"/>
      <c r="R77" s="297"/>
      <c r="S77" s="297"/>
    </row>
    <row r="78" spans="1:38" ht="24.95" customHeight="1">
      <c r="A78" s="521" t="s">
        <v>268</v>
      </c>
      <c r="B78" s="526"/>
      <c r="C78" s="527"/>
      <c r="D78" s="528"/>
      <c r="E78" s="527"/>
      <c r="F78" s="527"/>
      <c r="G78" s="527"/>
      <c r="H78" s="527">
        <v>4</v>
      </c>
      <c r="I78" s="527">
        <v>2</v>
      </c>
      <c r="J78" s="522">
        <v>2</v>
      </c>
      <c r="K78" s="529">
        <v>0</v>
      </c>
      <c r="L78" s="522">
        <v>3</v>
      </c>
      <c r="M78" s="530">
        <v>4</v>
      </c>
      <c r="N78" s="531">
        <f t="shared" si="8"/>
        <v>15</v>
      </c>
      <c r="O78" s="532">
        <f t="shared" si="9"/>
        <v>2.5</v>
      </c>
      <c r="P78" s="533">
        <f t="shared" si="10"/>
        <v>0.35842293906810035</v>
      </c>
      <c r="Q78" s="2"/>
      <c r="R78" s="297"/>
      <c r="S78" s="297"/>
    </row>
    <row r="79" spans="1:38" ht="24.95" customHeight="1">
      <c r="A79" s="521" t="s">
        <v>269</v>
      </c>
      <c r="B79" s="526"/>
      <c r="C79" s="527"/>
      <c r="D79" s="528"/>
      <c r="E79" s="527"/>
      <c r="F79" s="527"/>
      <c r="G79" s="527"/>
      <c r="H79" s="527">
        <v>3</v>
      </c>
      <c r="I79" s="527">
        <v>1</v>
      </c>
      <c r="J79" s="522">
        <v>3</v>
      </c>
      <c r="K79" s="529">
        <v>2</v>
      </c>
      <c r="L79" s="522">
        <v>2</v>
      </c>
      <c r="M79" s="530">
        <v>7</v>
      </c>
      <c r="N79" s="531">
        <f t="shared" si="8"/>
        <v>18</v>
      </c>
      <c r="O79" s="532">
        <f t="shared" si="9"/>
        <v>3</v>
      </c>
      <c r="P79" s="533">
        <f t="shared" si="10"/>
        <v>0.43010752688172044</v>
      </c>
      <c r="Q79" s="2"/>
      <c r="R79" s="297"/>
      <c r="S79" s="297"/>
    </row>
    <row r="80" spans="1:38" ht="24.95" customHeight="1">
      <c r="A80" s="521" t="s">
        <v>270</v>
      </c>
      <c r="B80" s="526"/>
      <c r="C80" s="527"/>
      <c r="D80" s="528"/>
      <c r="E80" s="527"/>
      <c r="F80" s="527"/>
      <c r="G80" s="527"/>
      <c r="H80" s="527">
        <v>2</v>
      </c>
      <c r="I80" s="527">
        <v>1</v>
      </c>
      <c r="J80" s="522">
        <v>1</v>
      </c>
      <c r="K80" s="529">
        <v>1</v>
      </c>
      <c r="L80" s="522">
        <v>2</v>
      </c>
      <c r="M80" s="530">
        <v>4</v>
      </c>
      <c r="N80" s="531">
        <f t="shared" si="8"/>
        <v>11</v>
      </c>
      <c r="O80" s="532">
        <f t="shared" si="9"/>
        <v>1.8333333333333333</v>
      </c>
      <c r="P80" s="533">
        <f t="shared" si="10"/>
        <v>0.26284348864994028</v>
      </c>
      <c r="Q80" s="2"/>
      <c r="R80" s="297"/>
      <c r="S80" s="297"/>
    </row>
    <row r="81" spans="1:19" ht="24.95" customHeight="1">
      <c r="A81" s="521" t="s">
        <v>271</v>
      </c>
      <c r="B81" s="526"/>
      <c r="C81" s="527"/>
      <c r="D81" s="528"/>
      <c r="E81" s="527"/>
      <c r="F81" s="527"/>
      <c r="G81" s="527"/>
      <c r="H81" s="527">
        <v>2</v>
      </c>
      <c r="I81" s="527">
        <v>4</v>
      </c>
      <c r="J81" s="522">
        <v>3</v>
      </c>
      <c r="K81" s="529">
        <v>4</v>
      </c>
      <c r="L81" s="522">
        <v>1</v>
      </c>
      <c r="M81" s="530">
        <v>3</v>
      </c>
      <c r="N81" s="531">
        <f t="shared" si="8"/>
        <v>17</v>
      </c>
      <c r="O81" s="532">
        <f t="shared" si="9"/>
        <v>2.8333333333333335</v>
      </c>
      <c r="P81" s="533">
        <f t="shared" si="10"/>
        <v>0.40621266427718039</v>
      </c>
      <c r="Q81" s="2"/>
      <c r="R81" s="297"/>
      <c r="S81" s="297"/>
    </row>
    <row r="82" spans="1:19" ht="24.95" customHeight="1">
      <c r="A82" s="521" t="s">
        <v>272</v>
      </c>
      <c r="B82" s="526"/>
      <c r="C82" s="527"/>
      <c r="D82" s="528"/>
      <c r="E82" s="527"/>
      <c r="F82" s="527"/>
      <c r="G82" s="527"/>
      <c r="H82" s="527">
        <v>2</v>
      </c>
      <c r="I82" s="527">
        <v>1</v>
      </c>
      <c r="J82" s="522">
        <v>1</v>
      </c>
      <c r="K82" s="529">
        <v>6</v>
      </c>
      <c r="L82" s="522">
        <v>4</v>
      </c>
      <c r="M82" s="530">
        <v>4</v>
      </c>
      <c r="N82" s="531">
        <f t="shared" si="8"/>
        <v>18</v>
      </c>
      <c r="O82" s="532">
        <f t="shared" si="9"/>
        <v>3</v>
      </c>
      <c r="P82" s="533">
        <f t="shared" si="10"/>
        <v>0.43010752688172044</v>
      </c>
      <c r="Q82" s="2"/>
      <c r="R82" s="297"/>
      <c r="S82" s="297"/>
    </row>
    <row r="83" spans="1:19" ht="24.95" customHeight="1">
      <c r="A83" s="655" t="s">
        <v>415</v>
      </c>
      <c r="B83" s="526"/>
      <c r="C83" s="527"/>
      <c r="D83" s="528"/>
      <c r="E83" s="527"/>
      <c r="F83" s="527"/>
      <c r="G83" s="527"/>
      <c r="H83" s="527">
        <v>1</v>
      </c>
      <c r="I83" s="527">
        <v>3</v>
      </c>
      <c r="J83" s="522">
        <v>2</v>
      </c>
      <c r="K83" s="529">
        <v>1</v>
      </c>
      <c r="L83" s="522">
        <v>4</v>
      </c>
      <c r="M83" s="530">
        <v>3</v>
      </c>
      <c r="N83" s="531">
        <f t="shared" si="8"/>
        <v>14</v>
      </c>
      <c r="O83" s="532">
        <f t="shared" si="9"/>
        <v>2.3333333333333335</v>
      </c>
      <c r="P83" s="533">
        <f t="shared" si="10"/>
        <v>0.33452807646356036</v>
      </c>
      <c r="Q83" s="2"/>
      <c r="R83" s="297"/>
      <c r="S83" s="297"/>
    </row>
    <row r="84" spans="1:19" ht="24.95" customHeight="1">
      <c r="A84" s="521" t="s">
        <v>274</v>
      </c>
      <c r="B84" s="526"/>
      <c r="C84" s="527"/>
      <c r="D84" s="528"/>
      <c r="E84" s="527"/>
      <c r="F84" s="527"/>
      <c r="G84" s="527"/>
      <c r="H84" s="527">
        <v>1</v>
      </c>
      <c r="I84" s="527">
        <v>3</v>
      </c>
      <c r="J84" s="522">
        <v>3</v>
      </c>
      <c r="K84" s="529">
        <v>5</v>
      </c>
      <c r="L84" s="522">
        <v>4</v>
      </c>
      <c r="M84" s="530">
        <v>3</v>
      </c>
      <c r="N84" s="531">
        <f t="shared" si="8"/>
        <v>19</v>
      </c>
      <c r="O84" s="532">
        <f t="shared" si="9"/>
        <v>3.1666666666666665</v>
      </c>
      <c r="P84" s="533">
        <f t="shared" si="10"/>
        <v>0.45400238948626048</v>
      </c>
      <c r="Q84" s="2"/>
      <c r="R84" s="297"/>
      <c r="S84" s="297"/>
    </row>
    <row r="85" spans="1:19" ht="24.95" customHeight="1">
      <c r="A85" s="521" t="s">
        <v>275</v>
      </c>
      <c r="B85" s="526"/>
      <c r="C85" s="527"/>
      <c r="D85" s="528"/>
      <c r="E85" s="527"/>
      <c r="F85" s="527"/>
      <c r="G85" s="527"/>
      <c r="H85" s="527">
        <v>3</v>
      </c>
      <c r="I85" s="527">
        <v>1</v>
      </c>
      <c r="J85" s="522">
        <v>2</v>
      </c>
      <c r="K85" s="529">
        <v>2</v>
      </c>
      <c r="L85" s="522">
        <v>0</v>
      </c>
      <c r="M85" s="530">
        <v>3</v>
      </c>
      <c r="N85" s="531">
        <f t="shared" si="8"/>
        <v>11</v>
      </c>
      <c r="O85" s="532">
        <f t="shared" si="9"/>
        <v>1.8333333333333333</v>
      </c>
      <c r="P85" s="533">
        <f t="shared" si="10"/>
        <v>0.26284348864994028</v>
      </c>
      <c r="Q85" s="2"/>
      <c r="R85" s="297"/>
      <c r="S85" s="297"/>
    </row>
    <row r="86" spans="1:19" ht="24.95" customHeight="1">
      <c r="A86" s="521" t="s">
        <v>276</v>
      </c>
      <c r="B86" s="526"/>
      <c r="C86" s="527"/>
      <c r="D86" s="528"/>
      <c r="E86" s="527"/>
      <c r="F86" s="527"/>
      <c r="G86" s="527"/>
      <c r="H86" s="527">
        <v>4</v>
      </c>
      <c r="I86" s="527">
        <v>3</v>
      </c>
      <c r="J86" s="522">
        <v>2</v>
      </c>
      <c r="K86" s="529">
        <v>3</v>
      </c>
      <c r="L86" s="522">
        <v>0</v>
      </c>
      <c r="M86" s="530">
        <v>4</v>
      </c>
      <c r="N86" s="531">
        <f t="shared" ref="N86:N99" si="11">SUM(B86:M86)</f>
        <v>16</v>
      </c>
      <c r="O86" s="532">
        <f t="shared" ref="O86:O100" si="12">AVERAGE(B86:M86)</f>
        <v>2.6666666666666665</v>
      </c>
      <c r="P86" s="533">
        <f t="shared" si="10"/>
        <v>0.38231780167264034</v>
      </c>
      <c r="Q86" s="2"/>
      <c r="R86" s="297"/>
      <c r="S86" s="297"/>
    </row>
    <row r="87" spans="1:19" ht="24.95" customHeight="1">
      <c r="A87" s="521" t="s">
        <v>277</v>
      </c>
      <c r="B87" s="526"/>
      <c r="C87" s="527"/>
      <c r="D87" s="528"/>
      <c r="E87" s="527"/>
      <c r="F87" s="527"/>
      <c r="G87" s="527"/>
      <c r="H87" s="527">
        <v>1</v>
      </c>
      <c r="I87" s="527">
        <v>1</v>
      </c>
      <c r="J87" s="522">
        <v>2</v>
      </c>
      <c r="K87" s="529">
        <v>3</v>
      </c>
      <c r="L87" s="522">
        <v>0</v>
      </c>
      <c r="M87" s="530">
        <v>5</v>
      </c>
      <c r="N87" s="531">
        <f t="shared" si="11"/>
        <v>12</v>
      </c>
      <c r="O87" s="532">
        <f t="shared" si="12"/>
        <v>2</v>
      </c>
      <c r="P87" s="533">
        <f t="shared" si="10"/>
        <v>0.28673835125448027</v>
      </c>
      <c r="Q87" s="2"/>
      <c r="R87" s="297"/>
      <c r="S87" s="297"/>
    </row>
    <row r="88" spans="1:19" ht="24.95" customHeight="1">
      <c r="A88" s="521" t="s">
        <v>278</v>
      </c>
      <c r="B88" s="526"/>
      <c r="C88" s="527"/>
      <c r="D88" s="528"/>
      <c r="E88" s="527"/>
      <c r="F88" s="527"/>
      <c r="G88" s="527"/>
      <c r="H88" s="527">
        <v>1</v>
      </c>
      <c r="I88" s="527">
        <v>3</v>
      </c>
      <c r="J88" s="522">
        <v>6</v>
      </c>
      <c r="K88" s="529">
        <v>5</v>
      </c>
      <c r="L88" s="522">
        <v>7</v>
      </c>
      <c r="M88" s="530">
        <v>5</v>
      </c>
      <c r="N88" s="531">
        <f t="shared" si="11"/>
        <v>27</v>
      </c>
      <c r="O88" s="532">
        <f t="shared" si="12"/>
        <v>4.5</v>
      </c>
      <c r="P88" s="533">
        <f t="shared" ref="P88:P99" si="13">(N88/$N$100)*100</f>
        <v>0.64516129032258063</v>
      </c>
      <c r="Q88" s="2"/>
      <c r="R88" s="297"/>
      <c r="S88" s="297"/>
    </row>
    <row r="89" spans="1:19" ht="24.95" customHeight="1">
      <c r="A89" s="521" t="s">
        <v>279</v>
      </c>
      <c r="B89" s="526"/>
      <c r="C89" s="527"/>
      <c r="D89" s="528"/>
      <c r="E89" s="527"/>
      <c r="F89" s="527"/>
      <c r="G89" s="527"/>
      <c r="H89" s="527">
        <v>3</v>
      </c>
      <c r="I89" s="527">
        <v>1</v>
      </c>
      <c r="J89" s="522">
        <v>6</v>
      </c>
      <c r="K89" s="529">
        <v>4</v>
      </c>
      <c r="L89" s="522">
        <v>2</v>
      </c>
      <c r="M89" s="530">
        <v>4</v>
      </c>
      <c r="N89" s="531">
        <f t="shared" si="11"/>
        <v>20</v>
      </c>
      <c r="O89" s="532">
        <f t="shared" si="12"/>
        <v>3.3333333333333335</v>
      </c>
      <c r="P89" s="533">
        <f t="shared" si="13"/>
        <v>0.47789725209080047</v>
      </c>
      <c r="Q89" s="2"/>
      <c r="R89" s="297"/>
      <c r="S89" s="297"/>
    </row>
    <row r="90" spans="1:19" ht="24.95" customHeight="1">
      <c r="A90" s="521" t="s">
        <v>280</v>
      </c>
      <c r="B90" s="526"/>
      <c r="C90" s="527"/>
      <c r="D90" s="528"/>
      <c r="E90" s="527"/>
      <c r="F90" s="527"/>
      <c r="G90" s="527"/>
      <c r="H90" s="527">
        <v>4</v>
      </c>
      <c r="I90" s="527">
        <v>3</v>
      </c>
      <c r="J90" s="522">
        <v>2</v>
      </c>
      <c r="K90" s="529">
        <v>4</v>
      </c>
      <c r="L90" s="522">
        <v>1</v>
      </c>
      <c r="M90" s="530">
        <v>4</v>
      </c>
      <c r="N90" s="531">
        <f t="shared" si="11"/>
        <v>18</v>
      </c>
      <c r="O90" s="532">
        <f t="shared" si="12"/>
        <v>3</v>
      </c>
      <c r="P90" s="533">
        <f t="shared" si="13"/>
        <v>0.43010752688172044</v>
      </c>
      <c r="Q90" s="2"/>
      <c r="R90" s="297"/>
      <c r="S90" s="297"/>
    </row>
    <row r="91" spans="1:19" ht="24.95" customHeight="1">
      <c r="A91" s="521" t="s">
        <v>281</v>
      </c>
      <c r="B91" s="526"/>
      <c r="C91" s="527"/>
      <c r="D91" s="528"/>
      <c r="E91" s="527"/>
      <c r="F91" s="527"/>
      <c r="G91" s="527"/>
      <c r="H91" s="527">
        <v>4</v>
      </c>
      <c r="I91" s="527">
        <v>6</v>
      </c>
      <c r="J91" s="522">
        <v>2</v>
      </c>
      <c r="K91" s="529">
        <v>2</v>
      </c>
      <c r="L91" s="522">
        <v>1</v>
      </c>
      <c r="M91" s="530">
        <v>4</v>
      </c>
      <c r="N91" s="531">
        <f t="shared" si="11"/>
        <v>19</v>
      </c>
      <c r="O91" s="532">
        <f t="shared" si="12"/>
        <v>3.1666666666666665</v>
      </c>
      <c r="P91" s="533">
        <f t="shared" si="13"/>
        <v>0.45400238948626048</v>
      </c>
      <c r="Q91" s="2"/>
      <c r="R91" s="297"/>
      <c r="S91" s="297"/>
    </row>
    <row r="92" spans="1:19" ht="24.95" customHeight="1">
      <c r="A92" s="521" t="s">
        <v>282</v>
      </c>
      <c r="B92" s="526"/>
      <c r="C92" s="527"/>
      <c r="D92" s="528"/>
      <c r="E92" s="527"/>
      <c r="F92" s="527"/>
      <c r="G92" s="527"/>
      <c r="H92" s="527">
        <v>6</v>
      </c>
      <c r="I92" s="527">
        <v>3</v>
      </c>
      <c r="J92" s="522">
        <v>13</v>
      </c>
      <c r="K92" s="529">
        <v>6</v>
      </c>
      <c r="L92" s="522">
        <v>3</v>
      </c>
      <c r="M92" s="530">
        <v>6</v>
      </c>
      <c r="N92" s="531">
        <f t="shared" si="11"/>
        <v>37</v>
      </c>
      <c r="O92" s="532">
        <f t="shared" si="12"/>
        <v>6.166666666666667</v>
      </c>
      <c r="P92" s="533">
        <f t="shared" si="13"/>
        <v>0.88410991636798086</v>
      </c>
      <c r="Q92" s="2"/>
      <c r="R92" s="297"/>
      <c r="S92" s="297"/>
    </row>
    <row r="93" spans="1:19" ht="24.95" customHeight="1">
      <c r="A93" s="521" t="s">
        <v>283</v>
      </c>
      <c r="B93" s="526"/>
      <c r="C93" s="527"/>
      <c r="D93" s="528"/>
      <c r="E93" s="527"/>
      <c r="F93" s="527"/>
      <c r="G93" s="527"/>
      <c r="H93" s="527">
        <v>1</v>
      </c>
      <c r="I93" s="527">
        <v>1</v>
      </c>
      <c r="J93" s="522">
        <v>3</v>
      </c>
      <c r="K93" s="529">
        <v>2</v>
      </c>
      <c r="L93" s="522">
        <v>2</v>
      </c>
      <c r="M93" s="530">
        <v>5</v>
      </c>
      <c r="N93" s="531">
        <f t="shared" si="11"/>
        <v>14</v>
      </c>
      <c r="O93" s="532">
        <f t="shared" si="12"/>
        <v>2.3333333333333335</v>
      </c>
      <c r="P93" s="533">
        <f t="shared" si="13"/>
        <v>0.33452807646356036</v>
      </c>
      <c r="Q93" s="2"/>
      <c r="R93" s="297"/>
      <c r="S93" s="297"/>
    </row>
    <row r="94" spans="1:19" ht="24.95" customHeight="1">
      <c r="A94" s="521" t="s">
        <v>284</v>
      </c>
      <c r="B94" s="526"/>
      <c r="C94" s="527"/>
      <c r="D94" s="528"/>
      <c r="E94" s="527"/>
      <c r="F94" s="527"/>
      <c r="G94" s="527"/>
      <c r="H94" s="527">
        <v>1</v>
      </c>
      <c r="I94" s="527">
        <v>2</v>
      </c>
      <c r="J94" s="522">
        <v>2</v>
      </c>
      <c r="K94" s="529">
        <v>1</v>
      </c>
      <c r="L94" s="522">
        <v>0</v>
      </c>
      <c r="M94" s="530">
        <v>3</v>
      </c>
      <c r="N94" s="531">
        <f t="shared" si="11"/>
        <v>9</v>
      </c>
      <c r="O94" s="532">
        <f t="shared" si="12"/>
        <v>1.5</v>
      </c>
      <c r="P94" s="533">
        <f t="shared" si="13"/>
        <v>0.21505376344086022</v>
      </c>
      <c r="Q94" s="2"/>
      <c r="R94" s="297"/>
      <c r="S94" s="297"/>
    </row>
    <row r="95" spans="1:19" ht="24.95" customHeight="1">
      <c r="A95" s="521" t="s">
        <v>285</v>
      </c>
      <c r="B95" s="526"/>
      <c r="C95" s="527"/>
      <c r="D95" s="528"/>
      <c r="E95" s="527"/>
      <c r="F95" s="527"/>
      <c r="G95" s="527"/>
      <c r="H95" s="527">
        <v>3</v>
      </c>
      <c r="I95" s="527">
        <v>11</v>
      </c>
      <c r="J95" s="522">
        <v>7</v>
      </c>
      <c r="K95" s="529">
        <v>5</v>
      </c>
      <c r="L95" s="522">
        <v>2</v>
      </c>
      <c r="M95" s="530">
        <v>8</v>
      </c>
      <c r="N95" s="531">
        <f t="shared" si="11"/>
        <v>36</v>
      </c>
      <c r="O95" s="532">
        <f t="shared" si="12"/>
        <v>6</v>
      </c>
      <c r="P95" s="533">
        <f t="shared" si="13"/>
        <v>0.86021505376344087</v>
      </c>
      <c r="Q95" s="2"/>
      <c r="R95" s="297"/>
      <c r="S95" s="297"/>
    </row>
    <row r="96" spans="1:19" ht="24.95" customHeight="1">
      <c r="A96" s="521" t="s">
        <v>286</v>
      </c>
      <c r="B96" s="526"/>
      <c r="C96" s="527"/>
      <c r="D96" s="528"/>
      <c r="E96" s="527"/>
      <c r="F96" s="527"/>
      <c r="G96" s="527"/>
      <c r="H96" s="527">
        <v>3</v>
      </c>
      <c r="I96" s="527">
        <v>3</v>
      </c>
      <c r="J96" s="522">
        <v>4</v>
      </c>
      <c r="K96" s="529">
        <v>3</v>
      </c>
      <c r="L96" s="522">
        <v>1</v>
      </c>
      <c r="M96" s="530">
        <v>4</v>
      </c>
      <c r="N96" s="531">
        <f t="shared" si="11"/>
        <v>18</v>
      </c>
      <c r="O96" s="532">
        <f t="shared" si="12"/>
        <v>3</v>
      </c>
      <c r="P96" s="533">
        <f t="shared" si="13"/>
        <v>0.43010752688172044</v>
      </c>
      <c r="Q96" s="2"/>
      <c r="R96" s="297"/>
      <c r="S96" s="297"/>
    </row>
    <row r="97" spans="1:34" ht="24.95" customHeight="1">
      <c r="A97" s="521" t="s">
        <v>287</v>
      </c>
      <c r="B97" s="526"/>
      <c r="C97" s="527"/>
      <c r="D97" s="528"/>
      <c r="E97" s="527"/>
      <c r="F97" s="527"/>
      <c r="G97" s="527"/>
      <c r="H97" s="527">
        <v>6</v>
      </c>
      <c r="I97" s="527">
        <v>4</v>
      </c>
      <c r="J97" s="522">
        <v>4</v>
      </c>
      <c r="K97" s="529">
        <v>6</v>
      </c>
      <c r="L97" s="522">
        <v>0</v>
      </c>
      <c r="M97" s="530">
        <v>5</v>
      </c>
      <c r="N97" s="531">
        <f t="shared" si="11"/>
        <v>25</v>
      </c>
      <c r="O97" s="532">
        <f t="shared" si="12"/>
        <v>4.166666666666667</v>
      </c>
      <c r="P97" s="533">
        <f t="shared" si="13"/>
        <v>0.59737156511350065</v>
      </c>
      <c r="Q97" s="2"/>
      <c r="R97" s="297"/>
      <c r="S97" s="297"/>
    </row>
    <row r="98" spans="1:34" ht="24.95" customHeight="1">
      <c r="A98" s="655" t="s">
        <v>288</v>
      </c>
      <c r="B98" s="656"/>
      <c r="C98" s="527"/>
      <c r="D98" s="657"/>
      <c r="E98" s="658"/>
      <c r="F98" s="659"/>
      <c r="G98" s="659"/>
      <c r="H98" s="659">
        <v>2</v>
      </c>
      <c r="I98" s="659">
        <v>1</v>
      </c>
      <c r="J98" s="522">
        <v>1</v>
      </c>
      <c r="K98" s="529">
        <v>2</v>
      </c>
      <c r="L98" s="522">
        <v>0</v>
      </c>
      <c r="M98" s="530">
        <v>4</v>
      </c>
      <c r="N98" s="531">
        <f t="shared" si="11"/>
        <v>10</v>
      </c>
      <c r="O98" s="660">
        <f t="shared" si="12"/>
        <v>1.6666666666666667</v>
      </c>
      <c r="P98" s="661">
        <f t="shared" si="13"/>
        <v>0.23894862604540024</v>
      </c>
      <c r="Q98" s="515"/>
      <c r="R98" s="297"/>
      <c r="S98" s="297"/>
      <c r="T98" s="2"/>
    </row>
    <row r="99" spans="1:34" ht="24.95" customHeight="1" thickBot="1">
      <c r="A99" s="662" t="s">
        <v>416</v>
      </c>
      <c r="B99" s="663"/>
      <c r="C99" s="664"/>
      <c r="D99" s="665"/>
      <c r="E99" s="666"/>
      <c r="F99" s="666"/>
      <c r="G99" s="666"/>
      <c r="H99" s="667">
        <v>22</v>
      </c>
      <c r="I99" s="667">
        <v>17</v>
      </c>
      <c r="J99" s="668">
        <v>14</v>
      </c>
      <c r="K99" s="669">
        <v>26</v>
      </c>
      <c r="L99" s="668">
        <v>11</v>
      </c>
      <c r="M99" s="670">
        <v>9</v>
      </c>
      <c r="N99" s="671">
        <f t="shared" si="11"/>
        <v>99</v>
      </c>
      <c r="O99" s="672">
        <f t="shared" si="12"/>
        <v>16.5</v>
      </c>
      <c r="P99" s="673">
        <f t="shared" si="13"/>
        <v>2.3655913978494625</v>
      </c>
      <c r="Q99" s="674"/>
      <c r="R99" s="297"/>
      <c r="S99" s="675"/>
      <c r="T99" s="329"/>
      <c r="U99" s="217"/>
      <c r="V99" s="217"/>
      <c r="W99" s="217"/>
      <c r="X99" s="217"/>
      <c r="Y99" s="217"/>
      <c r="Z99" s="217"/>
      <c r="AA99" s="217"/>
      <c r="AB99" s="217"/>
      <c r="AC99" s="217"/>
      <c r="AD99" s="217"/>
      <c r="AE99" s="217"/>
    </row>
    <row r="100" spans="1:34" ht="24.95" customHeight="1" thickBot="1">
      <c r="A100" s="676" t="s">
        <v>330</v>
      </c>
      <c r="B100" s="677"/>
      <c r="C100" s="678"/>
      <c r="D100" s="677"/>
      <c r="E100" s="677"/>
      <c r="F100" s="677"/>
      <c r="G100" s="677"/>
      <c r="H100" s="678">
        <f t="shared" ref="H100:N100" si="14">SUM(H22:H99)</f>
        <v>662</v>
      </c>
      <c r="I100" s="678">
        <f t="shared" si="14"/>
        <v>736</v>
      </c>
      <c r="J100" s="678">
        <f t="shared" si="14"/>
        <v>799</v>
      </c>
      <c r="K100" s="678">
        <f t="shared" si="14"/>
        <v>728</v>
      </c>
      <c r="L100" s="678">
        <f t="shared" si="14"/>
        <v>532</v>
      </c>
      <c r="M100" s="678">
        <f t="shared" si="14"/>
        <v>728</v>
      </c>
      <c r="N100" s="677">
        <f t="shared" si="14"/>
        <v>4185</v>
      </c>
      <c r="O100" s="679">
        <f t="shared" si="12"/>
        <v>697.5</v>
      </c>
      <c r="P100" s="680">
        <f>SUM(P22:P99)</f>
        <v>100.00000000000001</v>
      </c>
      <c r="Q100" s="681"/>
      <c r="R100" s="224"/>
      <c r="S100" s="297"/>
      <c r="T100" s="682"/>
      <c r="U100" s="98"/>
      <c r="V100" s="98"/>
      <c r="W100" s="98"/>
      <c r="X100" s="98"/>
      <c r="Y100" s="98"/>
      <c r="Z100" s="98"/>
      <c r="AA100" s="98"/>
      <c r="AB100" s="98"/>
      <c r="AC100" s="98"/>
      <c r="AD100" s="226"/>
      <c r="AE100" s="226"/>
      <c r="AF100" s="98"/>
      <c r="AG100" s="98"/>
      <c r="AH100" s="213"/>
    </row>
    <row r="101" spans="1:34" s="224" customFormat="1" ht="24.95" customHeight="1">
      <c r="C101" s="681"/>
      <c r="D101" s="681"/>
      <c r="F101" s="683"/>
      <c r="G101" s="683"/>
      <c r="H101" s="683"/>
      <c r="I101" s="744"/>
      <c r="J101" s="683"/>
      <c r="K101" s="683"/>
      <c r="L101" s="683"/>
      <c r="M101" s="684"/>
      <c r="N101" s="745"/>
      <c r="O101" s="681"/>
      <c r="P101" s="681"/>
      <c r="Q101" s="746"/>
      <c r="T101" s="682"/>
      <c r="U101" s="98"/>
      <c r="V101" s="98"/>
      <c r="W101" s="98"/>
      <c r="X101" s="98"/>
      <c r="Y101" s="683"/>
      <c r="Z101" s="683"/>
      <c r="AA101" s="683"/>
      <c r="AB101" s="683"/>
      <c r="AC101" s="683"/>
      <c r="AD101" s="683"/>
      <c r="AE101" s="683"/>
      <c r="AF101" s="683"/>
      <c r="AG101" s="683"/>
      <c r="AH101" s="684"/>
    </row>
    <row r="102" spans="1:34" customFormat="1">
      <c r="A102" s="747"/>
      <c r="B102" s="748"/>
      <c r="C102" s="748"/>
      <c r="D102" s="748"/>
      <c r="E102" s="748"/>
      <c r="F102" s="748"/>
      <c r="G102" s="748"/>
      <c r="H102" s="748"/>
      <c r="I102" s="748"/>
      <c r="J102" s="748"/>
      <c r="K102" s="748"/>
      <c r="L102" s="748"/>
      <c r="M102" s="748"/>
      <c r="N102" s="748"/>
      <c r="O102" s="749"/>
      <c r="P102" s="746"/>
      <c r="Q102" s="681"/>
      <c r="R102" s="750"/>
      <c r="S102" s="683"/>
      <c r="T102" s="213"/>
      <c r="U102" s="98"/>
      <c r="V102" s="98"/>
      <c r="W102" s="98"/>
      <c r="X102" s="98"/>
      <c r="Y102" s="98"/>
      <c r="Z102" s="98"/>
      <c r="AA102" s="98"/>
      <c r="AB102" s="98"/>
      <c r="AC102" s="98"/>
      <c r="AD102" s="98"/>
      <c r="AE102" s="98"/>
      <c r="AF102" s="213"/>
    </row>
    <row r="103" spans="1:34" customFormat="1">
      <c r="A103" s="812"/>
      <c r="B103" s="813"/>
      <c r="C103" s="813"/>
      <c r="D103" s="813"/>
      <c r="E103" s="814"/>
      <c r="F103" s="814"/>
      <c r="G103" s="814"/>
      <c r="H103" s="814"/>
      <c r="I103" s="814"/>
      <c r="J103" s="814"/>
      <c r="K103" s="814"/>
      <c r="L103" s="814"/>
      <c r="M103" s="814"/>
      <c r="N103" s="815"/>
      <c r="O103" s="816"/>
      <c r="P103" s="817"/>
      <c r="Q103" s="815"/>
      <c r="R103" s="812"/>
      <c r="S103" s="812"/>
      <c r="T103" s="682"/>
      <c r="U103" s="98"/>
      <c r="V103" s="98"/>
      <c r="W103" s="98"/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213"/>
    </row>
    <row r="104" spans="1:34" s="739" customFormat="1">
      <c r="A104" s="778" t="s">
        <v>351</v>
      </c>
      <c r="B104" s="779">
        <v>45261</v>
      </c>
      <c r="C104" s="779">
        <v>45231</v>
      </c>
      <c r="D104" s="780">
        <v>45200</v>
      </c>
      <c r="E104" s="780">
        <v>45170</v>
      </c>
      <c r="F104" s="780">
        <v>45139</v>
      </c>
      <c r="G104" s="780">
        <v>45108</v>
      </c>
      <c r="H104" s="780">
        <v>45078</v>
      </c>
      <c r="I104" s="780">
        <v>45047</v>
      </c>
      <c r="J104" s="780">
        <v>45017</v>
      </c>
      <c r="K104" s="780">
        <v>44986</v>
      </c>
      <c r="L104" s="781">
        <v>44958</v>
      </c>
      <c r="M104" s="780">
        <v>44927</v>
      </c>
      <c r="N104" s="780" t="s">
        <v>5</v>
      </c>
      <c r="O104" s="782"/>
      <c r="P104" s="783"/>
      <c r="Q104" s="820"/>
      <c r="R104" s="821"/>
      <c r="S104" s="821"/>
      <c r="T104" s="786"/>
      <c r="U104" s="787"/>
      <c r="V104" s="742"/>
      <c r="W104" s="742"/>
      <c r="X104" s="742"/>
      <c r="Y104" s="742"/>
      <c r="Z104" s="742"/>
      <c r="AA104" s="742"/>
      <c r="AB104" s="742"/>
      <c r="AC104" s="742"/>
      <c r="AD104" s="742"/>
      <c r="AE104" s="742"/>
      <c r="AF104" s="742"/>
      <c r="AG104" s="742"/>
      <c r="AH104" s="751"/>
    </row>
    <row r="105" spans="1:34" s="739" customFormat="1">
      <c r="A105" s="788" t="s">
        <v>417</v>
      </c>
      <c r="B105" s="789"/>
      <c r="C105" s="789"/>
      <c r="D105" s="790"/>
      <c r="E105" s="789"/>
      <c r="F105" s="789"/>
      <c r="G105" s="789"/>
      <c r="H105" s="789">
        <v>86</v>
      </c>
      <c r="I105" s="789">
        <v>105</v>
      </c>
      <c r="J105" s="791">
        <v>121</v>
      </c>
      <c r="K105" s="791">
        <v>89</v>
      </c>
      <c r="L105" s="791">
        <v>65</v>
      </c>
      <c r="M105" s="791">
        <v>154</v>
      </c>
      <c r="N105" s="789">
        <v>620</v>
      </c>
      <c r="O105" s="792">
        <f>N105/$N$115*100</f>
        <v>24.790083966413434</v>
      </c>
      <c r="P105" s="783"/>
      <c r="Q105" s="820"/>
      <c r="R105" s="821"/>
      <c r="S105" s="821"/>
      <c r="T105" s="786"/>
      <c r="U105" s="787"/>
      <c r="V105" s="742"/>
      <c r="W105" s="742"/>
      <c r="X105" s="742"/>
      <c r="Y105" s="742"/>
      <c r="Z105" s="742"/>
      <c r="AA105" s="742"/>
      <c r="AB105" s="742"/>
      <c r="AC105" s="742"/>
      <c r="AD105" s="742"/>
      <c r="AE105" s="742"/>
      <c r="AF105" s="742"/>
      <c r="AG105" s="742"/>
      <c r="AH105" s="751"/>
    </row>
    <row r="106" spans="1:34" s="739" customFormat="1">
      <c r="A106" s="788" t="s">
        <v>418</v>
      </c>
      <c r="B106" s="789"/>
      <c r="C106" s="789"/>
      <c r="D106" s="790"/>
      <c r="E106" s="789"/>
      <c r="F106" s="789"/>
      <c r="G106" s="789"/>
      <c r="H106" s="789">
        <v>54</v>
      </c>
      <c r="I106" s="789">
        <v>71</v>
      </c>
      <c r="J106" s="791">
        <v>74</v>
      </c>
      <c r="K106" s="791">
        <v>53</v>
      </c>
      <c r="L106" s="791">
        <v>45</v>
      </c>
      <c r="M106" s="791">
        <v>55</v>
      </c>
      <c r="N106" s="789">
        <v>352</v>
      </c>
      <c r="O106" s="792">
        <f t="shared" ref="O106:O114" si="15">N106/$N$115*100</f>
        <v>14.074370251899241</v>
      </c>
      <c r="P106" s="783"/>
      <c r="Q106" s="820"/>
      <c r="R106" s="821"/>
      <c r="S106" s="821"/>
      <c r="T106" s="786"/>
      <c r="U106" s="787"/>
      <c r="V106" s="742"/>
      <c r="W106" s="742"/>
      <c r="X106" s="742"/>
      <c r="Y106" s="742"/>
      <c r="Z106" s="742"/>
      <c r="AA106" s="742"/>
      <c r="AB106" s="742"/>
      <c r="AC106" s="742"/>
      <c r="AD106" s="742"/>
      <c r="AE106" s="742"/>
      <c r="AF106" s="742"/>
      <c r="AG106" s="742"/>
      <c r="AH106" s="751"/>
    </row>
    <row r="107" spans="1:34" s="739" customFormat="1">
      <c r="A107" s="788" t="s">
        <v>419</v>
      </c>
      <c r="B107" s="789"/>
      <c r="C107" s="789"/>
      <c r="D107" s="790"/>
      <c r="E107" s="789"/>
      <c r="F107" s="789"/>
      <c r="G107" s="789"/>
      <c r="H107" s="789">
        <v>38</v>
      </c>
      <c r="I107" s="789">
        <v>47</v>
      </c>
      <c r="J107" s="791">
        <v>43</v>
      </c>
      <c r="K107" s="791">
        <v>79</v>
      </c>
      <c r="L107" s="791">
        <v>56</v>
      </c>
      <c r="M107" s="791">
        <v>38</v>
      </c>
      <c r="N107" s="789">
        <v>301</v>
      </c>
      <c r="O107" s="792">
        <f t="shared" si="15"/>
        <v>12.035185925629747</v>
      </c>
      <c r="P107" s="783"/>
      <c r="Q107" s="820"/>
      <c r="R107" s="821"/>
      <c r="S107" s="821"/>
      <c r="T107" s="786"/>
      <c r="U107" s="787"/>
      <c r="V107" s="742"/>
      <c r="W107" s="742"/>
      <c r="X107" s="742"/>
      <c r="Y107" s="742"/>
      <c r="Z107" s="742"/>
      <c r="AA107" s="742"/>
      <c r="AB107" s="742"/>
      <c r="AC107" s="742"/>
      <c r="AD107" s="742"/>
      <c r="AE107" s="742"/>
      <c r="AF107" s="742"/>
      <c r="AG107" s="742"/>
      <c r="AH107" s="751"/>
    </row>
    <row r="108" spans="1:34" s="739" customFormat="1">
      <c r="A108" s="788" t="s">
        <v>420</v>
      </c>
      <c r="B108" s="789"/>
      <c r="C108" s="789"/>
      <c r="D108" s="790"/>
      <c r="E108" s="789"/>
      <c r="F108" s="789"/>
      <c r="G108" s="789"/>
      <c r="H108" s="789">
        <v>54</v>
      </c>
      <c r="I108" s="789">
        <v>55</v>
      </c>
      <c r="J108" s="791">
        <v>50</v>
      </c>
      <c r="K108" s="791">
        <v>34</v>
      </c>
      <c r="L108" s="791">
        <v>52</v>
      </c>
      <c r="M108" s="791">
        <v>52</v>
      </c>
      <c r="N108" s="789">
        <v>297</v>
      </c>
      <c r="O108" s="792">
        <f t="shared" si="15"/>
        <v>11.875249900039984</v>
      </c>
      <c r="P108" s="783"/>
      <c r="Q108" s="820"/>
      <c r="R108" s="821"/>
      <c r="S108" s="821"/>
      <c r="T108" s="793"/>
      <c r="U108" s="785"/>
    </row>
    <row r="109" spans="1:34" s="739" customFormat="1">
      <c r="A109" s="788" t="s">
        <v>421</v>
      </c>
      <c r="B109" s="789"/>
      <c r="C109" s="789"/>
      <c r="D109" s="790"/>
      <c r="E109" s="789"/>
      <c r="F109" s="789"/>
      <c r="G109" s="789"/>
      <c r="H109" s="789">
        <v>45</v>
      </c>
      <c r="I109" s="789">
        <v>42</v>
      </c>
      <c r="J109" s="791">
        <v>37</v>
      </c>
      <c r="K109" s="791">
        <v>66</v>
      </c>
      <c r="L109" s="791">
        <v>40</v>
      </c>
      <c r="M109" s="791">
        <v>46</v>
      </c>
      <c r="N109" s="789">
        <v>276</v>
      </c>
      <c r="O109" s="792">
        <f t="shared" si="15"/>
        <v>11.035585765693723</v>
      </c>
      <c r="P109" s="783"/>
      <c r="Q109" s="820"/>
      <c r="R109" s="821"/>
      <c r="S109" s="821"/>
      <c r="T109" s="793"/>
      <c r="U109" s="785"/>
    </row>
    <row r="110" spans="1:34" s="739" customFormat="1">
      <c r="A110" s="788" t="s">
        <v>422</v>
      </c>
      <c r="B110" s="789"/>
      <c r="C110" s="789"/>
      <c r="D110" s="790"/>
      <c r="E110" s="789"/>
      <c r="F110" s="789"/>
      <c r="G110" s="789"/>
      <c r="H110" s="789">
        <v>31</v>
      </c>
      <c r="I110" s="789">
        <v>34</v>
      </c>
      <c r="J110" s="791">
        <v>37</v>
      </c>
      <c r="K110" s="791">
        <v>32</v>
      </c>
      <c r="L110" s="791">
        <v>24</v>
      </c>
      <c r="M110" s="791">
        <v>30</v>
      </c>
      <c r="N110" s="789">
        <v>188</v>
      </c>
      <c r="O110" s="792">
        <f t="shared" si="15"/>
        <v>7.5169932027189121</v>
      </c>
      <c r="P110" s="783"/>
      <c r="Q110" s="820"/>
      <c r="R110" s="821"/>
      <c r="S110" s="821"/>
      <c r="T110" s="793"/>
      <c r="U110" s="785"/>
    </row>
    <row r="111" spans="1:34" s="739" customFormat="1">
      <c r="A111" s="788" t="s">
        <v>423</v>
      </c>
      <c r="B111" s="789"/>
      <c r="C111" s="789"/>
      <c r="D111" s="790"/>
      <c r="E111" s="789"/>
      <c r="F111" s="789"/>
      <c r="G111" s="789"/>
      <c r="H111" s="789">
        <v>18</v>
      </c>
      <c r="I111" s="789">
        <v>32</v>
      </c>
      <c r="J111" s="791">
        <v>26</v>
      </c>
      <c r="K111" s="791">
        <v>22</v>
      </c>
      <c r="L111" s="791">
        <v>17</v>
      </c>
      <c r="M111" s="791">
        <v>20</v>
      </c>
      <c r="N111" s="789">
        <v>135</v>
      </c>
      <c r="O111" s="792">
        <f t="shared" si="15"/>
        <v>5.3978408636545385</v>
      </c>
      <c r="P111" s="783"/>
      <c r="Q111" s="820"/>
      <c r="R111" s="821"/>
      <c r="S111" s="821"/>
      <c r="T111" s="793"/>
      <c r="U111" s="785"/>
    </row>
    <row r="112" spans="1:34" s="739" customFormat="1">
      <c r="A112" s="788" t="s">
        <v>425</v>
      </c>
      <c r="B112" s="789"/>
      <c r="C112" s="789"/>
      <c r="D112" s="790"/>
      <c r="E112" s="789"/>
      <c r="F112" s="789"/>
      <c r="G112" s="789"/>
      <c r="H112" s="789">
        <v>20</v>
      </c>
      <c r="I112" s="789">
        <v>19</v>
      </c>
      <c r="J112" s="791">
        <v>21</v>
      </c>
      <c r="K112" s="791">
        <v>23</v>
      </c>
      <c r="L112" s="791">
        <v>17</v>
      </c>
      <c r="M112" s="791">
        <v>12</v>
      </c>
      <c r="N112" s="789">
        <v>112</v>
      </c>
      <c r="O112" s="792">
        <f t="shared" si="15"/>
        <v>4.4782087165133948</v>
      </c>
      <c r="P112" s="783"/>
      <c r="Q112" s="820"/>
      <c r="R112" s="821"/>
      <c r="S112" s="821"/>
      <c r="T112" s="793"/>
      <c r="U112" s="785"/>
    </row>
    <row r="113" spans="1:21" s="739" customFormat="1">
      <c r="A113" s="788" t="s">
        <v>426</v>
      </c>
      <c r="B113" s="789"/>
      <c r="C113" s="789"/>
      <c r="D113" s="790"/>
      <c r="E113" s="789"/>
      <c r="F113" s="789"/>
      <c r="G113" s="789"/>
      <c r="H113" s="789">
        <v>24</v>
      </c>
      <c r="I113" s="789">
        <v>10</v>
      </c>
      <c r="J113" s="791">
        <v>20</v>
      </c>
      <c r="K113" s="791">
        <v>23</v>
      </c>
      <c r="L113" s="791">
        <v>14</v>
      </c>
      <c r="M113" s="791">
        <v>20</v>
      </c>
      <c r="N113" s="789">
        <v>111</v>
      </c>
      <c r="O113" s="792">
        <f t="shared" si="15"/>
        <v>4.4382247101159535</v>
      </c>
      <c r="P113" s="783"/>
      <c r="Q113" s="820"/>
      <c r="R113" s="821"/>
      <c r="S113" s="821"/>
      <c r="T113" s="793"/>
      <c r="U113" s="785"/>
    </row>
    <row r="114" spans="1:21" s="739" customFormat="1">
      <c r="A114" s="788" t="s">
        <v>424</v>
      </c>
      <c r="B114" s="789"/>
      <c r="C114" s="789"/>
      <c r="D114" s="790"/>
      <c r="E114" s="789"/>
      <c r="F114" s="789"/>
      <c r="G114" s="789"/>
      <c r="H114" s="789">
        <v>12</v>
      </c>
      <c r="I114" s="789">
        <v>19</v>
      </c>
      <c r="J114" s="791">
        <v>45</v>
      </c>
      <c r="K114" s="791">
        <v>14</v>
      </c>
      <c r="L114" s="791">
        <v>10</v>
      </c>
      <c r="M114" s="791">
        <v>9</v>
      </c>
      <c r="N114" s="789">
        <v>109</v>
      </c>
      <c r="O114" s="792">
        <f t="shared" si="15"/>
        <v>4.3582566973210719</v>
      </c>
      <c r="P114" s="783"/>
      <c r="Q114" s="822"/>
      <c r="R114" s="821"/>
      <c r="S114" s="821"/>
      <c r="T114" s="793"/>
      <c r="U114" s="785"/>
    </row>
    <row r="115" spans="1:21" s="739" customFormat="1">
      <c r="A115" s="778"/>
      <c r="B115" s="795"/>
      <c r="C115" s="796"/>
      <c r="D115" s="797"/>
      <c r="E115" s="795"/>
      <c r="F115" s="798"/>
      <c r="G115" s="798"/>
      <c r="H115" s="798"/>
      <c r="I115" s="799"/>
      <c r="J115" s="798"/>
      <c r="K115" s="798"/>
      <c r="L115" s="800"/>
      <c r="M115" s="800"/>
      <c r="N115" s="798">
        <f>SUM(N105:N114)</f>
        <v>2501</v>
      </c>
      <c r="O115" s="782"/>
      <c r="P115" s="783"/>
      <c r="Q115" s="822"/>
      <c r="R115" s="821"/>
      <c r="S115" s="821"/>
      <c r="T115" s="785"/>
      <c r="U115" s="785"/>
    </row>
    <row r="116" spans="1:21" s="739" customFormat="1">
      <c r="A116" s="828"/>
      <c r="B116" s="823"/>
      <c r="C116" s="824"/>
      <c r="D116" s="825"/>
      <c r="E116" s="823"/>
      <c r="F116" s="826"/>
      <c r="G116" s="826"/>
      <c r="H116" s="826"/>
      <c r="I116" s="827"/>
      <c r="J116" s="826"/>
      <c r="K116" s="826"/>
      <c r="L116" s="828"/>
      <c r="M116" s="828"/>
      <c r="N116" s="826"/>
      <c r="O116" s="818"/>
      <c r="P116" s="819"/>
      <c r="Q116" s="822"/>
      <c r="R116" s="821"/>
      <c r="S116" s="821"/>
      <c r="T116" s="785"/>
      <c r="U116" s="785"/>
    </row>
    <row r="117" spans="1:21" s="739" customFormat="1" ht="23.25">
      <c r="A117" s="788" t="s">
        <v>398</v>
      </c>
      <c r="B117" s="789"/>
      <c r="C117" s="789"/>
      <c r="D117" s="790"/>
      <c r="E117" s="789"/>
      <c r="F117" s="789"/>
      <c r="G117" s="789"/>
      <c r="H117" s="789">
        <v>86</v>
      </c>
      <c r="I117" s="789">
        <v>105</v>
      </c>
      <c r="J117" s="791">
        <v>121</v>
      </c>
      <c r="K117" s="791">
        <v>89</v>
      </c>
      <c r="L117" s="791">
        <v>65</v>
      </c>
      <c r="M117" s="791">
        <v>154</v>
      </c>
      <c r="N117" s="789">
        <v>620</v>
      </c>
      <c r="O117" s="782"/>
      <c r="P117" s="783"/>
      <c r="Q117" s="794"/>
      <c r="R117" s="785"/>
      <c r="S117" s="785"/>
      <c r="T117" s="785"/>
      <c r="U117" s="785"/>
    </row>
    <row r="118" spans="1:21" s="739" customFormat="1" ht="23.25">
      <c r="A118" s="788" t="s">
        <v>356</v>
      </c>
      <c r="B118" s="789"/>
      <c r="C118" s="789"/>
      <c r="D118" s="790"/>
      <c r="E118" s="789"/>
      <c r="F118" s="789"/>
      <c r="G118" s="789"/>
      <c r="H118" s="789">
        <v>54</v>
      </c>
      <c r="I118" s="789">
        <v>71</v>
      </c>
      <c r="J118" s="791">
        <v>74</v>
      </c>
      <c r="K118" s="791">
        <v>53</v>
      </c>
      <c r="L118" s="791">
        <v>45</v>
      </c>
      <c r="M118" s="791">
        <v>55</v>
      </c>
      <c r="N118" s="789">
        <v>352</v>
      </c>
      <c r="O118" s="797"/>
      <c r="P118" s="801"/>
      <c r="Q118" s="794"/>
      <c r="R118" s="785"/>
      <c r="S118" s="785"/>
      <c r="T118" s="785"/>
      <c r="U118" s="785"/>
    </row>
    <row r="119" spans="1:21" s="739" customFormat="1" ht="23.25">
      <c r="A119" s="788" t="s">
        <v>393</v>
      </c>
      <c r="B119" s="789"/>
      <c r="C119" s="789"/>
      <c r="D119" s="790"/>
      <c r="E119" s="789"/>
      <c r="F119" s="789"/>
      <c r="G119" s="789"/>
      <c r="H119" s="789">
        <v>38</v>
      </c>
      <c r="I119" s="789">
        <v>47</v>
      </c>
      <c r="J119" s="791">
        <v>43</v>
      </c>
      <c r="K119" s="791">
        <v>79</v>
      </c>
      <c r="L119" s="791">
        <v>56</v>
      </c>
      <c r="M119" s="791">
        <v>38</v>
      </c>
      <c r="N119" s="789">
        <v>301</v>
      </c>
      <c r="O119" s="794"/>
      <c r="P119" s="794"/>
      <c r="Q119" s="794"/>
      <c r="R119" s="785"/>
      <c r="S119" s="785"/>
      <c r="T119" s="785"/>
      <c r="U119" s="785"/>
    </row>
    <row r="120" spans="1:21" s="739" customFormat="1" ht="23.25">
      <c r="A120" s="788" t="s">
        <v>372</v>
      </c>
      <c r="B120" s="789"/>
      <c r="C120" s="789"/>
      <c r="D120" s="790"/>
      <c r="E120" s="789"/>
      <c r="F120" s="789"/>
      <c r="G120" s="789"/>
      <c r="H120" s="789">
        <v>54</v>
      </c>
      <c r="I120" s="789">
        <v>55</v>
      </c>
      <c r="J120" s="791">
        <v>50</v>
      </c>
      <c r="K120" s="791">
        <v>34</v>
      </c>
      <c r="L120" s="791">
        <v>52</v>
      </c>
      <c r="M120" s="791">
        <v>52</v>
      </c>
      <c r="N120" s="789">
        <v>297</v>
      </c>
      <c r="O120" s="794"/>
      <c r="P120" s="794"/>
      <c r="Q120" s="794"/>
      <c r="R120" s="785"/>
      <c r="S120" s="785"/>
      <c r="T120" s="785"/>
      <c r="U120" s="785"/>
    </row>
    <row r="121" spans="1:21" s="739" customFormat="1" ht="23.25">
      <c r="A121" s="788" t="s">
        <v>381</v>
      </c>
      <c r="B121" s="789"/>
      <c r="C121" s="789"/>
      <c r="D121" s="790"/>
      <c r="E121" s="789"/>
      <c r="F121" s="789"/>
      <c r="G121" s="789"/>
      <c r="H121" s="789">
        <v>45</v>
      </c>
      <c r="I121" s="789">
        <v>42</v>
      </c>
      <c r="J121" s="791">
        <v>37</v>
      </c>
      <c r="K121" s="791">
        <v>66</v>
      </c>
      <c r="L121" s="791">
        <v>40</v>
      </c>
      <c r="M121" s="791">
        <v>46</v>
      </c>
      <c r="N121" s="789">
        <v>276</v>
      </c>
      <c r="O121" s="794"/>
      <c r="P121" s="794"/>
      <c r="Q121" s="794"/>
      <c r="R121" s="785"/>
      <c r="S121" s="785"/>
      <c r="T121" s="785"/>
      <c r="U121" s="785"/>
    </row>
    <row r="122" spans="1:21" s="739" customFormat="1" ht="23.25">
      <c r="A122" s="802" t="s">
        <v>400</v>
      </c>
      <c r="B122" s="789"/>
      <c r="C122" s="789"/>
      <c r="D122" s="790"/>
      <c r="E122" s="789"/>
      <c r="F122" s="789"/>
      <c r="G122" s="789"/>
      <c r="H122" s="789">
        <v>31</v>
      </c>
      <c r="I122" s="789">
        <v>34</v>
      </c>
      <c r="J122" s="791">
        <v>37</v>
      </c>
      <c r="K122" s="791">
        <v>32</v>
      </c>
      <c r="L122" s="791">
        <v>24</v>
      </c>
      <c r="M122" s="791">
        <v>30</v>
      </c>
      <c r="N122" s="789">
        <v>188</v>
      </c>
      <c r="O122" s="794"/>
      <c r="P122" s="794"/>
      <c r="Q122" s="794"/>
      <c r="R122" s="785"/>
      <c r="S122" s="785"/>
      <c r="T122" s="785"/>
      <c r="U122" s="785"/>
    </row>
    <row r="123" spans="1:21" s="739" customFormat="1" ht="23.25">
      <c r="A123" s="788" t="s">
        <v>401</v>
      </c>
      <c r="B123" s="789"/>
      <c r="C123" s="789"/>
      <c r="D123" s="790"/>
      <c r="E123" s="789"/>
      <c r="F123" s="789"/>
      <c r="G123" s="789"/>
      <c r="H123" s="789">
        <v>18</v>
      </c>
      <c r="I123" s="789">
        <v>32</v>
      </c>
      <c r="J123" s="791">
        <v>26</v>
      </c>
      <c r="K123" s="791">
        <v>22</v>
      </c>
      <c r="L123" s="791">
        <v>17</v>
      </c>
      <c r="M123" s="791">
        <v>20</v>
      </c>
      <c r="N123" s="789">
        <v>135</v>
      </c>
      <c r="O123" s="794"/>
      <c r="P123" s="794"/>
      <c r="Q123" s="794"/>
      <c r="R123" s="785"/>
      <c r="S123" s="785"/>
      <c r="T123" s="785"/>
      <c r="U123" s="785"/>
    </row>
    <row r="124" spans="1:21" s="739" customFormat="1" ht="23.25">
      <c r="A124" s="788" t="s">
        <v>375</v>
      </c>
      <c r="B124" s="789"/>
      <c r="C124" s="789"/>
      <c r="D124" s="790"/>
      <c r="E124" s="789"/>
      <c r="F124" s="789"/>
      <c r="G124" s="789"/>
      <c r="H124" s="789">
        <v>20</v>
      </c>
      <c r="I124" s="789">
        <v>19</v>
      </c>
      <c r="J124" s="791">
        <v>21</v>
      </c>
      <c r="K124" s="791">
        <v>23</v>
      </c>
      <c r="L124" s="791">
        <v>17</v>
      </c>
      <c r="M124" s="791">
        <v>12</v>
      </c>
      <c r="N124" s="789">
        <v>112</v>
      </c>
      <c r="O124" s="794"/>
      <c r="P124" s="794"/>
      <c r="Q124" s="794"/>
      <c r="R124" s="785"/>
      <c r="S124" s="785"/>
      <c r="T124" s="785"/>
      <c r="U124" s="785"/>
    </row>
    <row r="125" spans="1:21" s="739" customFormat="1" ht="23.25">
      <c r="A125" s="788" t="s">
        <v>403</v>
      </c>
      <c r="B125" s="789"/>
      <c r="C125" s="789"/>
      <c r="D125" s="790"/>
      <c r="E125" s="789"/>
      <c r="F125" s="789"/>
      <c r="G125" s="789"/>
      <c r="H125" s="789">
        <v>24</v>
      </c>
      <c r="I125" s="789">
        <v>10</v>
      </c>
      <c r="J125" s="791">
        <v>20</v>
      </c>
      <c r="K125" s="791">
        <v>23</v>
      </c>
      <c r="L125" s="791">
        <v>14</v>
      </c>
      <c r="M125" s="791">
        <v>20</v>
      </c>
      <c r="N125" s="789">
        <v>111</v>
      </c>
      <c r="O125" s="794"/>
      <c r="P125" s="794"/>
      <c r="Q125" s="794"/>
      <c r="R125" s="785"/>
      <c r="S125" s="785"/>
      <c r="T125" s="785"/>
      <c r="U125" s="785"/>
    </row>
    <row r="126" spans="1:21" s="739" customFormat="1" ht="34.5">
      <c r="A126" s="788" t="s">
        <v>387</v>
      </c>
      <c r="B126" s="789"/>
      <c r="C126" s="789"/>
      <c r="D126" s="790"/>
      <c r="E126" s="789"/>
      <c r="F126" s="789"/>
      <c r="G126" s="789"/>
      <c r="H126" s="789">
        <v>12</v>
      </c>
      <c r="I126" s="789">
        <v>19</v>
      </c>
      <c r="J126" s="791">
        <v>45</v>
      </c>
      <c r="K126" s="791">
        <v>14</v>
      </c>
      <c r="L126" s="791">
        <v>10</v>
      </c>
      <c r="M126" s="791">
        <v>9</v>
      </c>
      <c r="N126" s="789">
        <v>109</v>
      </c>
      <c r="O126" s="794"/>
      <c r="P126" s="794"/>
      <c r="Q126" s="794"/>
      <c r="R126" s="785"/>
      <c r="S126" s="785"/>
      <c r="T126" s="785"/>
      <c r="U126" s="785"/>
    </row>
    <row r="127" spans="1:21" s="739" customFormat="1" ht="22.5">
      <c r="A127" s="791" t="s">
        <v>416</v>
      </c>
      <c r="B127" s="803"/>
      <c r="C127" s="789"/>
      <c r="D127" s="804"/>
      <c r="E127" s="803"/>
      <c r="F127" s="803"/>
      <c r="G127" s="803"/>
      <c r="H127" s="803">
        <v>22</v>
      </c>
      <c r="I127" s="803">
        <v>17</v>
      </c>
      <c r="J127" s="791">
        <v>14</v>
      </c>
      <c r="K127" s="789">
        <v>26</v>
      </c>
      <c r="L127" s="791">
        <v>11</v>
      </c>
      <c r="M127" s="791">
        <v>9</v>
      </c>
      <c r="N127" s="789">
        <v>99</v>
      </c>
      <c r="O127" s="794"/>
      <c r="P127" s="794"/>
      <c r="Q127" s="794"/>
      <c r="R127" s="785"/>
      <c r="S127" s="785"/>
      <c r="T127" s="785"/>
      <c r="U127" s="785"/>
    </row>
    <row r="128" spans="1:21" s="739" customFormat="1" ht="23.25">
      <c r="A128" s="788" t="s">
        <v>388</v>
      </c>
      <c r="B128" s="789"/>
      <c r="C128" s="789"/>
      <c r="D128" s="790"/>
      <c r="E128" s="789"/>
      <c r="F128" s="789"/>
      <c r="G128" s="789"/>
      <c r="H128" s="789">
        <v>18</v>
      </c>
      <c r="I128" s="789">
        <v>20</v>
      </c>
      <c r="J128" s="791">
        <v>14</v>
      </c>
      <c r="K128" s="791">
        <v>14</v>
      </c>
      <c r="L128" s="791">
        <v>15</v>
      </c>
      <c r="M128" s="791">
        <v>15</v>
      </c>
      <c r="N128" s="789">
        <v>96</v>
      </c>
      <c r="O128" s="794"/>
      <c r="P128" s="794"/>
      <c r="Q128" s="794"/>
      <c r="R128" s="785"/>
      <c r="S128" s="785"/>
      <c r="T128" s="785"/>
      <c r="U128" s="785"/>
    </row>
    <row r="129" spans="1:21" s="739" customFormat="1" ht="23.25">
      <c r="A129" s="788" t="s">
        <v>359</v>
      </c>
      <c r="B129" s="789"/>
      <c r="C129" s="789"/>
      <c r="D129" s="790"/>
      <c r="E129" s="789"/>
      <c r="F129" s="789"/>
      <c r="G129" s="789"/>
      <c r="H129" s="789">
        <v>20</v>
      </c>
      <c r="I129" s="789">
        <v>14</v>
      </c>
      <c r="J129" s="791">
        <v>12</v>
      </c>
      <c r="K129" s="791">
        <v>18</v>
      </c>
      <c r="L129" s="791">
        <v>13</v>
      </c>
      <c r="M129" s="791">
        <v>12</v>
      </c>
      <c r="N129" s="789">
        <v>89</v>
      </c>
      <c r="O129" s="794"/>
      <c r="P129" s="794"/>
      <c r="Q129" s="794"/>
      <c r="R129" s="785"/>
      <c r="S129" s="785"/>
      <c r="T129" s="785"/>
      <c r="U129" s="785"/>
    </row>
    <row r="130" spans="1:21" s="739" customFormat="1" ht="23.25">
      <c r="A130" s="802" t="s">
        <v>376</v>
      </c>
      <c r="B130" s="789"/>
      <c r="C130" s="789"/>
      <c r="D130" s="790"/>
      <c r="E130" s="789"/>
      <c r="F130" s="789"/>
      <c r="G130" s="789"/>
      <c r="H130" s="789">
        <v>9</v>
      </c>
      <c r="I130" s="789">
        <v>8</v>
      </c>
      <c r="J130" s="791">
        <v>22</v>
      </c>
      <c r="K130" s="791">
        <v>17</v>
      </c>
      <c r="L130" s="791">
        <v>8</v>
      </c>
      <c r="M130" s="791">
        <v>14</v>
      </c>
      <c r="N130" s="789">
        <v>78</v>
      </c>
      <c r="O130" s="794"/>
      <c r="P130" s="794"/>
      <c r="Q130" s="794"/>
      <c r="R130" s="785"/>
      <c r="S130" s="785"/>
      <c r="T130" s="785"/>
      <c r="U130" s="785"/>
    </row>
    <row r="131" spans="1:21" s="739" customFormat="1" ht="22.5">
      <c r="A131" s="791" t="s">
        <v>385</v>
      </c>
      <c r="B131" s="803"/>
      <c r="C131" s="789"/>
      <c r="D131" s="804"/>
      <c r="E131" s="803"/>
      <c r="F131" s="803"/>
      <c r="G131" s="803"/>
      <c r="H131" s="803">
        <v>11</v>
      </c>
      <c r="I131" s="803">
        <v>16</v>
      </c>
      <c r="J131" s="791">
        <v>17</v>
      </c>
      <c r="K131" s="791">
        <v>17</v>
      </c>
      <c r="L131" s="791">
        <v>9</v>
      </c>
      <c r="M131" s="791">
        <v>8</v>
      </c>
      <c r="N131" s="789">
        <v>78</v>
      </c>
      <c r="O131" s="794"/>
      <c r="P131" s="794"/>
      <c r="Q131" s="794"/>
      <c r="R131" s="785"/>
      <c r="S131" s="785"/>
      <c r="T131" s="785"/>
      <c r="U131" s="785"/>
    </row>
    <row r="132" spans="1:21" s="739" customFormat="1" ht="34.5">
      <c r="A132" s="788" t="s">
        <v>407</v>
      </c>
      <c r="B132" s="789"/>
      <c r="C132" s="789"/>
      <c r="D132" s="790"/>
      <c r="E132" s="789"/>
      <c r="F132" s="789"/>
      <c r="G132" s="789"/>
      <c r="H132" s="789">
        <v>20</v>
      </c>
      <c r="I132" s="789">
        <v>16</v>
      </c>
      <c r="J132" s="791">
        <v>12</v>
      </c>
      <c r="K132" s="791">
        <v>9</v>
      </c>
      <c r="L132" s="791">
        <v>9</v>
      </c>
      <c r="M132" s="791">
        <v>3</v>
      </c>
      <c r="N132" s="789">
        <v>69</v>
      </c>
      <c r="O132" s="794"/>
      <c r="P132" s="794"/>
      <c r="Q132" s="794"/>
      <c r="R132" s="785"/>
      <c r="S132" s="785"/>
      <c r="T132" s="785"/>
      <c r="U132" s="785"/>
    </row>
    <row r="133" spans="1:21" s="739" customFormat="1">
      <c r="A133" s="805" t="s">
        <v>399</v>
      </c>
      <c r="B133" s="806"/>
      <c r="C133" s="789"/>
      <c r="D133" s="807"/>
      <c r="E133" s="806"/>
      <c r="F133" s="805"/>
      <c r="G133" s="805"/>
      <c r="H133" s="805">
        <v>8</v>
      </c>
      <c r="I133" s="805">
        <v>7</v>
      </c>
      <c r="J133" s="791">
        <v>17</v>
      </c>
      <c r="K133" s="791">
        <v>15</v>
      </c>
      <c r="L133" s="791">
        <v>7</v>
      </c>
      <c r="M133" s="791">
        <v>7</v>
      </c>
      <c r="N133" s="789">
        <v>61</v>
      </c>
      <c r="O133" s="794"/>
      <c r="P133" s="794"/>
      <c r="Q133" s="794"/>
      <c r="R133" s="785"/>
      <c r="S133" s="785"/>
      <c r="T133" s="785"/>
      <c r="U133" s="785"/>
    </row>
    <row r="134" spans="1:21" s="739" customFormat="1" ht="23.25">
      <c r="A134" s="788" t="s">
        <v>383</v>
      </c>
      <c r="B134" s="789"/>
      <c r="C134" s="789"/>
      <c r="D134" s="790"/>
      <c r="E134" s="789"/>
      <c r="F134" s="789"/>
      <c r="G134" s="789"/>
      <c r="H134" s="789">
        <v>10</v>
      </c>
      <c r="I134" s="789">
        <v>15</v>
      </c>
      <c r="J134" s="791">
        <v>18</v>
      </c>
      <c r="K134" s="791">
        <v>4</v>
      </c>
      <c r="L134" s="791">
        <v>3</v>
      </c>
      <c r="M134" s="791">
        <v>9</v>
      </c>
      <c r="N134" s="789">
        <v>59</v>
      </c>
      <c r="O134" s="794"/>
      <c r="P134" s="794"/>
      <c r="Q134" s="794"/>
      <c r="R134" s="785"/>
      <c r="S134" s="785"/>
      <c r="T134" s="785"/>
      <c r="U134" s="785"/>
    </row>
    <row r="135" spans="1:21" s="739" customFormat="1">
      <c r="A135" s="802" t="s">
        <v>405</v>
      </c>
      <c r="B135" s="789"/>
      <c r="C135" s="789"/>
      <c r="D135" s="790"/>
      <c r="E135" s="789"/>
      <c r="F135" s="789"/>
      <c r="G135" s="789"/>
      <c r="H135" s="789">
        <v>12</v>
      </c>
      <c r="I135" s="789">
        <v>10</v>
      </c>
      <c r="J135" s="791">
        <v>14</v>
      </c>
      <c r="K135" s="791">
        <v>10</v>
      </c>
      <c r="L135" s="791">
        <v>5</v>
      </c>
      <c r="M135" s="791">
        <v>6</v>
      </c>
      <c r="N135" s="789">
        <v>57</v>
      </c>
      <c r="O135" s="794"/>
      <c r="P135" s="794"/>
      <c r="Q135" s="794"/>
      <c r="R135" s="785"/>
      <c r="S135" s="785"/>
      <c r="T135" s="785"/>
      <c r="U135" s="785"/>
    </row>
    <row r="136" spans="1:21" s="739" customFormat="1" ht="23.25">
      <c r="A136" s="788" t="s">
        <v>368</v>
      </c>
      <c r="B136" s="789"/>
      <c r="C136" s="789"/>
      <c r="D136" s="790"/>
      <c r="E136" s="789"/>
      <c r="F136" s="789"/>
      <c r="G136" s="789"/>
      <c r="H136" s="789">
        <v>6</v>
      </c>
      <c r="I136" s="789">
        <v>12</v>
      </c>
      <c r="J136" s="791">
        <v>8</v>
      </c>
      <c r="K136" s="791">
        <v>9</v>
      </c>
      <c r="L136" s="791">
        <v>12</v>
      </c>
      <c r="M136" s="791">
        <v>7</v>
      </c>
      <c r="N136" s="789">
        <v>54</v>
      </c>
      <c r="O136" s="794"/>
      <c r="P136" s="794"/>
      <c r="Q136" s="794"/>
      <c r="R136" s="785"/>
      <c r="S136" s="785"/>
      <c r="T136" s="785"/>
      <c r="U136" s="785"/>
    </row>
    <row r="137" spans="1:21" s="739" customFormat="1" ht="23.25">
      <c r="A137" s="788" t="s">
        <v>357</v>
      </c>
      <c r="B137" s="789"/>
      <c r="C137" s="789"/>
      <c r="D137" s="790"/>
      <c r="E137" s="789"/>
      <c r="F137" s="789"/>
      <c r="G137" s="789"/>
      <c r="H137" s="789">
        <v>4</v>
      </c>
      <c r="I137" s="789">
        <v>13</v>
      </c>
      <c r="J137" s="791">
        <v>11</v>
      </c>
      <c r="K137" s="791">
        <v>7</v>
      </c>
      <c r="L137" s="791">
        <v>5</v>
      </c>
      <c r="M137" s="791">
        <v>10</v>
      </c>
      <c r="N137" s="789">
        <v>50</v>
      </c>
      <c r="O137" s="794"/>
      <c r="P137" s="794"/>
      <c r="Q137" s="794"/>
      <c r="R137" s="785"/>
      <c r="S137" s="785"/>
      <c r="T137" s="785"/>
      <c r="U137" s="785"/>
    </row>
    <row r="138" spans="1:21" s="739" customFormat="1">
      <c r="A138" s="788" t="s">
        <v>282</v>
      </c>
      <c r="B138" s="789"/>
      <c r="C138" s="789"/>
      <c r="D138" s="790"/>
      <c r="E138" s="789"/>
      <c r="F138" s="789"/>
      <c r="G138" s="789"/>
      <c r="H138" s="789">
        <v>6</v>
      </c>
      <c r="I138" s="789">
        <v>3</v>
      </c>
      <c r="J138" s="791">
        <v>13</v>
      </c>
      <c r="K138" s="791">
        <v>6</v>
      </c>
      <c r="L138" s="791">
        <v>3</v>
      </c>
      <c r="M138" s="791">
        <v>6</v>
      </c>
      <c r="N138" s="789">
        <v>37</v>
      </c>
      <c r="O138" s="794"/>
      <c r="P138" s="794"/>
      <c r="Q138" s="794"/>
      <c r="R138" s="785"/>
      <c r="S138" s="785"/>
      <c r="T138" s="785"/>
      <c r="U138" s="785"/>
    </row>
    <row r="139" spans="1:21" s="739" customFormat="1" ht="23.25">
      <c r="A139" s="788" t="s">
        <v>394</v>
      </c>
      <c r="B139" s="789"/>
      <c r="C139" s="789"/>
      <c r="D139" s="790"/>
      <c r="E139" s="789"/>
      <c r="F139" s="789"/>
      <c r="G139" s="789"/>
      <c r="H139" s="789">
        <v>3</v>
      </c>
      <c r="I139" s="789">
        <v>9</v>
      </c>
      <c r="J139" s="791">
        <v>5</v>
      </c>
      <c r="K139" s="791">
        <v>7</v>
      </c>
      <c r="L139" s="791">
        <v>5</v>
      </c>
      <c r="M139" s="791">
        <v>7</v>
      </c>
      <c r="N139" s="789">
        <v>36</v>
      </c>
      <c r="O139" s="794"/>
      <c r="P139" s="794"/>
      <c r="Q139" s="794"/>
      <c r="R139" s="785"/>
      <c r="S139" s="785"/>
      <c r="T139" s="785"/>
      <c r="U139" s="785"/>
    </row>
    <row r="140" spans="1:21" s="739" customFormat="1">
      <c r="A140" s="808" t="s">
        <v>285</v>
      </c>
      <c r="B140" s="789"/>
      <c r="C140" s="789"/>
      <c r="D140" s="790"/>
      <c r="E140" s="789"/>
      <c r="F140" s="789"/>
      <c r="G140" s="789"/>
      <c r="H140" s="789">
        <v>3</v>
      </c>
      <c r="I140" s="789">
        <v>11</v>
      </c>
      <c r="J140" s="791">
        <v>7</v>
      </c>
      <c r="K140" s="791">
        <v>5</v>
      </c>
      <c r="L140" s="791">
        <v>2</v>
      </c>
      <c r="M140" s="791">
        <v>8</v>
      </c>
      <c r="N140" s="789">
        <v>36</v>
      </c>
      <c r="O140" s="794"/>
      <c r="P140" s="794"/>
      <c r="Q140" s="794"/>
      <c r="R140" s="785"/>
      <c r="S140" s="785"/>
      <c r="T140" s="785"/>
      <c r="U140" s="785"/>
    </row>
    <row r="141" spans="1:21" s="739" customFormat="1">
      <c r="A141" s="788" t="s">
        <v>258</v>
      </c>
      <c r="B141" s="789"/>
      <c r="C141" s="789"/>
      <c r="D141" s="790"/>
      <c r="E141" s="789"/>
      <c r="F141" s="789"/>
      <c r="G141" s="789"/>
      <c r="H141" s="789">
        <v>4</v>
      </c>
      <c r="I141" s="789">
        <v>8</v>
      </c>
      <c r="J141" s="791">
        <v>4</v>
      </c>
      <c r="K141" s="791">
        <v>8</v>
      </c>
      <c r="L141" s="791">
        <v>6</v>
      </c>
      <c r="M141" s="791">
        <v>5</v>
      </c>
      <c r="N141" s="789">
        <v>35</v>
      </c>
      <c r="O141" s="794"/>
      <c r="P141" s="794"/>
      <c r="Q141" s="794"/>
      <c r="R141" s="785"/>
      <c r="S141" s="785"/>
      <c r="T141" s="785"/>
      <c r="U141" s="785"/>
    </row>
    <row r="142" spans="1:21" s="739" customFormat="1" ht="34.5">
      <c r="A142" s="802" t="s">
        <v>391</v>
      </c>
      <c r="B142" s="789"/>
      <c r="C142" s="789"/>
      <c r="D142" s="790"/>
      <c r="E142" s="789"/>
      <c r="F142" s="789"/>
      <c r="G142" s="789"/>
      <c r="H142" s="789">
        <v>2</v>
      </c>
      <c r="I142" s="789">
        <v>7</v>
      </c>
      <c r="J142" s="791">
        <v>12</v>
      </c>
      <c r="K142" s="789">
        <v>6</v>
      </c>
      <c r="L142" s="791">
        <v>5</v>
      </c>
      <c r="M142" s="789">
        <v>2</v>
      </c>
      <c r="N142" s="789">
        <v>34</v>
      </c>
      <c r="O142" s="794"/>
      <c r="P142" s="794"/>
      <c r="Q142" s="794"/>
      <c r="R142" s="785"/>
      <c r="S142" s="785"/>
      <c r="T142" s="785"/>
      <c r="U142" s="785"/>
    </row>
    <row r="143" spans="1:21" s="739" customFormat="1">
      <c r="A143" s="788" t="s">
        <v>224</v>
      </c>
      <c r="B143" s="789"/>
      <c r="C143" s="789"/>
      <c r="D143" s="790"/>
      <c r="E143" s="789"/>
      <c r="F143" s="789"/>
      <c r="G143" s="789"/>
      <c r="H143" s="789">
        <v>7</v>
      </c>
      <c r="I143" s="789">
        <v>4</v>
      </c>
      <c r="J143" s="791">
        <v>6</v>
      </c>
      <c r="K143" s="791">
        <v>3</v>
      </c>
      <c r="L143" s="791">
        <v>4</v>
      </c>
      <c r="M143" s="791">
        <v>6</v>
      </c>
      <c r="N143" s="789">
        <v>30</v>
      </c>
      <c r="O143" s="794"/>
      <c r="P143" s="794"/>
      <c r="Q143" s="794"/>
      <c r="R143" s="785"/>
      <c r="S143" s="785"/>
      <c r="T143" s="785"/>
      <c r="U143" s="785"/>
    </row>
    <row r="144" spans="1:21" s="739" customFormat="1">
      <c r="A144" s="788" t="s">
        <v>278</v>
      </c>
      <c r="B144" s="789"/>
      <c r="C144" s="789"/>
      <c r="D144" s="790"/>
      <c r="E144" s="789"/>
      <c r="F144" s="789"/>
      <c r="G144" s="789"/>
      <c r="H144" s="789">
        <v>1</v>
      </c>
      <c r="I144" s="789">
        <v>3</v>
      </c>
      <c r="J144" s="791">
        <v>6</v>
      </c>
      <c r="K144" s="791">
        <v>5</v>
      </c>
      <c r="L144" s="791">
        <v>7</v>
      </c>
      <c r="M144" s="791">
        <v>5</v>
      </c>
      <c r="N144" s="789">
        <v>27</v>
      </c>
      <c r="O144" s="794"/>
      <c r="P144" s="794"/>
      <c r="Q144" s="794"/>
      <c r="R144" s="785"/>
      <c r="S144" s="785"/>
      <c r="T144" s="785"/>
      <c r="U144" s="785"/>
    </row>
    <row r="145" spans="1:21" s="739" customFormat="1" ht="23.25">
      <c r="A145" s="788" t="s">
        <v>366</v>
      </c>
      <c r="B145" s="789"/>
      <c r="C145" s="789"/>
      <c r="D145" s="790"/>
      <c r="E145" s="789"/>
      <c r="F145" s="789"/>
      <c r="G145" s="789"/>
      <c r="H145" s="789">
        <v>4</v>
      </c>
      <c r="I145" s="789">
        <v>4</v>
      </c>
      <c r="J145" s="791">
        <v>5</v>
      </c>
      <c r="K145" s="791">
        <v>4</v>
      </c>
      <c r="L145" s="791">
        <v>3</v>
      </c>
      <c r="M145" s="791">
        <v>5</v>
      </c>
      <c r="N145" s="789">
        <v>25</v>
      </c>
      <c r="O145" s="794"/>
      <c r="P145" s="794"/>
      <c r="Q145" s="794"/>
      <c r="R145" s="785"/>
      <c r="S145" s="785"/>
      <c r="T145" s="785"/>
      <c r="U145" s="785"/>
    </row>
    <row r="146" spans="1:21" s="739" customFormat="1">
      <c r="A146" s="788" t="s">
        <v>287</v>
      </c>
      <c r="B146" s="789"/>
      <c r="C146" s="789"/>
      <c r="D146" s="790"/>
      <c r="E146" s="789"/>
      <c r="F146" s="789"/>
      <c r="G146" s="789"/>
      <c r="H146" s="789">
        <v>6</v>
      </c>
      <c r="I146" s="789">
        <v>4</v>
      </c>
      <c r="J146" s="791">
        <v>4</v>
      </c>
      <c r="K146" s="791">
        <v>6</v>
      </c>
      <c r="L146" s="791">
        <v>0</v>
      </c>
      <c r="M146" s="791">
        <v>5</v>
      </c>
      <c r="N146" s="789">
        <v>25</v>
      </c>
      <c r="O146" s="794"/>
      <c r="P146" s="794"/>
      <c r="Q146" s="794"/>
      <c r="R146" s="785"/>
      <c r="S146" s="785"/>
      <c r="T146" s="785"/>
      <c r="U146" s="785"/>
    </row>
    <row r="147" spans="1:21" s="739" customFormat="1" ht="34.5">
      <c r="A147" s="788" t="s">
        <v>370</v>
      </c>
      <c r="B147" s="789"/>
      <c r="C147" s="789"/>
      <c r="D147" s="790"/>
      <c r="E147" s="789"/>
      <c r="F147" s="789"/>
      <c r="G147" s="789"/>
      <c r="H147" s="789">
        <v>4</v>
      </c>
      <c r="I147" s="789">
        <v>3</v>
      </c>
      <c r="J147" s="791">
        <v>2</v>
      </c>
      <c r="K147" s="791">
        <v>6</v>
      </c>
      <c r="L147" s="791">
        <v>1</v>
      </c>
      <c r="M147" s="791">
        <v>8</v>
      </c>
      <c r="N147" s="789">
        <v>24</v>
      </c>
      <c r="O147" s="794"/>
      <c r="P147" s="794"/>
      <c r="Q147" s="794"/>
      <c r="R147" s="785"/>
      <c r="S147" s="785"/>
      <c r="T147" s="785"/>
      <c r="U147" s="785"/>
    </row>
    <row r="148" spans="1:21" s="739" customFormat="1" ht="22.5">
      <c r="A148" s="791" t="s">
        <v>378</v>
      </c>
      <c r="B148" s="803"/>
      <c r="C148" s="789"/>
      <c r="D148" s="790"/>
      <c r="E148" s="789"/>
      <c r="F148" s="789"/>
      <c r="G148" s="789"/>
      <c r="H148" s="789">
        <v>5</v>
      </c>
      <c r="I148" s="789">
        <v>3</v>
      </c>
      <c r="J148" s="791">
        <v>4</v>
      </c>
      <c r="K148" s="791">
        <v>5</v>
      </c>
      <c r="L148" s="791">
        <v>2</v>
      </c>
      <c r="M148" s="791">
        <v>4</v>
      </c>
      <c r="N148" s="789">
        <v>23</v>
      </c>
      <c r="O148" s="794"/>
      <c r="P148" s="794"/>
      <c r="Q148" s="794"/>
      <c r="R148" s="785"/>
      <c r="S148" s="785"/>
      <c r="T148" s="785"/>
      <c r="U148" s="785"/>
    </row>
    <row r="149" spans="1:21" s="739" customFormat="1" ht="23.25">
      <c r="A149" s="788" t="s">
        <v>365</v>
      </c>
      <c r="B149" s="789"/>
      <c r="C149" s="789"/>
      <c r="D149" s="790"/>
      <c r="E149" s="789"/>
      <c r="F149" s="789"/>
      <c r="G149" s="789"/>
      <c r="H149" s="789">
        <v>6</v>
      </c>
      <c r="I149" s="789">
        <v>4</v>
      </c>
      <c r="J149" s="791">
        <v>5</v>
      </c>
      <c r="K149" s="791">
        <v>3</v>
      </c>
      <c r="L149" s="791">
        <v>2</v>
      </c>
      <c r="M149" s="791">
        <v>1</v>
      </c>
      <c r="N149" s="789">
        <v>21</v>
      </c>
      <c r="O149" s="794"/>
      <c r="P149" s="794"/>
      <c r="Q149" s="794"/>
      <c r="R149" s="785"/>
      <c r="S149" s="785"/>
      <c r="T149" s="785"/>
      <c r="U149" s="785"/>
    </row>
    <row r="150" spans="1:21" s="739" customFormat="1">
      <c r="A150" s="788" t="s">
        <v>267</v>
      </c>
      <c r="B150" s="789"/>
      <c r="C150" s="789"/>
      <c r="D150" s="790"/>
      <c r="E150" s="789"/>
      <c r="F150" s="789"/>
      <c r="G150" s="789"/>
      <c r="H150" s="789">
        <v>2</v>
      </c>
      <c r="I150" s="789">
        <v>2</v>
      </c>
      <c r="J150" s="791">
        <v>3</v>
      </c>
      <c r="K150" s="791">
        <v>7</v>
      </c>
      <c r="L150" s="791">
        <v>3</v>
      </c>
      <c r="M150" s="791">
        <v>4</v>
      </c>
      <c r="N150" s="789">
        <v>21</v>
      </c>
      <c r="O150" s="794"/>
      <c r="P150" s="794"/>
      <c r="Q150" s="794"/>
      <c r="R150" s="785"/>
      <c r="S150" s="785"/>
      <c r="T150" s="785"/>
      <c r="U150" s="785"/>
    </row>
    <row r="151" spans="1:21" s="739" customFormat="1">
      <c r="A151" s="788" t="s">
        <v>279</v>
      </c>
      <c r="B151" s="789"/>
      <c r="C151" s="789"/>
      <c r="D151" s="790"/>
      <c r="E151" s="789"/>
      <c r="F151" s="789"/>
      <c r="G151" s="789"/>
      <c r="H151" s="789">
        <v>3</v>
      </c>
      <c r="I151" s="789">
        <v>1</v>
      </c>
      <c r="J151" s="791">
        <v>6</v>
      </c>
      <c r="K151" s="791">
        <v>4</v>
      </c>
      <c r="L151" s="791">
        <v>2</v>
      </c>
      <c r="M151" s="791">
        <v>4</v>
      </c>
      <c r="N151" s="789">
        <v>20</v>
      </c>
      <c r="O151" s="794"/>
      <c r="P151" s="794"/>
      <c r="Q151" s="794"/>
      <c r="R151" s="785"/>
      <c r="S151" s="785"/>
      <c r="T151" s="785"/>
      <c r="U151" s="785"/>
    </row>
    <row r="152" spans="1:21" s="739" customFormat="1" ht="34.5">
      <c r="A152" s="788" t="s">
        <v>390</v>
      </c>
      <c r="B152" s="789"/>
      <c r="C152" s="789"/>
      <c r="D152" s="790"/>
      <c r="E152" s="789"/>
      <c r="F152" s="789"/>
      <c r="G152" s="789"/>
      <c r="H152" s="789">
        <v>4</v>
      </c>
      <c r="I152" s="789">
        <v>3</v>
      </c>
      <c r="J152" s="791">
        <v>2</v>
      </c>
      <c r="K152" s="791">
        <v>1</v>
      </c>
      <c r="L152" s="791">
        <v>5</v>
      </c>
      <c r="M152" s="791">
        <v>4</v>
      </c>
      <c r="N152" s="789">
        <v>19</v>
      </c>
      <c r="O152" s="794"/>
      <c r="P152" s="794"/>
      <c r="Q152" s="794"/>
      <c r="R152" s="785"/>
      <c r="S152" s="785"/>
      <c r="T152" s="785"/>
      <c r="U152" s="785"/>
    </row>
    <row r="153" spans="1:21" s="739" customFormat="1">
      <c r="A153" s="788" t="s">
        <v>274</v>
      </c>
      <c r="B153" s="789"/>
      <c r="C153" s="789"/>
      <c r="D153" s="790"/>
      <c r="E153" s="789"/>
      <c r="F153" s="789"/>
      <c r="G153" s="789"/>
      <c r="H153" s="789">
        <v>1</v>
      </c>
      <c r="I153" s="789">
        <v>3</v>
      </c>
      <c r="J153" s="791">
        <v>3</v>
      </c>
      <c r="K153" s="791">
        <v>5</v>
      </c>
      <c r="L153" s="791">
        <v>4</v>
      </c>
      <c r="M153" s="791">
        <v>3</v>
      </c>
      <c r="N153" s="789">
        <v>19</v>
      </c>
      <c r="O153" s="794"/>
      <c r="P153" s="794"/>
      <c r="Q153" s="794"/>
      <c r="R153" s="785"/>
      <c r="S153" s="785"/>
      <c r="T153" s="785"/>
      <c r="U153" s="785"/>
    </row>
    <row r="154" spans="1:21" s="739" customFormat="1">
      <c r="A154" s="788" t="s">
        <v>281</v>
      </c>
      <c r="B154" s="789"/>
      <c r="C154" s="789"/>
      <c r="D154" s="790"/>
      <c r="E154" s="789"/>
      <c r="F154" s="789"/>
      <c r="G154" s="789"/>
      <c r="H154" s="789">
        <v>4</v>
      </c>
      <c r="I154" s="789">
        <v>6</v>
      </c>
      <c r="J154" s="791">
        <v>2</v>
      </c>
      <c r="K154" s="791">
        <v>2</v>
      </c>
      <c r="L154" s="791">
        <v>1</v>
      </c>
      <c r="M154" s="791">
        <v>4</v>
      </c>
      <c r="N154" s="789">
        <v>19</v>
      </c>
      <c r="O154" s="794"/>
      <c r="P154" s="794"/>
      <c r="Q154" s="794"/>
      <c r="R154" s="785"/>
      <c r="S154" s="785"/>
      <c r="T154" s="785"/>
      <c r="U154" s="785"/>
    </row>
    <row r="155" spans="1:21" s="739" customFormat="1">
      <c r="A155" s="788" t="s">
        <v>269</v>
      </c>
      <c r="B155" s="789"/>
      <c r="C155" s="789"/>
      <c r="D155" s="790"/>
      <c r="E155" s="789"/>
      <c r="F155" s="789"/>
      <c r="G155" s="789"/>
      <c r="H155" s="789">
        <v>3</v>
      </c>
      <c r="I155" s="789">
        <v>1</v>
      </c>
      <c r="J155" s="791">
        <v>3</v>
      </c>
      <c r="K155" s="791">
        <v>2</v>
      </c>
      <c r="L155" s="791">
        <v>2</v>
      </c>
      <c r="M155" s="791">
        <v>7</v>
      </c>
      <c r="N155" s="789">
        <v>18</v>
      </c>
      <c r="O155" s="794"/>
      <c r="P155" s="794"/>
      <c r="Q155" s="794"/>
      <c r="R155" s="785"/>
      <c r="S155" s="785"/>
      <c r="T155" s="785"/>
      <c r="U155" s="785"/>
    </row>
    <row r="156" spans="1:21" s="739" customFormat="1">
      <c r="A156" s="788" t="s">
        <v>272</v>
      </c>
      <c r="B156" s="789"/>
      <c r="C156" s="789"/>
      <c r="D156" s="790"/>
      <c r="E156" s="789"/>
      <c r="F156" s="789"/>
      <c r="G156" s="789"/>
      <c r="H156" s="789">
        <v>2</v>
      </c>
      <c r="I156" s="789">
        <v>1</v>
      </c>
      <c r="J156" s="791">
        <v>1</v>
      </c>
      <c r="K156" s="791">
        <v>6</v>
      </c>
      <c r="L156" s="791">
        <v>4</v>
      </c>
      <c r="M156" s="791">
        <v>4</v>
      </c>
      <c r="N156" s="789">
        <v>18</v>
      </c>
      <c r="O156" s="794"/>
      <c r="P156" s="794"/>
      <c r="Q156" s="794"/>
      <c r="R156" s="785"/>
      <c r="S156" s="785"/>
      <c r="T156" s="785"/>
      <c r="U156" s="785"/>
    </row>
    <row r="157" spans="1:21" s="739" customFormat="1" ht="23.25">
      <c r="A157" s="788" t="s">
        <v>280</v>
      </c>
      <c r="B157" s="789"/>
      <c r="C157" s="789"/>
      <c r="D157" s="790"/>
      <c r="E157" s="789"/>
      <c r="F157" s="789"/>
      <c r="G157" s="789"/>
      <c r="H157" s="789">
        <v>4</v>
      </c>
      <c r="I157" s="789">
        <v>3</v>
      </c>
      <c r="J157" s="791">
        <v>2</v>
      </c>
      <c r="K157" s="791">
        <v>4</v>
      </c>
      <c r="L157" s="791">
        <v>1</v>
      </c>
      <c r="M157" s="791">
        <v>4</v>
      </c>
      <c r="N157" s="789">
        <v>18</v>
      </c>
      <c r="O157" s="794"/>
      <c r="P157" s="794"/>
      <c r="Q157" s="794"/>
      <c r="R157" s="785"/>
      <c r="S157" s="785"/>
      <c r="T157" s="785"/>
      <c r="U157" s="785"/>
    </row>
    <row r="158" spans="1:21" s="739" customFormat="1" ht="23.25">
      <c r="A158" s="788" t="s">
        <v>286</v>
      </c>
      <c r="B158" s="789"/>
      <c r="C158" s="789"/>
      <c r="D158" s="790"/>
      <c r="E158" s="789"/>
      <c r="F158" s="789"/>
      <c r="G158" s="789"/>
      <c r="H158" s="789">
        <v>3</v>
      </c>
      <c r="I158" s="789">
        <v>3</v>
      </c>
      <c r="J158" s="791">
        <v>4</v>
      </c>
      <c r="K158" s="791">
        <v>3</v>
      </c>
      <c r="L158" s="791">
        <v>1</v>
      </c>
      <c r="M158" s="791">
        <v>4</v>
      </c>
      <c r="N158" s="789">
        <v>18</v>
      </c>
      <c r="O158" s="794"/>
      <c r="P158" s="794"/>
      <c r="Q158" s="794"/>
      <c r="R158" s="785"/>
      <c r="S158" s="785"/>
      <c r="T158" s="785"/>
      <c r="U158" s="785"/>
    </row>
    <row r="159" spans="1:21" s="739" customFormat="1" ht="23.25">
      <c r="A159" s="802" t="s">
        <v>408</v>
      </c>
      <c r="B159" s="789"/>
      <c r="C159" s="789"/>
      <c r="D159" s="790"/>
      <c r="E159" s="789"/>
      <c r="F159" s="789"/>
      <c r="G159" s="789"/>
      <c r="H159" s="789">
        <v>3</v>
      </c>
      <c r="I159" s="789">
        <v>7</v>
      </c>
      <c r="J159" s="791">
        <v>3</v>
      </c>
      <c r="K159" s="791">
        <v>1</v>
      </c>
      <c r="L159" s="791">
        <v>0</v>
      </c>
      <c r="M159" s="791">
        <v>3</v>
      </c>
      <c r="N159" s="789">
        <v>17</v>
      </c>
      <c r="O159" s="794"/>
      <c r="P159" s="794"/>
      <c r="Q159" s="794"/>
      <c r="R159" s="785"/>
      <c r="S159" s="785"/>
      <c r="T159" s="785"/>
      <c r="U159" s="785"/>
    </row>
    <row r="160" spans="1:21" s="739" customFormat="1">
      <c r="A160" s="808" t="s">
        <v>262</v>
      </c>
      <c r="B160" s="789"/>
      <c r="C160" s="789"/>
      <c r="D160" s="790"/>
      <c r="E160" s="789"/>
      <c r="F160" s="789"/>
      <c r="G160" s="789"/>
      <c r="H160" s="789">
        <v>2</v>
      </c>
      <c r="I160" s="789">
        <v>6</v>
      </c>
      <c r="J160" s="791">
        <v>3</v>
      </c>
      <c r="K160" s="791">
        <v>1</v>
      </c>
      <c r="L160" s="791">
        <v>1</v>
      </c>
      <c r="M160" s="791">
        <v>4</v>
      </c>
      <c r="N160" s="789">
        <v>17</v>
      </c>
      <c r="O160" s="794"/>
      <c r="P160" s="794"/>
      <c r="Q160" s="794"/>
      <c r="R160" s="785"/>
      <c r="S160" s="785"/>
      <c r="T160" s="785"/>
      <c r="U160" s="785"/>
    </row>
    <row r="161" spans="1:21" s="739" customFormat="1" ht="23.25">
      <c r="A161" s="788" t="s">
        <v>271</v>
      </c>
      <c r="B161" s="789"/>
      <c r="C161" s="789"/>
      <c r="D161" s="790"/>
      <c r="E161" s="789"/>
      <c r="F161" s="789"/>
      <c r="G161" s="789"/>
      <c r="H161" s="789">
        <v>2</v>
      </c>
      <c r="I161" s="789">
        <v>4</v>
      </c>
      <c r="J161" s="791">
        <v>3</v>
      </c>
      <c r="K161" s="791">
        <v>4</v>
      </c>
      <c r="L161" s="791">
        <v>1</v>
      </c>
      <c r="M161" s="791">
        <v>3</v>
      </c>
      <c r="N161" s="789">
        <v>17</v>
      </c>
      <c r="O161" s="794"/>
      <c r="P161" s="794"/>
      <c r="Q161" s="794"/>
      <c r="R161" s="785"/>
      <c r="S161" s="785"/>
      <c r="T161" s="785"/>
      <c r="U161" s="785"/>
    </row>
    <row r="162" spans="1:21" s="739" customFormat="1">
      <c r="A162" s="788" t="s">
        <v>276</v>
      </c>
      <c r="B162" s="789"/>
      <c r="C162" s="789"/>
      <c r="D162" s="790"/>
      <c r="E162" s="789"/>
      <c r="F162" s="789"/>
      <c r="G162" s="789"/>
      <c r="H162" s="789">
        <v>4</v>
      </c>
      <c r="I162" s="789">
        <v>3</v>
      </c>
      <c r="J162" s="791">
        <v>2</v>
      </c>
      <c r="K162" s="791">
        <v>3</v>
      </c>
      <c r="L162" s="791">
        <v>0</v>
      </c>
      <c r="M162" s="791">
        <v>4</v>
      </c>
      <c r="N162" s="789">
        <v>16</v>
      </c>
      <c r="O162" s="794"/>
      <c r="P162" s="794"/>
      <c r="Q162" s="794"/>
      <c r="R162" s="785"/>
      <c r="S162" s="785"/>
      <c r="T162" s="785"/>
      <c r="U162" s="785"/>
    </row>
    <row r="163" spans="1:21" s="739" customFormat="1" ht="23.25">
      <c r="A163" s="788" t="s">
        <v>374</v>
      </c>
      <c r="B163" s="789"/>
      <c r="C163" s="789"/>
      <c r="D163" s="790"/>
      <c r="E163" s="789"/>
      <c r="F163" s="789"/>
      <c r="G163" s="789"/>
      <c r="H163" s="789">
        <v>5</v>
      </c>
      <c r="I163" s="789">
        <v>1</v>
      </c>
      <c r="J163" s="791">
        <v>1</v>
      </c>
      <c r="K163" s="791">
        <v>1</v>
      </c>
      <c r="L163" s="791">
        <v>2</v>
      </c>
      <c r="M163" s="791">
        <v>5</v>
      </c>
      <c r="N163" s="789">
        <v>15</v>
      </c>
      <c r="O163" s="794"/>
      <c r="P163" s="794"/>
      <c r="Q163" s="794"/>
      <c r="R163" s="785"/>
      <c r="S163" s="785"/>
      <c r="T163" s="785"/>
      <c r="U163" s="785"/>
    </row>
    <row r="164" spans="1:21" s="739" customFormat="1">
      <c r="A164" s="788" t="s">
        <v>382</v>
      </c>
      <c r="B164" s="789"/>
      <c r="C164" s="789"/>
      <c r="D164" s="790"/>
      <c r="E164" s="789"/>
      <c r="F164" s="789"/>
      <c r="G164" s="789"/>
      <c r="H164" s="789">
        <v>3</v>
      </c>
      <c r="I164" s="789">
        <v>3</v>
      </c>
      <c r="J164" s="791">
        <v>1</v>
      </c>
      <c r="K164" s="791">
        <v>3</v>
      </c>
      <c r="L164" s="791">
        <v>3</v>
      </c>
      <c r="M164" s="791">
        <v>2</v>
      </c>
      <c r="N164" s="789">
        <v>15</v>
      </c>
      <c r="O164" s="794"/>
      <c r="P164" s="794"/>
      <c r="Q164" s="794"/>
      <c r="R164" s="785"/>
      <c r="S164" s="785"/>
      <c r="T164" s="785"/>
      <c r="U164" s="785"/>
    </row>
    <row r="165" spans="1:21" s="739" customFormat="1" ht="22.5">
      <c r="A165" s="809" t="s">
        <v>412</v>
      </c>
      <c r="B165" s="789"/>
      <c r="C165" s="789"/>
      <c r="D165" s="790"/>
      <c r="E165" s="789"/>
      <c r="F165" s="789"/>
      <c r="G165" s="789"/>
      <c r="H165" s="789">
        <v>3</v>
      </c>
      <c r="I165" s="789">
        <v>3</v>
      </c>
      <c r="J165" s="791">
        <v>4</v>
      </c>
      <c r="K165" s="791">
        <v>1</v>
      </c>
      <c r="L165" s="791">
        <v>1</v>
      </c>
      <c r="M165" s="791">
        <v>3</v>
      </c>
      <c r="N165" s="789">
        <v>15</v>
      </c>
      <c r="O165" s="794"/>
      <c r="P165" s="794"/>
      <c r="Q165" s="794"/>
      <c r="R165" s="785"/>
      <c r="S165" s="785"/>
      <c r="T165" s="785"/>
      <c r="U165" s="785"/>
    </row>
    <row r="166" spans="1:21" s="739" customFormat="1">
      <c r="A166" s="788" t="s">
        <v>268</v>
      </c>
      <c r="B166" s="789"/>
      <c r="C166" s="789"/>
      <c r="D166" s="790"/>
      <c r="E166" s="789"/>
      <c r="F166" s="789"/>
      <c r="G166" s="789"/>
      <c r="H166" s="789">
        <v>4</v>
      </c>
      <c r="I166" s="789">
        <v>2</v>
      </c>
      <c r="J166" s="791">
        <v>2</v>
      </c>
      <c r="K166" s="791">
        <v>0</v>
      </c>
      <c r="L166" s="791">
        <v>3</v>
      </c>
      <c r="M166" s="791">
        <v>4</v>
      </c>
      <c r="N166" s="789">
        <v>15</v>
      </c>
      <c r="O166" s="794"/>
      <c r="P166" s="794"/>
      <c r="Q166" s="794"/>
      <c r="R166" s="785"/>
      <c r="S166" s="785"/>
      <c r="T166" s="785"/>
      <c r="U166" s="785"/>
    </row>
    <row r="167" spans="1:21" s="739" customFormat="1" ht="23.25">
      <c r="A167" s="788" t="s">
        <v>396</v>
      </c>
      <c r="B167" s="789"/>
      <c r="C167" s="789"/>
      <c r="D167" s="790"/>
      <c r="E167" s="789"/>
      <c r="F167" s="789"/>
      <c r="G167" s="789"/>
      <c r="H167" s="789">
        <v>3</v>
      </c>
      <c r="I167" s="789">
        <v>1</v>
      </c>
      <c r="J167" s="791">
        <v>3</v>
      </c>
      <c r="K167" s="791">
        <v>3</v>
      </c>
      <c r="L167" s="791">
        <v>0</v>
      </c>
      <c r="M167" s="791">
        <v>4</v>
      </c>
      <c r="N167" s="789">
        <v>14</v>
      </c>
      <c r="O167" s="794"/>
      <c r="P167" s="794"/>
      <c r="Q167" s="794"/>
      <c r="R167" s="785"/>
      <c r="S167" s="785"/>
      <c r="T167" s="785"/>
      <c r="U167" s="785"/>
    </row>
    <row r="168" spans="1:21" s="739" customFormat="1">
      <c r="A168" s="788" t="s">
        <v>415</v>
      </c>
      <c r="B168" s="789"/>
      <c r="C168" s="789"/>
      <c r="D168" s="790"/>
      <c r="E168" s="789"/>
      <c r="F168" s="789"/>
      <c r="G168" s="789"/>
      <c r="H168" s="789">
        <v>1</v>
      </c>
      <c r="I168" s="789">
        <v>3</v>
      </c>
      <c r="J168" s="791">
        <v>2</v>
      </c>
      <c r="K168" s="791">
        <v>1</v>
      </c>
      <c r="L168" s="791">
        <v>4</v>
      </c>
      <c r="M168" s="791">
        <v>3</v>
      </c>
      <c r="N168" s="789">
        <v>14</v>
      </c>
      <c r="O168" s="794"/>
      <c r="P168" s="794"/>
      <c r="Q168" s="794"/>
      <c r="R168" s="785"/>
      <c r="S168" s="785"/>
      <c r="T168" s="785"/>
      <c r="U168" s="785"/>
    </row>
    <row r="169" spans="1:21" s="739" customFormat="1" ht="23.25">
      <c r="A169" s="788" t="s">
        <v>283</v>
      </c>
      <c r="B169" s="789"/>
      <c r="C169" s="789"/>
      <c r="D169" s="790"/>
      <c r="E169" s="789"/>
      <c r="F169" s="789"/>
      <c r="G169" s="789"/>
      <c r="H169" s="789">
        <v>1</v>
      </c>
      <c r="I169" s="789">
        <v>1</v>
      </c>
      <c r="J169" s="791">
        <v>3</v>
      </c>
      <c r="K169" s="791">
        <v>2</v>
      </c>
      <c r="L169" s="791">
        <v>2</v>
      </c>
      <c r="M169" s="791">
        <v>5</v>
      </c>
      <c r="N169" s="789">
        <v>14</v>
      </c>
      <c r="O169" s="794"/>
      <c r="P169" s="794"/>
      <c r="Q169" s="794"/>
      <c r="R169" s="785"/>
      <c r="S169" s="785"/>
      <c r="T169" s="785"/>
      <c r="U169" s="785"/>
    </row>
    <row r="170" spans="1:21" s="739" customFormat="1" ht="23.25">
      <c r="A170" s="788" t="s">
        <v>260</v>
      </c>
      <c r="B170" s="789"/>
      <c r="C170" s="789"/>
      <c r="D170" s="790"/>
      <c r="E170" s="789"/>
      <c r="F170" s="789"/>
      <c r="G170" s="789"/>
      <c r="H170" s="789">
        <v>1</v>
      </c>
      <c r="I170" s="789">
        <v>4</v>
      </c>
      <c r="J170" s="791">
        <v>2</v>
      </c>
      <c r="K170" s="791">
        <v>2</v>
      </c>
      <c r="L170" s="791">
        <v>1</v>
      </c>
      <c r="M170" s="791">
        <v>3</v>
      </c>
      <c r="N170" s="789">
        <v>13</v>
      </c>
      <c r="O170" s="794"/>
      <c r="P170" s="794"/>
      <c r="Q170" s="794"/>
      <c r="R170" s="785"/>
      <c r="S170" s="785"/>
      <c r="T170" s="785"/>
      <c r="U170" s="785"/>
    </row>
    <row r="171" spans="1:21" s="739" customFormat="1">
      <c r="A171" s="788" t="s">
        <v>411</v>
      </c>
      <c r="B171" s="789"/>
      <c r="C171" s="789"/>
      <c r="D171" s="790"/>
      <c r="E171" s="789"/>
      <c r="F171" s="789"/>
      <c r="G171" s="789"/>
      <c r="H171" s="789">
        <v>2</v>
      </c>
      <c r="I171" s="789">
        <v>2</v>
      </c>
      <c r="J171" s="791">
        <v>3</v>
      </c>
      <c r="K171" s="791">
        <v>2</v>
      </c>
      <c r="L171" s="791">
        <v>1</v>
      </c>
      <c r="M171" s="791">
        <v>2</v>
      </c>
      <c r="N171" s="789">
        <v>12</v>
      </c>
      <c r="O171" s="794"/>
      <c r="P171" s="794"/>
      <c r="Q171" s="794"/>
      <c r="R171" s="785"/>
      <c r="S171" s="785"/>
      <c r="T171" s="785"/>
      <c r="U171" s="785"/>
    </row>
    <row r="172" spans="1:21" s="739" customFormat="1" ht="23.25">
      <c r="A172" s="788" t="s">
        <v>413</v>
      </c>
      <c r="B172" s="789"/>
      <c r="C172" s="789"/>
      <c r="D172" s="790"/>
      <c r="E172" s="789"/>
      <c r="F172" s="789"/>
      <c r="G172" s="789"/>
      <c r="H172" s="789">
        <v>2</v>
      </c>
      <c r="I172" s="789">
        <v>1</v>
      </c>
      <c r="J172" s="791">
        <v>2</v>
      </c>
      <c r="K172" s="791">
        <v>4</v>
      </c>
      <c r="L172" s="791">
        <v>0</v>
      </c>
      <c r="M172" s="791">
        <v>3</v>
      </c>
      <c r="N172" s="789">
        <v>12</v>
      </c>
      <c r="O172" s="794"/>
      <c r="P172" s="794"/>
      <c r="Q172" s="794"/>
      <c r="R172" s="785"/>
      <c r="S172" s="785"/>
      <c r="T172" s="785"/>
      <c r="U172" s="785"/>
    </row>
    <row r="173" spans="1:21" s="739" customFormat="1">
      <c r="A173" s="788" t="s">
        <v>277</v>
      </c>
      <c r="B173" s="789"/>
      <c r="C173" s="789"/>
      <c r="D173" s="790"/>
      <c r="E173" s="789"/>
      <c r="F173" s="789"/>
      <c r="G173" s="789"/>
      <c r="H173" s="789">
        <v>1</v>
      </c>
      <c r="I173" s="789">
        <v>1</v>
      </c>
      <c r="J173" s="791">
        <v>2</v>
      </c>
      <c r="K173" s="791">
        <v>3</v>
      </c>
      <c r="L173" s="791">
        <v>0</v>
      </c>
      <c r="M173" s="791">
        <v>5</v>
      </c>
      <c r="N173" s="789">
        <v>12</v>
      </c>
      <c r="O173" s="794"/>
      <c r="P173" s="794"/>
      <c r="Q173" s="794"/>
      <c r="R173" s="785"/>
      <c r="S173" s="785"/>
      <c r="T173" s="785"/>
      <c r="U173" s="785"/>
    </row>
    <row r="174" spans="1:21" s="739" customFormat="1">
      <c r="A174" s="788" t="s">
        <v>259</v>
      </c>
      <c r="B174" s="789"/>
      <c r="C174" s="789"/>
      <c r="D174" s="790"/>
      <c r="E174" s="789"/>
      <c r="F174" s="789"/>
      <c r="G174" s="789"/>
      <c r="H174" s="789">
        <v>2</v>
      </c>
      <c r="I174" s="789">
        <v>2</v>
      </c>
      <c r="J174" s="791">
        <v>2</v>
      </c>
      <c r="K174" s="791">
        <v>1</v>
      </c>
      <c r="L174" s="791">
        <v>0</v>
      </c>
      <c r="M174" s="791">
        <v>4</v>
      </c>
      <c r="N174" s="789">
        <v>11</v>
      </c>
      <c r="O174" s="794"/>
      <c r="P174" s="794"/>
      <c r="Q174" s="794"/>
      <c r="R174" s="785"/>
      <c r="S174" s="785"/>
      <c r="T174" s="785"/>
      <c r="U174" s="785"/>
    </row>
    <row r="175" spans="1:21" s="739" customFormat="1" ht="23.25">
      <c r="A175" s="788" t="s">
        <v>414</v>
      </c>
      <c r="B175" s="789"/>
      <c r="C175" s="789"/>
      <c r="D175" s="790"/>
      <c r="E175" s="789"/>
      <c r="F175" s="789"/>
      <c r="G175" s="789"/>
      <c r="H175" s="789">
        <v>2</v>
      </c>
      <c r="I175" s="789">
        <v>4</v>
      </c>
      <c r="J175" s="791">
        <v>1</v>
      </c>
      <c r="K175" s="791">
        <v>1</v>
      </c>
      <c r="L175" s="791">
        <v>0</v>
      </c>
      <c r="M175" s="791">
        <v>3</v>
      </c>
      <c r="N175" s="789">
        <v>11</v>
      </c>
      <c r="O175" s="794"/>
      <c r="P175" s="794"/>
      <c r="Q175" s="794"/>
      <c r="R175" s="785"/>
      <c r="S175" s="785"/>
      <c r="T175" s="785"/>
      <c r="U175" s="785"/>
    </row>
    <row r="176" spans="1:21" s="739" customFormat="1">
      <c r="A176" s="788" t="s">
        <v>270</v>
      </c>
      <c r="B176" s="789"/>
      <c r="C176" s="789"/>
      <c r="D176" s="790"/>
      <c r="E176" s="789"/>
      <c r="F176" s="789"/>
      <c r="G176" s="789"/>
      <c r="H176" s="789">
        <v>2</v>
      </c>
      <c r="I176" s="789">
        <v>1</v>
      </c>
      <c r="J176" s="791">
        <v>1</v>
      </c>
      <c r="K176" s="791">
        <v>1</v>
      </c>
      <c r="L176" s="791">
        <v>2</v>
      </c>
      <c r="M176" s="791">
        <v>4</v>
      </c>
      <c r="N176" s="789">
        <v>11</v>
      </c>
      <c r="O176" s="794"/>
      <c r="P176" s="794"/>
      <c r="Q176" s="794"/>
      <c r="R176" s="785"/>
      <c r="S176" s="785"/>
      <c r="T176" s="785"/>
      <c r="U176" s="785"/>
    </row>
    <row r="177" spans="1:21" s="739" customFormat="1">
      <c r="A177" s="788" t="s">
        <v>275</v>
      </c>
      <c r="B177" s="789"/>
      <c r="C177" s="789"/>
      <c r="D177" s="790"/>
      <c r="E177" s="789"/>
      <c r="F177" s="789"/>
      <c r="G177" s="789"/>
      <c r="H177" s="789">
        <v>3</v>
      </c>
      <c r="I177" s="789">
        <v>1</v>
      </c>
      <c r="J177" s="791">
        <v>2</v>
      </c>
      <c r="K177" s="789">
        <v>2</v>
      </c>
      <c r="L177" s="791">
        <v>0</v>
      </c>
      <c r="M177" s="789">
        <v>3</v>
      </c>
      <c r="N177" s="789">
        <v>11</v>
      </c>
      <c r="O177" s="794"/>
      <c r="P177" s="794"/>
      <c r="Q177" s="794"/>
      <c r="R177" s="785"/>
      <c r="S177" s="785"/>
      <c r="T177" s="785"/>
      <c r="U177" s="785"/>
    </row>
    <row r="178" spans="1:21" s="739" customFormat="1">
      <c r="A178" s="788" t="s">
        <v>288</v>
      </c>
      <c r="B178" s="789"/>
      <c r="C178" s="789"/>
      <c r="D178" s="790"/>
      <c r="E178" s="789"/>
      <c r="F178" s="789"/>
      <c r="G178" s="789"/>
      <c r="H178" s="789">
        <v>2</v>
      </c>
      <c r="I178" s="789">
        <v>1</v>
      </c>
      <c r="J178" s="791">
        <v>1</v>
      </c>
      <c r="K178" s="791">
        <v>2</v>
      </c>
      <c r="L178" s="791">
        <v>0</v>
      </c>
      <c r="M178" s="791">
        <v>4</v>
      </c>
      <c r="N178" s="789">
        <v>10</v>
      </c>
      <c r="O178" s="794"/>
      <c r="P178" s="794"/>
      <c r="Q178" s="794"/>
      <c r="R178" s="785"/>
      <c r="S178" s="785"/>
      <c r="T178" s="785"/>
      <c r="U178" s="785"/>
    </row>
    <row r="179" spans="1:21" s="739" customFormat="1">
      <c r="A179" s="788" t="s">
        <v>406</v>
      </c>
      <c r="B179" s="789"/>
      <c r="C179" s="789"/>
      <c r="D179" s="790"/>
      <c r="E179" s="789"/>
      <c r="F179" s="789"/>
      <c r="G179" s="789"/>
      <c r="H179" s="789">
        <v>0</v>
      </c>
      <c r="I179" s="789">
        <v>5</v>
      </c>
      <c r="J179" s="791">
        <v>3</v>
      </c>
      <c r="K179" s="791">
        <v>0</v>
      </c>
      <c r="L179" s="791">
        <v>0</v>
      </c>
      <c r="M179" s="791">
        <v>1</v>
      </c>
      <c r="N179" s="789">
        <v>9</v>
      </c>
      <c r="O179" s="794"/>
      <c r="P179" s="794"/>
      <c r="Q179" s="794"/>
      <c r="R179" s="785"/>
      <c r="S179" s="785"/>
      <c r="T179" s="785"/>
      <c r="U179" s="785"/>
    </row>
    <row r="180" spans="1:21" s="739" customFormat="1" ht="23.25">
      <c r="A180" s="788" t="s">
        <v>263</v>
      </c>
      <c r="B180" s="789"/>
      <c r="C180" s="789"/>
      <c r="D180" s="790"/>
      <c r="E180" s="789"/>
      <c r="F180" s="789"/>
      <c r="G180" s="789"/>
      <c r="H180" s="789">
        <v>1</v>
      </c>
      <c r="I180" s="789">
        <v>1</v>
      </c>
      <c r="J180" s="791">
        <v>1</v>
      </c>
      <c r="K180" s="791">
        <v>3</v>
      </c>
      <c r="L180" s="791">
        <v>0</v>
      </c>
      <c r="M180" s="791">
        <v>3</v>
      </c>
      <c r="N180" s="789">
        <v>9</v>
      </c>
      <c r="O180" s="794"/>
      <c r="P180" s="794"/>
      <c r="Q180" s="794"/>
      <c r="R180" s="785"/>
      <c r="S180" s="785"/>
      <c r="T180" s="785"/>
      <c r="U180" s="785"/>
    </row>
    <row r="181" spans="1:21" s="739" customFormat="1" ht="23.25">
      <c r="A181" s="788" t="s">
        <v>264</v>
      </c>
      <c r="B181" s="789"/>
      <c r="C181" s="789"/>
      <c r="D181" s="790"/>
      <c r="E181" s="789"/>
      <c r="F181" s="789"/>
      <c r="G181" s="789"/>
      <c r="H181" s="789">
        <v>1</v>
      </c>
      <c r="I181" s="789">
        <v>1</v>
      </c>
      <c r="J181" s="791">
        <v>2</v>
      </c>
      <c r="K181" s="791">
        <v>1</v>
      </c>
      <c r="L181" s="791">
        <v>0</v>
      </c>
      <c r="M181" s="791">
        <v>4</v>
      </c>
      <c r="N181" s="789">
        <v>9</v>
      </c>
      <c r="O181" s="794"/>
      <c r="P181" s="794"/>
      <c r="Q181" s="794"/>
      <c r="R181" s="785"/>
      <c r="S181" s="785"/>
      <c r="T181" s="785"/>
      <c r="U181" s="785"/>
    </row>
    <row r="182" spans="1:21" s="739" customFormat="1">
      <c r="A182" s="788" t="s">
        <v>284</v>
      </c>
      <c r="B182" s="789"/>
      <c r="C182" s="789"/>
      <c r="D182" s="790"/>
      <c r="E182" s="789"/>
      <c r="F182" s="789"/>
      <c r="G182" s="789"/>
      <c r="H182" s="789">
        <v>1</v>
      </c>
      <c r="I182" s="789">
        <v>2</v>
      </c>
      <c r="J182" s="791">
        <v>2</v>
      </c>
      <c r="K182" s="791">
        <v>1</v>
      </c>
      <c r="L182" s="791">
        <v>0</v>
      </c>
      <c r="M182" s="791">
        <v>3</v>
      </c>
      <c r="N182" s="789">
        <v>9</v>
      </c>
      <c r="O182" s="794"/>
      <c r="P182" s="794"/>
      <c r="Q182" s="794"/>
      <c r="R182" s="785"/>
      <c r="S182" s="785"/>
      <c r="T182" s="785"/>
      <c r="U182" s="785"/>
    </row>
    <row r="183" spans="1:21" s="739" customFormat="1" ht="23.25">
      <c r="A183" s="788" t="s">
        <v>354</v>
      </c>
      <c r="B183" s="789"/>
      <c r="C183" s="789"/>
      <c r="D183" s="789"/>
      <c r="E183" s="789"/>
      <c r="F183" s="789"/>
      <c r="G183" s="789"/>
      <c r="H183" s="789">
        <v>0</v>
      </c>
      <c r="I183" s="789">
        <v>2</v>
      </c>
      <c r="J183" s="791">
        <v>1</v>
      </c>
      <c r="K183" s="791">
        <v>0</v>
      </c>
      <c r="L183" s="791">
        <v>5</v>
      </c>
      <c r="M183" s="791">
        <v>0</v>
      </c>
      <c r="N183" s="789">
        <v>8</v>
      </c>
      <c r="O183" s="794"/>
      <c r="P183" s="794"/>
      <c r="Q183" s="794"/>
      <c r="R183" s="785"/>
      <c r="S183" s="785"/>
      <c r="T183" s="785"/>
      <c r="U183" s="785"/>
    </row>
    <row r="184" spans="1:21" s="739" customFormat="1" ht="23.25">
      <c r="A184" s="788" t="s">
        <v>402</v>
      </c>
      <c r="B184" s="789"/>
      <c r="C184" s="789"/>
      <c r="D184" s="790"/>
      <c r="E184" s="789"/>
      <c r="F184" s="789"/>
      <c r="G184" s="789"/>
      <c r="H184" s="789">
        <v>1</v>
      </c>
      <c r="I184" s="789">
        <v>2</v>
      </c>
      <c r="J184" s="791">
        <v>3</v>
      </c>
      <c r="K184" s="791">
        <v>1</v>
      </c>
      <c r="L184" s="791">
        <v>0</v>
      </c>
      <c r="M184" s="791">
        <v>1</v>
      </c>
      <c r="N184" s="789">
        <v>8</v>
      </c>
      <c r="O184" s="794"/>
      <c r="P184" s="794"/>
      <c r="Q184" s="794"/>
      <c r="R184" s="785"/>
      <c r="S184" s="785"/>
      <c r="T184" s="785"/>
      <c r="U184" s="785"/>
    </row>
    <row r="185" spans="1:21" s="739" customFormat="1">
      <c r="A185" s="805" t="s">
        <v>266</v>
      </c>
      <c r="B185" s="789"/>
      <c r="C185" s="789"/>
      <c r="D185" s="790"/>
      <c r="E185" s="789"/>
      <c r="F185" s="789"/>
      <c r="G185" s="789"/>
      <c r="H185" s="789">
        <v>1</v>
      </c>
      <c r="I185" s="789">
        <v>1</v>
      </c>
      <c r="J185" s="791">
        <v>1</v>
      </c>
      <c r="K185" s="791">
        <v>2</v>
      </c>
      <c r="L185" s="791">
        <v>0</v>
      </c>
      <c r="M185" s="791">
        <v>3</v>
      </c>
      <c r="N185" s="789">
        <v>8</v>
      </c>
      <c r="O185" s="794"/>
      <c r="P185" s="794"/>
      <c r="Q185" s="794"/>
      <c r="R185" s="785"/>
      <c r="S185" s="785"/>
      <c r="T185" s="785"/>
      <c r="U185" s="785"/>
    </row>
    <row r="186" spans="1:21" s="739" customFormat="1" ht="23.25">
      <c r="A186" s="788" t="s">
        <v>379</v>
      </c>
      <c r="B186" s="789"/>
      <c r="C186" s="789"/>
      <c r="D186" s="790"/>
      <c r="E186" s="789"/>
      <c r="F186" s="789"/>
      <c r="G186" s="789"/>
      <c r="H186" s="789">
        <v>3</v>
      </c>
      <c r="I186" s="789">
        <v>0</v>
      </c>
      <c r="J186" s="791">
        <v>2</v>
      </c>
      <c r="K186" s="791">
        <v>0</v>
      </c>
      <c r="L186" s="791">
        <v>0</v>
      </c>
      <c r="M186" s="791">
        <v>2</v>
      </c>
      <c r="N186" s="789">
        <v>7</v>
      </c>
      <c r="O186" s="794"/>
      <c r="P186" s="794"/>
      <c r="Q186" s="794"/>
      <c r="R186" s="785"/>
      <c r="S186" s="785"/>
      <c r="T186" s="785"/>
      <c r="U186" s="785"/>
    </row>
    <row r="187" spans="1:21" s="739" customFormat="1" ht="23.25">
      <c r="A187" s="788" t="s">
        <v>363</v>
      </c>
      <c r="B187" s="789"/>
      <c r="C187" s="789"/>
      <c r="D187" s="790"/>
      <c r="E187" s="789"/>
      <c r="F187" s="789"/>
      <c r="G187" s="789"/>
      <c r="H187" s="789">
        <v>3</v>
      </c>
      <c r="I187" s="789">
        <v>1</v>
      </c>
      <c r="J187" s="791">
        <v>0</v>
      </c>
      <c r="K187" s="791">
        <v>0</v>
      </c>
      <c r="L187" s="791">
        <v>1</v>
      </c>
      <c r="M187" s="791">
        <v>1</v>
      </c>
      <c r="N187" s="789">
        <v>6</v>
      </c>
      <c r="O187" s="794"/>
      <c r="P187" s="794"/>
      <c r="Q187" s="794"/>
      <c r="R187" s="785"/>
      <c r="S187" s="785"/>
      <c r="T187" s="785"/>
      <c r="U187" s="785"/>
    </row>
    <row r="188" spans="1:21" s="739" customFormat="1" ht="23.25">
      <c r="A188" s="788" t="s">
        <v>353</v>
      </c>
      <c r="B188" s="789"/>
      <c r="C188" s="789"/>
      <c r="D188" s="789"/>
      <c r="E188" s="789"/>
      <c r="F188" s="789"/>
      <c r="G188" s="789"/>
      <c r="H188" s="789">
        <v>0</v>
      </c>
      <c r="I188" s="789">
        <v>0</v>
      </c>
      <c r="J188" s="791">
        <v>3</v>
      </c>
      <c r="K188" s="791">
        <v>0</v>
      </c>
      <c r="L188" s="791">
        <v>2</v>
      </c>
      <c r="M188" s="791">
        <v>0</v>
      </c>
      <c r="N188" s="789">
        <v>5</v>
      </c>
      <c r="O188" s="794"/>
      <c r="P188" s="794"/>
      <c r="Q188" s="794"/>
      <c r="R188" s="785"/>
      <c r="S188" s="785"/>
      <c r="T188" s="785"/>
      <c r="U188" s="785"/>
    </row>
    <row r="189" spans="1:21" s="739" customFormat="1" ht="22.5">
      <c r="A189" s="791" t="s">
        <v>395</v>
      </c>
      <c r="B189" s="803"/>
      <c r="C189" s="789"/>
      <c r="D189" s="804"/>
      <c r="E189" s="803"/>
      <c r="F189" s="803"/>
      <c r="G189" s="803"/>
      <c r="H189" s="803">
        <v>2</v>
      </c>
      <c r="I189" s="789">
        <v>1</v>
      </c>
      <c r="J189" s="791">
        <v>0</v>
      </c>
      <c r="K189" s="791">
        <v>0</v>
      </c>
      <c r="L189" s="791">
        <v>1</v>
      </c>
      <c r="M189" s="791">
        <v>1</v>
      </c>
      <c r="N189" s="789">
        <v>5</v>
      </c>
      <c r="O189" s="794"/>
      <c r="P189" s="794"/>
      <c r="Q189" s="794"/>
      <c r="R189" s="785"/>
      <c r="S189" s="785"/>
      <c r="T189" s="785"/>
      <c r="U189" s="785"/>
    </row>
    <row r="190" spans="1:21" s="739" customFormat="1" ht="23.25">
      <c r="A190" s="788" t="s">
        <v>404</v>
      </c>
      <c r="B190" s="789"/>
      <c r="C190" s="789"/>
      <c r="D190" s="790"/>
      <c r="E190" s="789"/>
      <c r="F190" s="789"/>
      <c r="G190" s="789"/>
      <c r="H190" s="789">
        <v>1</v>
      </c>
      <c r="I190" s="789">
        <v>0</v>
      </c>
      <c r="J190" s="791">
        <v>4</v>
      </c>
      <c r="K190" s="791">
        <v>0</v>
      </c>
      <c r="L190" s="791">
        <v>0</v>
      </c>
      <c r="M190" s="791">
        <v>0</v>
      </c>
      <c r="N190" s="789">
        <v>5</v>
      </c>
      <c r="O190" s="794"/>
      <c r="P190" s="794"/>
      <c r="Q190" s="794"/>
      <c r="R190" s="785"/>
      <c r="S190" s="785"/>
      <c r="T190" s="785"/>
      <c r="U190" s="785"/>
    </row>
    <row r="191" spans="1:21" s="739" customFormat="1" ht="34.5">
      <c r="A191" s="788" t="s">
        <v>409</v>
      </c>
      <c r="B191" s="789"/>
      <c r="C191" s="789"/>
      <c r="D191" s="790"/>
      <c r="E191" s="789"/>
      <c r="F191" s="789"/>
      <c r="G191" s="789"/>
      <c r="H191" s="789">
        <v>1</v>
      </c>
      <c r="I191" s="789">
        <v>1</v>
      </c>
      <c r="J191" s="791">
        <v>1</v>
      </c>
      <c r="K191" s="791">
        <v>1</v>
      </c>
      <c r="L191" s="791">
        <v>1</v>
      </c>
      <c r="M191" s="791">
        <v>0</v>
      </c>
      <c r="N191" s="789">
        <v>5</v>
      </c>
      <c r="O191" s="794"/>
      <c r="P191" s="794"/>
      <c r="Q191" s="794"/>
      <c r="R191" s="785"/>
      <c r="S191" s="785"/>
      <c r="T191" s="785"/>
      <c r="U191" s="785"/>
    </row>
    <row r="192" spans="1:21" s="739" customFormat="1" ht="23.25">
      <c r="A192" s="788" t="s">
        <v>361</v>
      </c>
      <c r="B192" s="789"/>
      <c r="C192" s="789"/>
      <c r="D192" s="790"/>
      <c r="E192" s="789"/>
      <c r="F192" s="789"/>
      <c r="G192" s="789"/>
      <c r="H192" s="789">
        <v>0</v>
      </c>
      <c r="I192" s="789">
        <v>0</v>
      </c>
      <c r="J192" s="791">
        <v>0</v>
      </c>
      <c r="K192" s="791">
        <v>1</v>
      </c>
      <c r="L192" s="791">
        <v>1</v>
      </c>
      <c r="M192" s="791">
        <v>1</v>
      </c>
      <c r="N192" s="789">
        <v>3</v>
      </c>
      <c r="O192" s="794"/>
      <c r="P192" s="794"/>
      <c r="Q192" s="794"/>
      <c r="R192" s="785"/>
      <c r="S192" s="785"/>
      <c r="T192" s="785"/>
      <c r="U192" s="785"/>
    </row>
    <row r="193" spans="1:21" s="739" customFormat="1" ht="23.25">
      <c r="A193" s="788" t="s">
        <v>397</v>
      </c>
      <c r="B193" s="789"/>
      <c r="C193" s="789"/>
      <c r="D193" s="790"/>
      <c r="E193" s="789"/>
      <c r="F193" s="789"/>
      <c r="G193" s="789"/>
      <c r="H193" s="789">
        <v>0</v>
      </c>
      <c r="I193" s="789">
        <v>0</v>
      </c>
      <c r="J193" s="791">
        <v>1</v>
      </c>
      <c r="K193" s="791">
        <v>1</v>
      </c>
      <c r="L193" s="791">
        <v>0</v>
      </c>
      <c r="M193" s="791">
        <v>1</v>
      </c>
      <c r="N193" s="789">
        <v>3</v>
      </c>
      <c r="O193" s="794"/>
      <c r="P193" s="794"/>
      <c r="Q193" s="794"/>
      <c r="R193" s="785"/>
      <c r="S193" s="785"/>
      <c r="T193" s="785"/>
      <c r="U193" s="785"/>
    </row>
    <row r="194" spans="1:21" ht="23.25">
      <c r="A194" s="788" t="s">
        <v>410</v>
      </c>
      <c r="B194" s="789"/>
      <c r="C194" s="789"/>
      <c r="D194" s="790"/>
      <c r="E194" s="789"/>
      <c r="F194" s="789"/>
      <c r="G194" s="789"/>
      <c r="H194" s="789">
        <v>0</v>
      </c>
      <c r="I194" s="789">
        <v>0</v>
      </c>
      <c r="J194" s="791">
        <v>0</v>
      </c>
      <c r="K194" s="791">
        <v>0</v>
      </c>
      <c r="L194" s="791">
        <v>0</v>
      </c>
      <c r="M194" s="791">
        <v>0</v>
      </c>
      <c r="N194" s="789">
        <v>0</v>
      </c>
      <c r="O194" s="794"/>
      <c r="P194" s="794"/>
      <c r="Q194" s="794"/>
      <c r="R194" s="785"/>
      <c r="S194" s="785"/>
      <c r="T194" s="785"/>
      <c r="U194" s="785"/>
    </row>
    <row r="195" spans="1:21">
      <c r="A195" s="785"/>
      <c r="B195" s="785"/>
      <c r="C195" s="794"/>
      <c r="D195" s="794"/>
      <c r="E195" s="785"/>
      <c r="F195" s="787"/>
      <c r="G195" s="787"/>
      <c r="H195" s="787"/>
      <c r="I195" s="810"/>
      <c r="J195" s="787"/>
      <c r="K195" s="787"/>
      <c r="L195" s="787"/>
      <c r="M195" s="811"/>
      <c r="N195" s="784"/>
      <c r="O195" s="794"/>
      <c r="P195" s="794"/>
      <c r="Q195" s="794"/>
      <c r="R195" s="785"/>
      <c r="S195" s="785"/>
      <c r="T195" s="785"/>
      <c r="U195" s="785"/>
    </row>
    <row r="196" spans="1:21">
      <c r="A196" s="785"/>
      <c r="B196" s="785"/>
      <c r="C196" s="794"/>
      <c r="D196" s="794"/>
      <c r="E196" s="785"/>
      <c r="F196" s="787"/>
      <c r="G196" s="787"/>
      <c r="H196" s="787"/>
      <c r="I196" s="810"/>
      <c r="J196" s="787"/>
      <c r="K196" s="787"/>
      <c r="L196" s="787"/>
      <c r="M196" s="811"/>
      <c r="N196" s="784"/>
      <c r="O196" s="794"/>
      <c r="P196" s="794"/>
      <c r="Q196" s="794"/>
      <c r="R196" s="785"/>
      <c r="S196" s="785"/>
      <c r="T196" s="785"/>
      <c r="U196" s="785"/>
    </row>
    <row r="197" spans="1:21">
      <c r="A197" s="785"/>
      <c r="B197" s="785"/>
      <c r="C197" s="794"/>
      <c r="D197" s="794"/>
      <c r="E197" s="785"/>
      <c r="F197" s="787"/>
      <c r="G197" s="787"/>
      <c r="H197" s="787"/>
      <c r="I197" s="810"/>
      <c r="J197" s="787"/>
      <c r="K197" s="787"/>
      <c r="L197" s="787"/>
      <c r="M197" s="811"/>
      <c r="N197" s="784"/>
      <c r="O197" s="794"/>
      <c r="P197" s="794"/>
      <c r="Q197" s="794"/>
      <c r="R197" s="785"/>
      <c r="S197" s="785"/>
      <c r="T197" s="785"/>
      <c r="U197" s="785"/>
    </row>
    <row r="198" spans="1:21">
      <c r="A198" s="785"/>
      <c r="B198" s="785"/>
      <c r="C198" s="794"/>
      <c r="D198" s="794"/>
      <c r="E198" s="785"/>
      <c r="F198" s="787"/>
      <c r="G198" s="787"/>
      <c r="H198" s="787"/>
      <c r="I198" s="810"/>
      <c r="J198" s="787"/>
      <c r="K198" s="787"/>
      <c r="L198" s="787"/>
      <c r="M198" s="811"/>
      <c r="N198" s="784"/>
      <c r="O198" s="794"/>
      <c r="P198" s="794"/>
      <c r="Q198" s="794"/>
      <c r="R198" s="785"/>
      <c r="S198" s="785"/>
      <c r="T198" s="785"/>
      <c r="U198" s="785"/>
    </row>
    <row r="199" spans="1:21">
      <c r="A199" s="785"/>
      <c r="B199" s="785"/>
      <c r="C199" s="794"/>
      <c r="D199" s="794"/>
      <c r="E199" s="785"/>
      <c r="F199" s="787"/>
      <c r="G199" s="787"/>
      <c r="H199" s="787"/>
      <c r="I199" s="810"/>
      <c r="J199" s="787"/>
      <c r="K199" s="787"/>
      <c r="L199" s="787"/>
      <c r="M199" s="811"/>
      <c r="N199" s="784"/>
      <c r="O199" s="794"/>
      <c r="P199" s="794"/>
      <c r="Q199" s="794"/>
      <c r="R199" s="785"/>
      <c r="S199" s="785"/>
      <c r="T199" s="785"/>
      <c r="U199" s="785"/>
    </row>
    <row r="200" spans="1:21">
      <c r="A200" s="785"/>
      <c r="B200" s="785"/>
      <c r="C200" s="794"/>
      <c r="D200" s="794"/>
      <c r="E200" s="785"/>
      <c r="F200" s="787"/>
      <c r="G200" s="787"/>
      <c r="H200" s="787"/>
      <c r="I200" s="810"/>
      <c r="J200" s="787"/>
      <c r="K200" s="787"/>
      <c r="L200" s="787"/>
      <c r="M200" s="811"/>
      <c r="N200" s="784"/>
      <c r="O200" s="794"/>
      <c r="P200" s="794"/>
      <c r="Q200" s="794"/>
      <c r="R200" s="785"/>
      <c r="S200" s="785"/>
      <c r="T200" s="785"/>
      <c r="U200" s="785"/>
    </row>
    <row r="201" spans="1:21">
      <c r="A201" s="785"/>
      <c r="B201" s="785"/>
      <c r="C201" s="794"/>
      <c r="D201" s="794"/>
      <c r="E201" s="785"/>
      <c r="F201" s="787"/>
      <c r="G201" s="787"/>
      <c r="H201" s="787"/>
      <c r="I201" s="810"/>
      <c r="J201" s="787"/>
      <c r="K201" s="787"/>
      <c r="L201" s="787"/>
      <c r="M201" s="811"/>
      <c r="N201" s="784"/>
      <c r="O201" s="794"/>
      <c r="P201" s="794"/>
      <c r="Q201" s="794"/>
      <c r="R201" s="785"/>
      <c r="S201" s="785"/>
      <c r="T201" s="785"/>
      <c r="U201" s="785"/>
    </row>
    <row r="202" spans="1:21">
      <c r="A202" s="785"/>
      <c r="B202" s="785"/>
      <c r="C202" s="794"/>
      <c r="D202" s="794"/>
      <c r="E202" s="785"/>
      <c r="F202" s="787"/>
      <c r="G202" s="787"/>
      <c r="H202" s="787"/>
      <c r="I202" s="810"/>
      <c r="J202" s="787"/>
      <c r="K202" s="787"/>
      <c r="L202" s="787"/>
      <c r="M202" s="811"/>
      <c r="N202" s="784"/>
      <c r="O202" s="794"/>
      <c r="P202" s="794"/>
      <c r="Q202" s="794"/>
      <c r="R202" s="785"/>
      <c r="S202" s="785"/>
      <c r="T202" s="785"/>
      <c r="U202" s="785"/>
    </row>
    <row r="203" spans="1:21">
      <c r="A203" s="785"/>
      <c r="B203" s="785"/>
      <c r="C203" s="794"/>
      <c r="D203" s="794"/>
      <c r="E203" s="785"/>
      <c r="F203" s="787"/>
      <c r="G203" s="787"/>
      <c r="H203" s="787"/>
      <c r="I203" s="810"/>
      <c r="J203" s="787"/>
      <c r="K203" s="787"/>
      <c r="L203" s="787"/>
      <c r="M203" s="811"/>
      <c r="N203" s="784"/>
      <c r="O203" s="794"/>
      <c r="P203" s="794"/>
      <c r="Q203" s="794"/>
      <c r="R203" s="785"/>
      <c r="S203" s="785"/>
      <c r="T203" s="785"/>
      <c r="U203" s="785"/>
    </row>
    <row r="204" spans="1:21">
      <c r="A204" s="785"/>
      <c r="B204" s="785"/>
      <c r="C204" s="794"/>
      <c r="D204" s="794"/>
      <c r="E204" s="785"/>
      <c r="F204" s="787"/>
      <c r="G204" s="787"/>
      <c r="H204" s="787"/>
      <c r="I204" s="810"/>
      <c r="J204" s="787"/>
      <c r="K204" s="787"/>
      <c r="L204" s="787"/>
      <c r="M204" s="811"/>
      <c r="N204" s="784"/>
      <c r="O204" s="794"/>
      <c r="P204" s="794"/>
      <c r="Q204" s="794"/>
      <c r="R204" s="785"/>
      <c r="S204" s="785"/>
      <c r="T204" s="785"/>
      <c r="U204" s="785"/>
    </row>
    <row r="205" spans="1:21">
      <c r="A205" s="785"/>
      <c r="B205" s="785"/>
      <c r="C205" s="794"/>
      <c r="D205" s="794"/>
      <c r="E205" s="785"/>
      <c r="F205" s="787"/>
      <c r="G205" s="787"/>
      <c r="H205" s="787"/>
      <c r="I205" s="810"/>
      <c r="J205" s="787"/>
      <c r="K205" s="787"/>
      <c r="L205" s="787"/>
      <c r="M205" s="811"/>
      <c r="N205" s="784"/>
      <c r="O205" s="794"/>
      <c r="P205" s="794"/>
      <c r="Q205" s="794"/>
      <c r="R205" s="785"/>
      <c r="S205" s="785"/>
      <c r="T205" s="785"/>
      <c r="U205" s="785"/>
    </row>
    <row r="206" spans="1:21">
      <c r="A206" s="785"/>
      <c r="B206" s="785"/>
      <c r="C206" s="794"/>
      <c r="D206" s="794"/>
      <c r="E206" s="785"/>
      <c r="F206" s="787"/>
      <c r="G206" s="787"/>
      <c r="H206" s="787"/>
      <c r="I206" s="810"/>
      <c r="J206" s="787"/>
      <c r="K206" s="787"/>
      <c r="L206" s="787"/>
      <c r="M206" s="811"/>
      <c r="N206" s="784"/>
      <c r="O206" s="794"/>
      <c r="P206" s="794"/>
      <c r="Q206" s="794"/>
      <c r="R206" s="785"/>
      <c r="S206" s="785"/>
      <c r="T206" s="785"/>
      <c r="U206" s="785"/>
    </row>
    <row r="207" spans="1:21">
      <c r="A207" s="785"/>
      <c r="B207" s="785"/>
      <c r="C207" s="794"/>
      <c r="D207" s="794"/>
      <c r="E207" s="785"/>
      <c r="F207" s="787"/>
      <c r="G207" s="787"/>
      <c r="H207" s="787"/>
      <c r="I207" s="810"/>
      <c r="J207" s="787"/>
      <c r="K207" s="787"/>
      <c r="L207" s="787"/>
      <c r="M207" s="811"/>
      <c r="N207" s="784"/>
      <c r="O207" s="794"/>
      <c r="P207" s="794"/>
      <c r="Q207" s="794"/>
      <c r="R207" s="785"/>
      <c r="S207" s="785"/>
      <c r="T207" s="785"/>
      <c r="U207" s="785"/>
    </row>
    <row r="208" spans="1:21">
      <c r="A208" s="785"/>
      <c r="B208" s="785"/>
      <c r="C208" s="794"/>
      <c r="D208" s="794"/>
      <c r="E208" s="785"/>
      <c r="F208" s="787"/>
      <c r="G208" s="787"/>
      <c r="H208" s="787"/>
      <c r="I208" s="810"/>
      <c r="J208" s="787"/>
      <c r="K208" s="787"/>
      <c r="L208" s="787"/>
      <c r="M208" s="811"/>
      <c r="N208" s="784"/>
      <c r="O208" s="794"/>
      <c r="P208" s="794"/>
      <c r="Q208" s="794"/>
      <c r="R208" s="785"/>
      <c r="S208" s="785"/>
      <c r="T208" s="785"/>
      <c r="U208" s="785"/>
    </row>
    <row r="209" spans="1:21">
      <c r="A209" s="785"/>
      <c r="B209" s="785"/>
      <c r="C209" s="794"/>
      <c r="D209" s="794"/>
      <c r="E209" s="785"/>
      <c r="F209" s="787"/>
      <c r="G209" s="787"/>
      <c r="H209" s="787"/>
      <c r="I209" s="810"/>
      <c r="J209" s="787"/>
      <c r="K209" s="787"/>
      <c r="L209" s="787"/>
      <c r="M209" s="811"/>
      <c r="N209" s="784"/>
      <c r="O209" s="794"/>
      <c r="P209" s="794"/>
      <c r="Q209" s="794"/>
      <c r="R209" s="785"/>
      <c r="S209" s="785"/>
      <c r="T209" s="785"/>
      <c r="U209" s="785"/>
    </row>
    <row r="210" spans="1:21">
      <c r="A210" s="785"/>
      <c r="B210" s="785"/>
      <c r="C210" s="794"/>
      <c r="D210" s="794"/>
      <c r="E210" s="785"/>
      <c r="F210" s="787"/>
      <c r="G210" s="787"/>
      <c r="H210" s="787"/>
      <c r="I210" s="810"/>
      <c r="J210" s="787"/>
      <c r="K210" s="787"/>
      <c r="L210" s="787"/>
      <c r="M210" s="811"/>
      <c r="N210" s="784"/>
      <c r="O210" s="794"/>
      <c r="P210" s="794"/>
      <c r="Q210" s="794"/>
      <c r="R210" s="785"/>
      <c r="S210" s="785"/>
      <c r="T210" s="785"/>
      <c r="U210" s="785"/>
    </row>
    <row r="211" spans="1:21">
      <c r="A211" s="785"/>
      <c r="B211" s="785"/>
      <c r="C211" s="794"/>
      <c r="D211" s="794"/>
      <c r="E211" s="785"/>
      <c r="F211" s="787"/>
      <c r="G211" s="787"/>
      <c r="H211" s="787"/>
      <c r="I211" s="810"/>
      <c r="J211" s="787"/>
      <c r="K211" s="787"/>
      <c r="L211" s="787"/>
      <c r="M211" s="811"/>
      <c r="N211" s="784"/>
      <c r="O211" s="794"/>
      <c r="P211" s="794"/>
      <c r="Q211" s="794"/>
      <c r="R211" s="785"/>
      <c r="S211" s="785"/>
      <c r="T211" s="785"/>
      <c r="U211" s="785"/>
    </row>
    <row r="212" spans="1:21">
      <c r="A212" s="785"/>
      <c r="B212" s="785"/>
      <c r="C212" s="794"/>
      <c r="D212" s="794"/>
      <c r="E212" s="785"/>
      <c r="F212" s="787"/>
      <c r="G212" s="787"/>
      <c r="H212" s="787"/>
      <c r="I212" s="810"/>
      <c r="J212" s="787"/>
      <c r="K212" s="787"/>
      <c r="L212" s="787"/>
      <c r="M212" s="811"/>
      <c r="N212" s="784"/>
      <c r="O212" s="794"/>
      <c r="P212" s="794"/>
      <c r="Q212" s="794"/>
      <c r="R212" s="785"/>
      <c r="S212" s="785"/>
      <c r="T212" s="785"/>
      <c r="U212" s="785"/>
    </row>
    <row r="213" spans="1:21">
      <c r="A213" s="785"/>
      <c r="B213" s="785"/>
      <c r="C213" s="794"/>
      <c r="D213" s="794"/>
      <c r="E213" s="785"/>
      <c r="F213" s="787"/>
      <c r="G213" s="787"/>
      <c r="H213" s="787"/>
      <c r="I213" s="810"/>
      <c r="J213" s="787"/>
      <c r="K213" s="787"/>
      <c r="L213" s="787"/>
      <c r="M213" s="811"/>
      <c r="N213" s="784"/>
      <c r="O213" s="794"/>
      <c r="P213" s="794"/>
      <c r="Q213" s="794"/>
      <c r="R213" s="785"/>
      <c r="S213" s="785"/>
      <c r="T213" s="785"/>
      <c r="U213" s="785"/>
    </row>
    <row r="214" spans="1:21">
      <c r="A214" s="785"/>
      <c r="B214" s="785"/>
      <c r="C214" s="794"/>
      <c r="D214" s="794"/>
      <c r="E214" s="785"/>
      <c r="F214" s="787"/>
      <c r="G214" s="787"/>
      <c r="H214" s="787"/>
      <c r="I214" s="810"/>
      <c r="J214" s="787"/>
      <c r="K214" s="787"/>
      <c r="L214" s="787"/>
      <c r="M214" s="811"/>
      <c r="N214" s="784"/>
      <c r="O214" s="794"/>
      <c r="P214" s="794"/>
      <c r="Q214" s="794"/>
      <c r="R214" s="785"/>
      <c r="S214" s="785"/>
      <c r="T214" s="785"/>
      <c r="U214" s="785"/>
    </row>
    <row r="215" spans="1:21">
      <c r="A215" s="785"/>
      <c r="B215" s="785"/>
      <c r="C215" s="794"/>
      <c r="D215" s="794"/>
      <c r="E215" s="785"/>
      <c r="F215" s="787"/>
      <c r="G215" s="787"/>
      <c r="H215" s="787"/>
      <c r="I215" s="810"/>
      <c r="J215" s="787"/>
      <c r="K215" s="787"/>
      <c r="L215" s="787"/>
      <c r="M215" s="811"/>
      <c r="N215" s="784"/>
      <c r="O215" s="794"/>
      <c r="P215" s="794"/>
      <c r="Q215" s="794"/>
      <c r="R215" s="785"/>
      <c r="S215" s="785"/>
      <c r="T215" s="785"/>
      <c r="U215" s="785"/>
    </row>
    <row r="216" spans="1:21">
      <c r="A216" s="785"/>
      <c r="B216" s="785"/>
      <c r="C216" s="794"/>
      <c r="D216" s="794"/>
      <c r="E216" s="785"/>
      <c r="F216" s="787"/>
      <c r="G216" s="787"/>
      <c r="H216" s="787"/>
      <c r="I216" s="810"/>
      <c r="J216" s="787"/>
      <c r="K216" s="787"/>
      <c r="L216" s="787"/>
      <c r="M216" s="811"/>
      <c r="N216" s="784"/>
      <c r="O216" s="794"/>
      <c r="P216" s="794"/>
      <c r="Q216" s="794"/>
      <c r="R216" s="785"/>
      <c r="S216" s="785"/>
      <c r="T216" s="785"/>
      <c r="U216" s="785"/>
    </row>
    <row r="217" spans="1:21">
      <c r="A217" s="785"/>
      <c r="B217" s="785"/>
      <c r="C217" s="794"/>
      <c r="D217" s="794"/>
      <c r="E217" s="785"/>
      <c r="F217" s="787"/>
      <c r="G217" s="787"/>
      <c r="H217" s="787"/>
      <c r="I217" s="810"/>
      <c r="J217" s="787"/>
      <c r="K217" s="787"/>
      <c r="L217" s="787"/>
      <c r="M217" s="811"/>
      <c r="N217" s="784"/>
      <c r="O217" s="794"/>
      <c r="P217" s="794"/>
      <c r="Q217" s="794"/>
      <c r="R217" s="785"/>
      <c r="S217" s="785"/>
      <c r="T217" s="785"/>
      <c r="U217" s="785"/>
    </row>
    <row r="218" spans="1:21">
      <c r="A218" s="785"/>
      <c r="B218" s="785"/>
      <c r="C218" s="794"/>
      <c r="D218" s="794"/>
      <c r="E218" s="785"/>
      <c r="F218" s="787"/>
      <c r="G218" s="787"/>
      <c r="H218" s="787"/>
      <c r="I218" s="810"/>
      <c r="J218" s="787"/>
      <c r="K218" s="787"/>
      <c r="L218" s="787"/>
      <c r="M218" s="811"/>
      <c r="N218" s="784"/>
      <c r="O218" s="794"/>
      <c r="P218" s="794"/>
      <c r="Q218" s="794"/>
      <c r="R218" s="785"/>
      <c r="S218" s="785"/>
      <c r="T218" s="785"/>
      <c r="U218" s="785"/>
    </row>
    <row r="219" spans="1:21">
      <c r="A219" s="785"/>
      <c r="B219" s="785"/>
      <c r="C219" s="794"/>
      <c r="D219" s="794"/>
      <c r="E219" s="785"/>
      <c r="F219" s="787"/>
      <c r="G219" s="787"/>
      <c r="H219" s="787"/>
      <c r="I219" s="810"/>
      <c r="J219" s="787"/>
      <c r="K219" s="787"/>
      <c r="L219" s="787"/>
      <c r="M219" s="811"/>
      <c r="N219" s="784"/>
      <c r="O219" s="794"/>
      <c r="P219" s="794"/>
      <c r="Q219" s="794"/>
      <c r="R219" s="785"/>
      <c r="S219" s="785"/>
      <c r="T219" s="785"/>
      <c r="U219" s="785"/>
    </row>
    <row r="220" spans="1:21">
      <c r="A220" s="785"/>
      <c r="B220" s="785"/>
      <c r="C220" s="794"/>
      <c r="D220" s="794"/>
      <c r="E220" s="785"/>
      <c r="F220" s="787"/>
      <c r="G220" s="787"/>
      <c r="H220" s="787"/>
      <c r="I220" s="810"/>
      <c r="J220" s="787"/>
      <c r="K220" s="787"/>
      <c r="L220" s="787"/>
      <c r="M220" s="811"/>
      <c r="N220" s="784"/>
      <c r="O220" s="794"/>
      <c r="P220" s="794"/>
      <c r="Q220" s="794"/>
      <c r="R220" s="785"/>
      <c r="S220" s="785"/>
      <c r="T220" s="785"/>
      <c r="U220" s="785"/>
    </row>
    <row r="221" spans="1:21">
      <c r="A221" s="224"/>
      <c r="B221" s="224"/>
      <c r="C221" s="681"/>
      <c r="D221" s="681"/>
      <c r="E221" s="224"/>
      <c r="F221" s="683"/>
      <c r="G221" s="683"/>
      <c r="H221" s="683"/>
      <c r="I221" s="744"/>
      <c r="J221" s="683"/>
      <c r="K221" s="683"/>
      <c r="L221" s="683"/>
      <c r="M221" s="684"/>
      <c r="N221" s="745"/>
    </row>
    <row r="222" spans="1:21">
      <c r="A222" s="224"/>
      <c r="B222" s="224"/>
      <c r="C222" s="681"/>
      <c r="D222" s="681"/>
      <c r="E222" s="224"/>
      <c r="F222" s="683"/>
      <c r="G222" s="683"/>
      <c r="H222" s="683"/>
      <c r="I222" s="744"/>
      <c r="J222" s="683"/>
      <c r="K222" s="683"/>
      <c r="L222" s="683"/>
      <c r="M222" s="684"/>
      <c r="N222" s="745"/>
    </row>
    <row r="223" spans="1:21">
      <c r="A223" s="224"/>
      <c r="B223" s="224"/>
      <c r="C223" s="681"/>
      <c r="D223" s="681"/>
      <c r="E223" s="224"/>
      <c r="F223" s="683"/>
      <c r="G223" s="683"/>
      <c r="H223" s="683"/>
      <c r="I223" s="744"/>
      <c r="J223" s="683"/>
      <c r="K223" s="683"/>
      <c r="L223" s="683"/>
      <c r="M223" s="684"/>
      <c r="N223" s="745"/>
    </row>
    <row r="224" spans="1:21">
      <c r="A224" s="224"/>
      <c r="B224" s="224"/>
      <c r="C224" s="681"/>
      <c r="D224" s="681"/>
      <c r="E224" s="224"/>
      <c r="F224" s="683"/>
      <c r="G224" s="683"/>
      <c r="H224" s="683"/>
      <c r="I224" s="744"/>
      <c r="J224" s="683"/>
      <c r="K224" s="683"/>
      <c r="L224" s="683"/>
      <c r="M224" s="684"/>
      <c r="N224" s="745"/>
    </row>
    <row r="225" spans="1:14">
      <c r="A225" s="224"/>
      <c r="B225" s="224"/>
      <c r="C225" s="681"/>
      <c r="D225" s="681"/>
      <c r="E225" s="224"/>
      <c r="F225" s="683"/>
      <c r="G225" s="683"/>
      <c r="H225" s="683"/>
      <c r="I225" s="744"/>
      <c r="J225" s="683"/>
      <c r="K225" s="683"/>
      <c r="L225" s="683"/>
      <c r="M225" s="684"/>
      <c r="N225" s="745"/>
    </row>
    <row r="226" spans="1:14">
      <c r="A226" s="224"/>
      <c r="B226" s="224"/>
      <c r="C226" s="681"/>
      <c r="D226" s="681"/>
      <c r="E226" s="224"/>
      <c r="F226" s="683"/>
      <c r="G226" s="683"/>
      <c r="H226" s="683"/>
      <c r="I226" s="744"/>
      <c r="J226" s="683"/>
      <c r="K226" s="683"/>
      <c r="L226" s="683"/>
      <c r="M226" s="684"/>
      <c r="N226" s="745"/>
    </row>
    <row r="227" spans="1:14">
      <c r="A227" s="224"/>
      <c r="B227" s="224"/>
      <c r="C227" s="681"/>
      <c r="D227" s="681"/>
      <c r="E227" s="224"/>
      <c r="F227" s="683"/>
      <c r="G227" s="683"/>
      <c r="H227" s="683"/>
      <c r="I227" s="744"/>
      <c r="J227" s="683"/>
      <c r="K227" s="683"/>
      <c r="L227" s="683"/>
      <c r="M227" s="684"/>
      <c r="N227" s="745"/>
    </row>
    <row r="228" spans="1:14">
      <c r="A228" s="224"/>
      <c r="B228" s="224"/>
      <c r="C228" s="681"/>
      <c r="D228" s="681"/>
      <c r="E228" s="224"/>
      <c r="F228" s="683"/>
      <c r="G228" s="683"/>
      <c r="H228" s="683"/>
      <c r="I228" s="744"/>
      <c r="J228" s="683"/>
      <c r="K228" s="683"/>
      <c r="L228" s="683"/>
      <c r="M228" s="684"/>
      <c r="N228" s="745"/>
    </row>
    <row r="229" spans="1:14">
      <c r="A229" s="224"/>
      <c r="B229" s="224"/>
      <c r="C229" s="681"/>
      <c r="D229" s="681"/>
      <c r="E229" s="224"/>
      <c r="F229" s="683"/>
      <c r="G229" s="683"/>
      <c r="H229" s="683"/>
      <c r="I229" s="744"/>
      <c r="J229" s="683"/>
      <c r="K229" s="683"/>
      <c r="L229" s="683"/>
      <c r="M229" s="684"/>
      <c r="N229" s="745"/>
    </row>
    <row r="230" spans="1:14">
      <c r="A230" s="224"/>
      <c r="B230" s="224"/>
      <c r="C230" s="681"/>
      <c r="D230" s="681"/>
      <c r="E230" s="224"/>
      <c r="F230" s="683"/>
      <c r="G230" s="683"/>
      <c r="H230" s="683"/>
      <c r="I230" s="744"/>
      <c r="J230" s="683"/>
      <c r="K230" s="683"/>
      <c r="L230" s="683"/>
      <c r="M230" s="684"/>
      <c r="N230" s="745"/>
    </row>
    <row r="231" spans="1:14">
      <c r="A231" s="224"/>
      <c r="B231" s="224"/>
      <c r="C231" s="681"/>
      <c r="D231" s="681"/>
      <c r="E231" s="224"/>
      <c r="F231" s="683"/>
      <c r="G231" s="683"/>
      <c r="H231" s="683"/>
      <c r="I231" s="744"/>
      <c r="J231" s="683"/>
      <c r="K231" s="683"/>
      <c r="L231" s="683"/>
      <c r="M231" s="684"/>
      <c r="N231" s="745"/>
    </row>
    <row r="232" spans="1:14">
      <c r="A232" s="224"/>
      <c r="B232" s="224"/>
      <c r="C232" s="681"/>
      <c r="D232" s="681"/>
      <c r="E232" s="224"/>
      <c r="F232" s="683"/>
      <c r="G232" s="683"/>
      <c r="H232" s="683"/>
      <c r="I232" s="744"/>
      <c r="J232" s="683"/>
      <c r="K232" s="683"/>
      <c r="L232" s="683"/>
      <c r="M232" s="684"/>
      <c r="N232" s="745"/>
    </row>
  </sheetData>
  <sortState ref="A117:N194">
    <sortCondition descending="1" ref="N117"/>
  </sortState>
  <mergeCells count="7">
    <mergeCell ref="S45:AE45"/>
    <mergeCell ref="A4:C4"/>
    <mergeCell ref="S21:AG21"/>
    <mergeCell ref="S23:AE23"/>
    <mergeCell ref="S26:AE26"/>
    <mergeCell ref="S31:AE31"/>
    <mergeCell ref="S37:AE37"/>
  </mergeCells>
  <conditionalFormatting sqref="A115:A116">
    <cfRule type="expression" dxfId="6" priority="5" stopIfTrue="1">
      <formula>AND(COUNTIF($A$115:$A$116, A115)&gt;1,NOT(ISBLANK(A115)))</formula>
    </cfRule>
  </conditionalFormatting>
  <conditionalFormatting sqref="A118:A194">
    <cfRule type="expression" dxfId="5" priority="7" stopIfTrue="1">
      <formula>AND(COUNTIF($A$118:$A$194, A118)&gt;1,NOT(ISBLANK(A118)))</formula>
    </cfRule>
  </conditionalFormatting>
  <conditionalFormatting sqref="A118:A128 A130:A189">
    <cfRule type="expression" dxfId="4" priority="6" stopIfTrue="1">
      <formula>AND(COUNTIF($A$23:$A$33, A118)+COUNTIF($A$35:$A$94, A118)&gt;1,NOT(ISBLANK(A118)))</formula>
    </cfRule>
  </conditionalFormatting>
  <conditionalFormatting sqref="A23:A33 A35:A94">
    <cfRule type="expression" dxfId="3" priority="3" stopIfTrue="1">
      <formula>AND(COUNTIF($A$23:$A$33, A23)+COUNTIF($A$35:$A$94, A23)&gt;1,NOT(ISBLANK(A23)))</formula>
    </cfRule>
  </conditionalFormatting>
  <conditionalFormatting sqref="A23:A99">
    <cfRule type="expression" dxfId="2" priority="4" stopIfTrue="1">
      <formula>AND(COUNTIF($A$23:$A$99, A23)&gt;1,NOT(ISBLANK(A23)))</formula>
    </cfRule>
  </conditionalFormatting>
  <conditionalFormatting sqref="A106:A114">
    <cfRule type="expression" dxfId="1" priority="2" stopIfTrue="1">
      <formula>AND(COUNTIF($A$118:$A$194, A106)&gt;1,NOT(ISBLANK(A106)))</formula>
    </cfRule>
  </conditionalFormatting>
  <conditionalFormatting sqref="A106:A114">
    <cfRule type="expression" dxfId="0" priority="1" stopIfTrue="1">
      <formula>AND(COUNTIF($A$23:$A$33, A106)+COUNTIF($A$35:$A$94, A106)&gt;1,NOT(ISBLANK(A106)))</formula>
    </cfRule>
  </conditionalFormatting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H100:M100" formulaRange="1"/>
    <ignoredError sqref="O100 AF47:AG47 AF39:AG39 AF33:AG33 AF27" formula="1"/>
    <ignoredError sqref="AD39:AE39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zoomScaleNormal="100" workbookViewId="0"/>
  </sheetViews>
  <sheetFormatPr defaultRowHeight="15"/>
  <cols>
    <col min="1" max="1" width="13.5703125" customWidth="1"/>
    <col min="2" max="2" width="12" bestFit="1" customWidth="1"/>
    <col min="3" max="3" width="10.42578125" bestFit="1" customWidth="1"/>
    <col min="4" max="4" width="15.140625" customWidth="1"/>
    <col min="5" max="5" width="7.5703125" bestFit="1" customWidth="1"/>
    <col min="6" max="6" width="7.7109375" bestFit="1" customWidth="1"/>
    <col min="7" max="7" width="7.140625" bestFit="1" customWidth="1"/>
    <col min="8" max="8" width="7.5703125" bestFit="1" customWidth="1"/>
    <col min="9" max="9" width="7.7109375" style="2" bestFit="1" customWidth="1"/>
    <col min="10" max="10" width="7.140625" style="2" bestFit="1" customWidth="1"/>
    <col min="11" max="11" width="7.5703125" style="3" bestFit="1" customWidth="1"/>
    <col min="12" max="12" width="7.5703125" bestFit="1" customWidth="1"/>
    <col min="13" max="13" width="7.140625" bestFit="1" customWidth="1"/>
    <col min="14" max="14" width="7.5703125" bestFit="1" customWidth="1"/>
    <col min="15" max="15" width="7.28515625" bestFit="1" customWidth="1"/>
    <col min="16" max="16" width="7.140625" bestFit="1" customWidth="1"/>
    <col min="17" max="17" width="7.5703125" bestFit="1" customWidth="1"/>
    <col min="18" max="18" width="8" bestFit="1" customWidth="1"/>
    <col min="19" max="19" width="7.5703125" customWidth="1"/>
    <col min="20" max="20" width="9.140625" customWidth="1"/>
  </cols>
  <sheetData>
    <row r="1" spans="1:11">
      <c r="A1" s="1" t="s">
        <v>0</v>
      </c>
    </row>
    <row r="2" spans="1:11">
      <c r="A2" s="1" t="s">
        <v>1</v>
      </c>
    </row>
    <row r="3" spans="1:11" ht="15.75" thickBot="1"/>
    <row r="4" spans="1:11" ht="15.75" thickBot="1">
      <c r="A4" s="4" t="s">
        <v>2</v>
      </c>
      <c r="B4" s="5" t="s">
        <v>3</v>
      </c>
      <c r="C4" s="5" t="s">
        <v>4</v>
      </c>
      <c r="D4" s="6"/>
      <c r="E4" s="6"/>
      <c r="F4" s="6"/>
      <c r="I4"/>
      <c r="J4"/>
    </row>
    <row r="5" spans="1:11">
      <c r="A5" s="7">
        <v>44927</v>
      </c>
      <c r="B5" s="8">
        <v>4396</v>
      </c>
      <c r="C5" s="9">
        <f>((B5-3527)/3527)*100</f>
        <v>24.638502977034307</v>
      </c>
      <c r="D5" s="10"/>
      <c r="E5" s="10"/>
      <c r="F5" s="10"/>
      <c r="I5"/>
      <c r="J5"/>
    </row>
    <row r="6" spans="1:11">
      <c r="A6" s="11">
        <v>44958</v>
      </c>
      <c r="B6" s="12">
        <v>4747</v>
      </c>
      <c r="C6" s="9">
        <f>((B6-4396)/4396)*100</f>
        <v>7.9845313921747039</v>
      </c>
      <c r="D6" s="10"/>
      <c r="E6" s="10"/>
      <c r="F6" s="10"/>
      <c r="H6" s="13"/>
      <c r="I6" s="10"/>
      <c r="J6" s="10"/>
      <c r="K6" s="14"/>
    </row>
    <row r="7" spans="1:11">
      <c r="A7" s="11">
        <v>44986</v>
      </c>
      <c r="B7" s="15">
        <v>5681</v>
      </c>
      <c r="C7" s="9">
        <f>((B7-B6)/B6)*100</f>
        <v>19.675584579734569</v>
      </c>
      <c r="D7" s="10"/>
      <c r="E7" s="10"/>
      <c r="F7" s="10"/>
      <c r="H7" s="13"/>
      <c r="I7" s="10"/>
      <c r="J7" s="10"/>
      <c r="K7" s="14"/>
    </row>
    <row r="8" spans="1:11">
      <c r="A8" s="11">
        <v>45017</v>
      </c>
      <c r="B8" s="15">
        <v>4816</v>
      </c>
      <c r="C8" s="9">
        <f>((B8-B7)/B7)*100</f>
        <v>-15.22619257173033</v>
      </c>
      <c r="D8" s="10"/>
      <c r="E8" s="10"/>
      <c r="F8" s="10"/>
    </row>
    <row r="9" spans="1:11">
      <c r="A9" s="11">
        <v>45047</v>
      </c>
      <c r="B9" s="15">
        <v>5527</v>
      </c>
      <c r="C9" s="9">
        <f>((B9-B8)/B8)*100</f>
        <v>14.763289036544849</v>
      </c>
      <c r="D9" s="10"/>
      <c r="E9" s="10"/>
      <c r="F9" s="10"/>
    </row>
    <row r="10" spans="1:11">
      <c r="A10" s="11">
        <v>45078</v>
      </c>
      <c r="B10" s="15">
        <v>4921</v>
      </c>
      <c r="C10" s="9">
        <f>((B10-B9)/B9)*100</f>
        <v>-10.964356793920754</v>
      </c>
      <c r="D10" s="10"/>
      <c r="E10" s="10"/>
      <c r="F10" s="10"/>
    </row>
    <row r="11" spans="1:11">
      <c r="A11" s="11">
        <v>45108</v>
      </c>
      <c r="B11" s="15"/>
      <c r="C11" s="9"/>
      <c r="D11" s="10"/>
      <c r="E11" s="10"/>
      <c r="F11" s="10"/>
    </row>
    <row r="12" spans="1:11">
      <c r="A12" s="11">
        <v>45139</v>
      </c>
      <c r="B12" s="15"/>
      <c r="C12" s="9"/>
      <c r="D12" s="10"/>
      <c r="E12" s="10"/>
      <c r="F12" s="10"/>
    </row>
    <row r="13" spans="1:11">
      <c r="A13" s="11">
        <v>45170</v>
      </c>
      <c r="B13" s="15"/>
      <c r="C13" s="9"/>
      <c r="D13" s="10"/>
      <c r="E13" s="10"/>
      <c r="F13" s="10"/>
    </row>
    <row r="14" spans="1:11">
      <c r="A14" s="11">
        <v>45200</v>
      </c>
      <c r="B14" s="15"/>
      <c r="C14" s="9"/>
      <c r="D14" s="10"/>
      <c r="E14" s="10"/>
      <c r="F14" s="10"/>
      <c r="H14" s="16"/>
    </row>
    <row r="15" spans="1:11">
      <c r="A15" s="11">
        <v>45231</v>
      </c>
      <c r="B15" s="15"/>
      <c r="C15" s="9"/>
      <c r="D15" s="10"/>
      <c r="E15" s="10"/>
      <c r="F15" s="10"/>
    </row>
    <row r="16" spans="1:11" ht="15.75" thickBot="1">
      <c r="A16" s="17">
        <v>45261</v>
      </c>
      <c r="B16" s="18"/>
      <c r="C16" s="19"/>
      <c r="D16" s="10"/>
      <c r="E16" s="10"/>
      <c r="F16" s="10"/>
    </row>
    <row r="17" spans="1:19" ht="15.75" thickBot="1">
      <c r="A17" s="20" t="s">
        <v>5</v>
      </c>
      <c r="B17" s="21">
        <f>SUM(B5:B16)</f>
        <v>30088</v>
      </c>
    </row>
    <row r="18" spans="1:19" ht="30">
      <c r="A18" s="22" t="s">
        <v>6</v>
      </c>
      <c r="B18" s="23">
        <f>AVERAGE(B5:B16)</f>
        <v>5014.666666666667</v>
      </c>
      <c r="D18" s="24" t="s">
        <v>7</v>
      </c>
      <c r="E18" s="25">
        <v>45261</v>
      </c>
      <c r="F18" s="26">
        <v>45231</v>
      </c>
      <c r="G18" s="26">
        <v>45200</v>
      </c>
      <c r="H18" s="26">
        <v>45170</v>
      </c>
      <c r="I18" s="26">
        <v>45139</v>
      </c>
      <c r="J18" s="26">
        <v>45108</v>
      </c>
      <c r="K18" s="26">
        <v>45078</v>
      </c>
      <c r="L18" s="27">
        <v>45047</v>
      </c>
      <c r="M18" s="25">
        <v>45017</v>
      </c>
      <c r="N18" s="25">
        <v>44986</v>
      </c>
      <c r="O18" s="25">
        <v>44958</v>
      </c>
      <c r="P18" s="28">
        <v>44927</v>
      </c>
      <c r="Q18" s="26" t="s">
        <v>5</v>
      </c>
      <c r="R18" s="29" t="s">
        <v>8</v>
      </c>
      <c r="S18" s="29" t="s">
        <v>6</v>
      </c>
    </row>
    <row r="19" spans="1:19">
      <c r="A19" s="831"/>
      <c r="B19" s="831"/>
      <c r="C19" s="831"/>
      <c r="D19" s="30" t="s">
        <v>9</v>
      </c>
      <c r="E19" s="31"/>
      <c r="F19" s="32"/>
      <c r="G19" s="33"/>
      <c r="H19" s="33"/>
      <c r="I19" s="33"/>
      <c r="J19" s="33"/>
      <c r="K19" s="34">
        <v>236</v>
      </c>
      <c r="L19" s="34">
        <v>174</v>
      </c>
      <c r="M19" s="35">
        <v>129</v>
      </c>
      <c r="N19" s="36">
        <v>164</v>
      </c>
      <c r="O19" s="35">
        <v>102</v>
      </c>
      <c r="P19" s="37">
        <v>139</v>
      </c>
      <c r="Q19" s="38">
        <f>SUM(E19:P19)</f>
        <v>944</v>
      </c>
      <c r="R19" s="39">
        <f>(Q19/Q24)*100</f>
        <v>3.1374634405743151</v>
      </c>
      <c r="S19" s="40">
        <f t="shared" ref="S19:S24" si="0">AVERAGE(E19:P19)</f>
        <v>157.33333333333334</v>
      </c>
    </row>
    <row r="20" spans="1:19" ht="15" customHeight="1">
      <c r="A20" s="832" t="s">
        <v>10</v>
      </c>
      <c r="B20" s="832"/>
      <c r="C20" s="41"/>
      <c r="D20" s="42" t="s">
        <v>11</v>
      </c>
      <c r="E20" s="43"/>
      <c r="F20" s="44"/>
      <c r="G20" s="45"/>
      <c r="H20" s="45"/>
      <c r="I20" s="45"/>
      <c r="J20" s="45"/>
      <c r="K20" s="46">
        <v>79</v>
      </c>
      <c r="L20" s="46">
        <v>70</v>
      </c>
      <c r="M20" s="45">
        <v>70</v>
      </c>
      <c r="N20" s="36">
        <v>76</v>
      </c>
      <c r="O20" s="45">
        <v>55</v>
      </c>
      <c r="P20" s="47">
        <v>67</v>
      </c>
      <c r="Q20" s="48">
        <f>SUM(E20:P20)</f>
        <v>417</v>
      </c>
      <c r="R20" s="49">
        <f>(Q20/Q24)*100</f>
        <v>1.3859345918638661</v>
      </c>
      <c r="S20" s="50">
        <f t="shared" si="0"/>
        <v>69.5</v>
      </c>
    </row>
    <row r="21" spans="1:19">
      <c r="A21" s="832"/>
      <c r="B21" s="832"/>
      <c r="D21" s="42" t="s">
        <v>12</v>
      </c>
      <c r="E21" s="43"/>
      <c r="F21" s="44"/>
      <c r="G21" s="45"/>
      <c r="H21" s="45"/>
      <c r="I21" s="45"/>
      <c r="J21" s="45"/>
      <c r="K21" s="46">
        <v>4377</v>
      </c>
      <c r="L21" s="46">
        <v>4920</v>
      </c>
      <c r="M21" s="45">
        <v>4272</v>
      </c>
      <c r="N21" s="36">
        <v>5075</v>
      </c>
      <c r="O21" s="45">
        <v>4256</v>
      </c>
      <c r="P21" s="47">
        <v>3881</v>
      </c>
      <c r="Q21" s="48">
        <f>SUM(E21:P21)</f>
        <v>26781</v>
      </c>
      <c r="R21" s="49">
        <f>(Q21/Q24)*100</f>
        <v>89.008907205530434</v>
      </c>
      <c r="S21" s="50">
        <f t="shared" si="0"/>
        <v>4463.5</v>
      </c>
    </row>
    <row r="22" spans="1:19">
      <c r="D22" s="42" t="s">
        <v>13</v>
      </c>
      <c r="E22" s="43"/>
      <c r="F22" s="44"/>
      <c r="G22" s="45"/>
      <c r="H22" s="45"/>
      <c r="I22" s="45"/>
      <c r="J22" s="45"/>
      <c r="K22" s="46">
        <v>185</v>
      </c>
      <c r="L22" s="46">
        <v>281</v>
      </c>
      <c r="M22" s="45">
        <v>257</v>
      </c>
      <c r="N22" s="36">
        <v>292</v>
      </c>
      <c r="O22" s="45">
        <v>262</v>
      </c>
      <c r="P22" s="47">
        <v>253</v>
      </c>
      <c r="Q22" s="48">
        <f>SUM(E22:P22)</f>
        <v>1530</v>
      </c>
      <c r="R22" s="49">
        <f>(Q22/Q24)*100</f>
        <v>5.0850837543206593</v>
      </c>
      <c r="S22" s="50">
        <f t="shared" si="0"/>
        <v>255</v>
      </c>
    </row>
    <row r="23" spans="1:19" ht="15.75" thickBot="1">
      <c r="D23" s="42" t="s">
        <v>14</v>
      </c>
      <c r="E23" s="51"/>
      <c r="F23" s="44"/>
      <c r="G23" s="52"/>
      <c r="H23" s="52"/>
      <c r="I23" s="52"/>
      <c r="J23" s="52"/>
      <c r="K23" s="53">
        <v>44</v>
      </c>
      <c r="L23" s="53">
        <v>82</v>
      </c>
      <c r="M23" s="45">
        <v>88</v>
      </c>
      <c r="N23" s="36">
        <v>74</v>
      </c>
      <c r="O23" s="52">
        <v>72</v>
      </c>
      <c r="P23" s="54">
        <v>56</v>
      </c>
      <c r="Q23" s="55">
        <f>SUM(E23:P23)</f>
        <v>416</v>
      </c>
      <c r="R23" s="56">
        <f>(Q23/Q24)*100</f>
        <v>1.3826110077107152</v>
      </c>
      <c r="S23" s="57">
        <f t="shared" si="0"/>
        <v>69.333333333333329</v>
      </c>
    </row>
    <row r="24" spans="1:19" ht="15.75" thickBot="1">
      <c r="D24" s="58" t="s">
        <v>15</v>
      </c>
      <c r="E24" s="59"/>
      <c r="F24" s="59"/>
      <c r="G24" s="59"/>
      <c r="H24" s="59"/>
      <c r="I24" s="59"/>
      <c r="J24" s="59"/>
      <c r="K24" s="59">
        <f t="shared" ref="K24:R24" si="1">SUM(K19:K23)</f>
        <v>4921</v>
      </c>
      <c r="L24" s="59">
        <f t="shared" si="1"/>
        <v>5527</v>
      </c>
      <c r="M24" s="59">
        <f t="shared" si="1"/>
        <v>4816</v>
      </c>
      <c r="N24" s="61">
        <f t="shared" si="1"/>
        <v>5681</v>
      </c>
      <c r="O24" s="59">
        <f t="shared" si="1"/>
        <v>4747</v>
      </c>
      <c r="P24" s="61">
        <f t="shared" si="1"/>
        <v>4396</v>
      </c>
      <c r="Q24" s="62">
        <f t="shared" si="1"/>
        <v>30088</v>
      </c>
      <c r="R24" s="61">
        <f t="shared" si="1"/>
        <v>100</v>
      </c>
      <c r="S24" s="63">
        <f t="shared" si="0"/>
        <v>5014.666666666667</v>
      </c>
    </row>
    <row r="31" spans="1:19">
      <c r="Q31" s="3"/>
    </row>
    <row r="33" spans="13:13">
      <c r="M33" s="3"/>
    </row>
  </sheetData>
  <mergeCells count="2">
    <mergeCell ref="A19:C19"/>
    <mergeCell ref="A20:B21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K24:P24" formulaRange="1"/>
  </ignoredErrors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cols>
    <col min="1" max="16384" width="9.140625" style="752"/>
  </cols>
  <sheetData/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5362" r:id="rId4">
          <objectPr defaultSize="0" autoPict="0" r:id="rId5">
            <anchor moveWithCells="1" sizeWithCells="1">
              <from>
                <xdr:col>0</xdr:col>
                <xdr:colOff>152400</xdr:colOff>
                <xdr:row>0</xdr:row>
                <xdr:rowOff>85725</xdr:rowOff>
              </from>
              <to>
                <xdr:col>14</xdr:col>
                <xdr:colOff>457200</xdr:colOff>
                <xdr:row>25</xdr:row>
                <xdr:rowOff>85725</xdr:rowOff>
              </to>
            </anchor>
          </objectPr>
        </oleObject>
      </mc:Choice>
      <mc:Fallback>
        <oleObject progId="Word.Document.12" shapeId="15362" r:id="rId4"/>
      </mc:Fallback>
    </mc:AlternateContent>
  </oleObjec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/>
  </sheetViews>
  <sheetFormatPr defaultRowHeight="15"/>
  <cols>
    <col min="1" max="1" width="9.140625" customWidth="1"/>
    <col min="2" max="2" width="12.28515625" customWidth="1"/>
    <col min="3" max="3" width="10.7109375" customWidth="1"/>
  </cols>
  <sheetData>
    <row r="1" spans="1:6" ht="15.75" thickBot="1">
      <c r="A1" s="4" t="s">
        <v>2</v>
      </c>
      <c r="B1" s="4" t="s">
        <v>3</v>
      </c>
      <c r="C1" s="4" t="s">
        <v>4</v>
      </c>
    </row>
    <row r="2" spans="1:6" ht="15.75" thickBot="1">
      <c r="A2" s="777">
        <v>44927</v>
      </c>
      <c r="B2" s="773">
        <v>28</v>
      </c>
      <c r="C2" s="774">
        <v>0</v>
      </c>
    </row>
    <row r="3" spans="1:6" ht="15.75" thickBot="1">
      <c r="A3" s="777">
        <v>44958</v>
      </c>
      <c r="B3" s="773">
        <v>38</v>
      </c>
      <c r="C3" s="775">
        <v>0.35709999999999997</v>
      </c>
    </row>
    <row r="4" spans="1:6" ht="15.75" thickBot="1">
      <c r="A4" s="777">
        <v>44986</v>
      </c>
      <c r="B4" s="773">
        <v>17</v>
      </c>
      <c r="C4" s="774">
        <f>((B4-B3)/B3)*100</f>
        <v>-55.26315789473685</v>
      </c>
    </row>
    <row r="5" spans="1:6" ht="15.75" thickBot="1">
      <c r="A5" s="777">
        <v>45017</v>
      </c>
      <c r="B5" s="773">
        <v>16</v>
      </c>
      <c r="C5" s="774">
        <f>((B5-B4)/B4)*100</f>
        <v>-5.8823529411764701</v>
      </c>
    </row>
    <row r="6" spans="1:6" ht="15.75" thickBot="1">
      <c r="A6" s="777">
        <v>45047</v>
      </c>
      <c r="B6" s="773">
        <v>17</v>
      </c>
      <c r="C6" s="774">
        <f>((B6-B5)/B5)*100</f>
        <v>6.25</v>
      </c>
    </row>
    <row r="7" spans="1:6" ht="15.75" thickBot="1">
      <c r="A7" s="777">
        <v>45078</v>
      </c>
      <c r="B7" s="776">
        <v>24</v>
      </c>
      <c r="C7" s="774">
        <f>((B7-B6)/B6)*100</f>
        <v>41.17647058823529</v>
      </c>
    </row>
    <row r="8" spans="1:6" ht="15.75" thickBot="1">
      <c r="A8" s="777">
        <v>45108</v>
      </c>
      <c r="B8" s="776"/>
      <c r="C8" s="774"/>
    </row>
    <row r="9" spans="1:6" ht="15.75" thickBot="1">
      <c r="A9" s="777">
        <v>45139</v>
      </c>
      <c r="B9" s="776"/>
      <c r="C9" s="774"/>
    </row>
    <row r="10" spans="1:6" ht="15.75" thickBot="1">
      <c r="A10" s="777">
        <v>45170</v>
      </c>
      <c r="B10" s="776"/>
      <c r="C10" s="774"/>
    </row>
    <row r="11" spans="1:6" ht="15.75" thickBot="1">
      <c r="A11" s="777">
        <v>45200</v>
      </c>
      <c r="B11" s="776"/>
      <c r="C11" s="774"/>
    </row>
    <row r="12" spans="1:6" ht="15.75" thickBot="1">
      <c r="A12" s="777">
        <v>45231</v>
      </c>
      <c r="B12" s="776"/>
      <c r="C12" s="774"/>
    </row>
    <row r="13" spans="1:6" ht="15.75" thickBot="1">
      <c r="A13" s="777">
        <v>45261</v>
      </c>
      <c r="B13" s="776"/>
      <c r="C13" s="774"/>
    </row>
    <row r="14" spans="1:6" ht="15.75" thickBot="1">
      <c r="A14" s="753" t="s">
        <v>5</v>
      </c>
      <c r="B14" s="753">
        <f>SUM(B2:B13)</f>
        <v>140</v>
      </c>
      <c r="C14" s="754"/>
    </row>
    <row r="16" spans="1:6">
      <c r="A16" s="224"/>
      <c r="B16" s="224"/>
      <c r="C16" s="224"/>
      <c r="D16" s="224"/>
      <c r="E16" s="224"/>
      <c r="F16" s="224"/>
    </row>
    <row r="17" spans="1:6">
      <c r="A17" s="769" t="s">
        <v>441</v>
      </c>
      <c r="B17" s="770">
        <v>28</v>
      </c>
      <c r="C17" s="739"/>
      <c r="D17" s="739" t="s">
        <v>449</v>
      </c>
      <c r="E17" s="739">
        <v>4</v>
      </c>
      <c r="F17" s="224"/>
    </row>
    <row r="18" spans="1:6">
      <c r="A18" s="769" t="s">
        <v>442</v>
      </c>
      <c r="B18" s="770">
        <v>38</v>
      </c>
      <c r="C18" s="739"/>
      <c r="D18" s="739" t="s">
        <v>447</v>
      </c>
      <c r="E18" s="739">
        <v>1</v>
      </c>
      <c r="F18" s="224"/>
    </row>
    <row r="19" spans="1:6">
      <c r="A19" s="769" t="s">
        <v>443</v>
      </c>
      <c r="B19" s="770">
        <v>17</v>
      </c>
      <c r="C19" s="739"/>
      <c r="D19" s="739" t="s">
        <v>448</v>
      </c>
      <c r="E19" s="739">
        <v>135</v>
      </c>
      <c r="F19" s="224"/>
    </row>
    <row r="20" spans="1:6">
      <c r="A20" s="769" t="s">
        <v>444</v>
      </c>
      <c r="B20" s="770">
        <v>16</v>
      </c>
      <c r="C20" s="739"/>
      <c r="D20" s="739"/>
      <c r="E20" s="739"/>
      <c r="F20" s="224"/>
    </row>
    <row r="21" spans="1:6">
      <c r="A21" s="769" t="s">
        <v>445</v>
      </c>
      <c r="B21" s="770">
        <v>17</v>
      </c>
      <c r="C21" s="739"/>
      <c r="D21" s="739" t="s">
        <v>450</v>
      </c>
      <c r="E21" s="739">
        <v>140</v>
      </c>
      <c r="F21" s="224"/>
    </row>
    <row r="22" spans="1:6">
      <c r="A22" s="769" t="s">
        <v>446</v>
      </c>
      <c r="B22" s="771">
        <v>24</v>
      </c>
      <c r="C22" s="739"/>
      <c r="D22" s="739"/>
      <c r="E22" s="739"/>
      <c r="F22" s="224"/>
    </row>
    <row r="23" spans="1:6">
      <c r="A23" s="772" t="s">
        <v>23</v>
      </c>
      <c r="B23" s="772">
        <f>SUM(B17:B22)</f>
        <v>140</v>
      </c>
      <c r="C23" s="739"/>
      <c r="D23" s="739"/>
      <c r="E23" s="739"/>
      <c r="F23" s="224"/>
    </row>
    <row r="24" spans="1:6">
      <c r="A24" s="224"/>
      <c r="B24" s="224"/>
      <c r="C24" s="224"/>
      <c r="D24" s="224"/>
      <c r="E24" s="224"/>
      <c r="F24" s="224"/>
    </row>
    <row r="25" spans="1:6">
      <c r="A25" s="224"/>
      <c r="B25" s="224"/>
      <c r="C25" s="224"/>
      <c r="D25" s="224"/>
      <c r="E25" s="224"/>
      <c r="F25" s="224"/>
    </row>
    <row r="26" spans="1:6">
      <c r="A26" s="224"/>
      <c r="B26" s="224"/>
      <c r="C26" s="224"/>
      <c r="D26" s="224"/>
      <c r="E26" s="224"/>
      <c r="F26" s="224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opLeftCell="C1" workbookViewId="0"/>
  </sheetViews>
  <sheetFormatPr defaultRowHeight="15"/>
  <cols>
    <col min="1" max="1" width="55.7109375" hidden="1" customWidth="1"/>
    <col min="2" max="2" width="19.85546875" hidden="1" customWidth="1"/>
    <col min="3" max="3" width="9.140625" customWidth="1"/>
  </cols>
  <sheetData>
    <row r="1" spans="1:2">
      <c r="A1" s="159" t="s">
        <v>0</v>
      </c>
    </row>
    <row r="2" spans="1:2">
      <c r="A2" s="1" t="s">
        <v>1</v>
      </c>
    </row>
    <row r="3" spans="1:2">
      <c r="A3" s="157"/>
    </row>
    <row r="4" spans="1:2">
      <c r="A4" s="685" t="s">
        <v>427</v>
      </c>
      <c r="B4" s="686" t="s">
        <v>428</v>
      </c>
    </row>
    <row r="5" spans="1:2" ht="15.75" thickBot="1">
      <c r="A5" s="687" t="s">
        <v>429</v>
      </c>
      <c r="B5" s="688">
        <v>135</v>
      </c>
    </row>
    <row r="6" spans="1:2" ht="45">
      <c r="A6" s="687" t="s">
        <v>430</v>
      </c>
      <c r="B6" s="688">
        <v>58</v>
      </c>
    </row>
    <row r="7" spans="1:2" ht="45">
      <c r="A7" s="689" t="s">
        <v>431</v>
      </c>
      <c r="B7" s="688">
        <v>281</v>
      </c>
    </row>
    <row r="8" spans="1:2" ht="15.75" thickBot="1">
      <c r="A8" s="687" t="s">
        <v>432</v>
      </c>
      <c r="B8" s="688">
        <v>106</v>
      </c>
    </row>
    <row r="9" spans="1:2" ht="15.75" thickBot="1">
      <c r="A9" s="687" t="s">
        <v>433</v>
      </c>
      <c r="B9" s="688">
        <v>4</v>
      </c>
    </row>
    <row r="10" spans="1:2" ht="15.75" thickBot="1">
      <c r="A10" s="687" t="s">
        <v>434</v>
      </c>
      <c r="B10" s="688">
        <v>257</v>
      </c>
    </row>
    <row r="11" spans="1:2" ht="15.75" thickBot="1">
      <c r="A11" s="687" t="s">
        <v>435</v>
      </c>
      <c r="B11" s="688">
        <v>72</v>
      </c>
    </row>
    <row r="12" spans="1:2" ht="30">
      <c r="A12" s="690" t="s">
        <v>436</v>
      </c>
      <c r="B12" s="688">
        <v>42</v>
      </c>
    </row>
    <row r="13" spans="1:2">
      <c r="A13" s="691" t="s">
        <v>15</v>
      </c>
      <c r="B13" s="692">
        <f>SUM(B5:B12)</f>
        <v>955</v>
      </c>
    </row>
    <row r="16" spans="1:2">
      <c r="A16" s="157"/>
    </row>
    <row r="17" spans="1:1">
      <c r="A17" s="157"/>
    </row>
    <row r="18" spans="1:1">
      <c r="A18" s="157"/>
    </row>
    <row r="19" spans="1:1">
      <c r="A19" s="157"/>
    </row>
  </sheetData>
  <pageMargins left="0.511811024" right="0.511811024" top="0.78740157500000008" bottom="0.78740157500000008" header="0.31496062000000008" footer="0.3149606200000000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"/>
  <sheetViews>
    <sheetView zoomScale="90" zoomScaleNormal="90" workbookViewId="0"/>
  </sheetViews>
  <sheetFormatPr defaultRowHeight="15"/>
  <cols>
    <col min="1" max="1" width="66.5703125" customWidth="1"/>
    <col min="2" max="2" width="7.5703125" bestFit="1" customWidth="1"/>
    <col min="3" max="3" width="7.7109375" bestFit="1" customWidth="1"/>
    <col min="4" max="4" width="7.140625" bestFit="1" customWidth="1"/>
    <col min="5" max="5" width="7" bestFit="1" customWidth="1"/>
    <col min="6" max="6" width="7.5703125" style="2" bestFit="1" customWidth="1"/>
    <col min="7" max="7" width="6.28515625" bestFit="1" customWidth="1"/>
    <col min="8" max="8" width="7" bestFit="1" customWidth="1"/>
    <col min="9" max="9" width="7.85546875" customWidth="1"/>
    <col min="10" max="10" width="7.140625" bestFit="1" customWidth="1"/>
    <col min="11" max="11" width="7.5703125" bestFit="1" customWidth="1"/>
    <col min="12" max="12" width="7.140625" bestFit="1" customWidth="1"/>
    <col min="13" max="13" width="6.85546875" bestFit="1" customWidth="1"/>
    <col min="14" max="14" width="7.28515625" bestFit="1" customWidth="1"/>
    <col min="15" max="15" width="7.140625" bestFit="1" customWidth="1"/>
    <col min="16" max="16" width="8" bestFit="1" customWidth="1"/>
    <col min="17" max="17" width="10.85546875" customWidth="1"/>
    <col min="18" max="20" width="9.140625" customWidth="1"/>
    <col min="21" max="21" width="22" bestFit="1" customWidth="1"/>
    <col min="22" max="22" width="11" bestFit="1" customWidth="1"/>
    <col min="23" max="23" width="6.85546875" bestFit="1" customWidth="1"/>
    <col min="24" max="24" width="9.140625" customWidth="1"/>
  </cols>
  <sheetData>
    <row r="1" spans="1:32">
      <c r="A1" s="1" t="s">
        <v>0</v>
      </c>
      <c r="B1" s="1"/>
      <c r="C1" s="1"/>
    </row>
    <row r="2" spans="1:32">
      <c r="A2" s="1" t="s">
        <v>1</v>
      </c>
      <c r="B2" s="1"/>
      <c r="C2" s="1"/>
    </row>
    <row r="3" spans="1:32" ht="15.75" thickBot="1"/>
    <row r="4" spans="1:32" ht="50.25" customHeight="1" thickBot="1">
      <c r="A4" s="64" t="s">
        <v>16</v>
      </c>
      <c r="B4" s="27">
        <v>45261</v>
      </c>
      <c r="C4" s="25">
        <v>45231</v>
      </c>
      <c r="D4" s="65">
        <v>45200</v>
      </c>
      <c r="E4" s="26">
        <v>45170</v>
      </c>
      <c r="F4" s="26">
        <v>45139</v>
      </c>
      <c r="G4" s="26">
        <v>44743</v>
      </c>
      <c r="H4" s="26">
        <v>45078</v>
      </c>
      <c r="I4" s="27">
        <v>45047</v>
      </c>
      <c r="J4" s="25">
        <v>45017</v>
      </c>
      <c r="K4" s="25">
        <v>44986</v>
      </c>
      <c r="L4" s="25">
        <v>44958</v>
      </c>
      <c r="M4" s="65">
        <v>44927</v>
      </c>
      <c r="N4" s="26" t="s">
        <v>5</v>
      </c>
      <c r="O4" s="66" t="s">
        <v>6</v>
      </c>
      <c r="P4" s="66" t="s">
        <v>8</v>
      </c>
      <c r="Q4" s="67" t="s">
        <v>437</v>
      </c>
    </row>
    <row r="5" spans="1:32" ht="15.75" thickBot="1">
      <c r="A5" s="68" t="s">
        <v>17</v>
      </c>
      <c r="B5" s="69"/>
      <c r="C5" s="35"/>
      <c r="D5" s="70"/>
      <c r="E5" s="70"/>
      <c r="F5" s="70"/>
      <c r="G5" s="70"/>
      <c r="H5" s="70">
        <v>13</v>
      </c>
      <c r="I5" s="693">
        <v>8</v>
      </c>
      <c r="J5" s="35">
        <v>19</v>
      </c>
      <c r="K5" s="46">
        <v>9</v>
      </c>
      <c r="L5" s="35">
        <v>12</v>
      </c>
      <c r="M5" s="71">
        <v>5</v>
      </c>
      <c r="N5" s="72">
        <f t="shared" ref="N5:N10" si="0">SUM(B5:M5)</f>
        <v>66</v>
      </c>
      <c r="O5" s="73">
        <f t="shared" ref="O5:O11" si="1">AVERAGE(B5:M5)</f>
        <v>11</v>
      </c>
      <c r="P5" s="74">
        <f t="shared" ref="P5:P11" si="2">N5/N$11*100</f>
        <v>0.21935655410794999</v>
      </c>
      <c r="Q5" s="75">
        <f>(H5*100)/$H$11</f>
        <v>0.26417394838447472</v>
      </c>
    </row>
    <row r="6" spans="1:32" ht="15.75" thickBot="1">
      <c r="A6" s="76" t="s">
        <v>18</v>
      </c>
      <c r="B6" s="77"/>
      <c r="C6" s="45"/>
      <c r="D6" s="78"/>
      <c r="E6" s="78"/>
      <c r="F6" s="78"/>
      <c r="G6" s="78"/>
      <c r="H6" s="78">
        <v>1974</v>
      </c>
      <c r="I6" s="694">
        <v>1982</v>
      </c>
      <c r="J6" s="45">
        <v>1875</v>
      </c>
      <c r="K6" s="46">
        <v>1921</v>
      </c>
      <c r="L6" s="45">
        <v>1612</v>
      </c>
      <c r="M6" s="79">
        <v>1490</v>
      </c>
      <c r="N6" s="72">
        <f t="shared" si="0"/>
        <v>10854</v>
      </c>
      <c r="O6" s="73">
        <f t="shared" si="1"/>
        <v>1809</v>
      </c>
      <c r="P6" s="74">
        <f t="shared" si="2"/>
        <v>36.074182398298326</v>
      </c>
      <c r="Q6" s="75">
        <f t="shared" ref="Q6:Q10" si="3">(H6*100)/$H$11</f>
        <v>40.11379800853485</v>
      </c>
    </row>
    <row r="7" spans="1:32" ht="15.75" thickBot="1">
      <c r="A7" s="76" t="s">
        <v>19</v>
      </c>
      <c r="B7" s="77"/>
      <c r="C7" s="45"/>
      <c r="D7" s="78"/>
      <c r="E7" s="78"/>
      <c r="F7" s="78"/>
      <c r="G7" s="78"/>
      <c r="H7" s="78">
        <v>815</v>
      </c>
      <c r="I7" s="694">
        <v>956</v>
      </c>
      <c r="J7" s="45">
        <v>778</v>
      </c>
      <c r="K7" s="46">
        <v>895</v>
      </c>
      <c r="L7" s="45">
        <v>799</v>
      </c>
      <c r="M7" s="79">
        <v>787</v>
      </c>
      <c r="N7" s="72">
        <f t="shared" si="0"/>
        <v>5030</v>
      </c>
      <c r="O7" s="73">
        <f t="shared" si="1"/>
        <v>838.33333333333337</v>
      </c>
      <c r="P7" s="74">
        <f t="shared" si="2"/>
        <v>16.717628290348312</v>
      </c>
      <c r="Q7" s="75">
        <f t="shared" si="3"/>
        <v>16.5616744564113</v>
      </c>
    </row>
    <row r="8" spans="1:32" ht="15.75" thickBot="1">
      <c r="A8" s="76" t="s">
        <v>20</v>
      </c>
      <c r="B8" s="77"/>
      <c r="C8" s="45"/>
      <c r="D8" s="78"/>
      <c r="E8" s="78"/>
      <c r="F8" s="78"/>
      <c r="G8" s="78"/>
      <c r="H8" s="78">
        <v>22</v>
      </c>
      <c r="I8" s="694">
        <v>32</v>
      </c>
      <c r="J8" s="45">
        <v>57</v>
      </c>
      <c r="K8" s="46">
        <v>28</v>
      </c>
      <c r="L8" s="45">
        <v>13</v>
      </c>
      <c r="M8" s="79">
        <v>11</v>
      </c>
      <c r="N8" s="72">
        <f t="shared" si="0"/>
        <v>163</v>
      </c>
      <c r="O8" s="73">
        <f t="shared" si="1"/>
        <v>27.166666666666668</v>
      </c>
      <c r="P8" s="74">
        <f t="shared" si="2"/>
        <v>0.54174421696357344</v>
      </c>
      <c r="Q8" s="75">
        <f t="shared" si="3"/>
        <v>0.4470636049583418</v>
      </c>
      <c r="R8" s="80"/>
    </row>
    <row r="9" spans="1:32" ht="15.75" thickBot="1">
      <c r="A9" s="76" t="s">
        <v>21</v>
      </c>
      <c r="B9" s="77"/>
      <c r="C9" s="45"/>
      <c r="D9" s="78"/>
      <c r="E9" s="78"/>
      <c r="F9" s="78"/>
      <c r="G9" s="78"/>
      <c r="H9" s="78">
        <v>2023</v>
      </c>
      <c r="I9" s="694">
        <v>2437</v>
      </c>
      <c r="J9" s="45">
        <v>2001</v>
      </c>
      <c r="K9" s="46">
        <v>2696</v>
      </c>
      <c r="L9" s="45">
        <v>2195</v>
      </c>
      <c r="M9" s="79">
        <v>1997</v>
      </c>
      <c r="N9" s="72">
        <f t="shared" si="0"/>
        <v>13349</v>
      </c>
      <c r="O9" s="73">
        <f t="shared" si="1"/>
        <v>2224.8333333333335</v>
      </c>
      <c r="P9" s="74">
        <f t="shared" si="2"/>
        <v>44.36652486040947</v>
      </c>
      <c r="Q9" s="75">
        <f t="shared" si="3"/>
        <v>41.109530583214791</v>
      </c>
      <c r="R9" s="80"/>
    </row>
    <row r="10" spans="1:32" ht="15.75" thickBot="1">
      <c r="A10" s="81" t="s">
        <v>22</v>
      </c>
      <c r="B10" s="82"/>
      <c r="C10" s="52"/>
      <c r="D10" s="83"/>
      <c r="E10" s="83"/>
      <c r="F10" s="83"/>
      <c r="G10" s="83"/>
      <c r="H10" s="83">
        <v>74</v>
      </c>
      <c r="I10" s="695">
        <v>112</v>
      </c>
      <c r="J10" s="45">
        <v>86</v>
      </c>
      <c r="K10" s="46">
        <v>132</v>
      </c>
      <c r="L10" s="52">
        <v>116</v>
      </c>
      <c r="M10" s="84">
        <v>106</v>
      </c>
      <c r="N10" s="72">
        <f t="shared" si="0"/>
        <v>626</v>
      </c>
      <c r="O10" s="73">
        <f t="shared" si="1"/>
        <v>104.33333333333333</v>
      </c>
      <c r="P10" s="74">
        <f t="shared" si="2"/>
        <v>2.0805636798723741</v>
      </c>
      <c r="Q10" s="75">
        <f t="shared" si="3"/>
        <v>1.5037593984962405</v>
      </c>
      <c r="R10" s="80"/>
      <c r="S10" s="3"/>
    </row>
    <row r="11" spans="1:32" ht="16.5" thickBot="1">
      <c r="A11" s="85" t="s">
        <v>23</v>
      </c>
      <c r="B11" s="86"/>
      <c r="C11" s="87"/>
      <c r="D11" s="87"/>
      <c r="E11" s="87"/>
      <c r="F11" s="87"/>
      <c r="G11" s="87"/>
      <c r="H11" s="87">
        <f t="shared" ref="H11:N11" si="4">SUM(H5:H10)</f>
        <v>4921</v>
      </c>
      <c r="I11" s="87">
        <f t="shared" si="4"/>
        <v>5527</v>
      </c>
      <c r="J11" s="87">
        <f t="shared" si="4"/>
        <v>4816</v>
      </c>
      <c r="K11" s="87">
        <f t="shared" si="4"/>
        <v>5681</v>
      </c>
      <c r="L11" s="87">
        <f t="shared" si="4"/>
        <v>4747</v>
      </c>
      <c r="M11" s="88">
        <f t="shared" si="4"/>
        <v>4396</v>
      </c>
      <c r="N11" s="87">
        <f t="shared" si="4"/>
        <v>30088</v>
      </c>
      <c r="O11" s="89">
        <f t="shared" si="1"/>
        <v>5014.666666666667</v>
      </c>
      <c r="P11" s="696">
        <f t="shared" si="2"/>
        <v>100</v>
      </c>
      <c r="Q11" s="697">
        <f t="shared" ref="Q11" si="5">(I11*100)/$I$11</f>
        <v>100</v>
      </c>
      <c r="R11" s="80"/>
      <c r="S11" s="91"/>
      <c r="AD11" s="92"/>
      <c r="AE11" s="2"/>
      <c r="AF11" s="92"/>
    </row>
    <row r="12" spans="1:32">
      <c r="M12" s="93"/>
      <c r="N12" s="91"/>
      <c r="U12" s="92"/>
      <c r="V12" s="2"/>
      <c r="W12" s="92"/>
    </row>
    <row r="13" spans="1:32">
      <c r="A13" s="833"/>
      <c r="B13" s="833"/>
      <c r="C13" s="833"/>
      <c r="D13" s="833"/>
      <c r="E13" s="80"/>
      <c r="I13" s="91"/>
      <c r="J13" s="91"/>
      <c r="U13" s="92"/>
      <c r="V13" s="2"/>
      <c r="W13" s="92"/>
    </row>
    <row r="14" spans="1:32">
      <c r="A14" s="833"/>
      <c r="B14" s="833"/>
      <c r="C14" s="833"/>
      <c r="D14" s="833"/>
      <c r="I14" s="91"/>
      <c r="U14" s="92"/>
      <c r="V14" s="2"/>
      <c r="W14" s="92"/>
    </row>
    <row r="15" spans="1:32">
      <c r="A15" s="833"/>
      <c r="B15" s="833"/>
      <c r="C15" s="833"/>
      <c r="D15" s="833"/>
      <c r="U15" s="94"/>
      <c r="V15" s="2"/>
      <c r="W15" s="95"/>
    </row>
    <row r="20" spans="1:5">
      <c r="A20" s="1"/>
      <c r="B20" s="1"/>
      <c r="C20" s="1"/>
      <c r="D20" s="6"/>
    </row>
    <row r="21" spans="1:5">
      <c r="A21" s="92"/>
      <c r="B21" s="92"/>
      <c r="C21" s="92"/>
      <c r="D21" s="96"/>
    </row>
    <row r="22" spans="1:5">
      <c r="A22" s="92"/>
      <c r="B22" s="92"/>
      <c r="C22" s="92"/>
      <c r="D22" s="96"/>
    </row>
    <row r="23" spans="1:5">
      <c r="A23" s="92"/>
      <c r="B23" s="92"/>
      <c r="C23" s="92"/>
      <c r="D23" s="96"/>
    </row>
    <row r="24" spans="1:5">
      <c r="A24" s="92"/>
      <c r="B24" s="92"/>
      <c r="C24" s="92"/>
      <c r="D24" s="96"/>
    </row>
    <row r="25" spans="1:5">
      <c r="A25" s="94"/>
      <c r="B25" s="94"/>
      <c r="C25" s="94"/>
      <c r="D25" s="96"/>
    </row>
    <row r="26" spans="1:5">
      <c r="E26" s="91"/>
    </row>
  </sheetData>
  <mergeCells count="1">
    <mergeCell ref="A13:D15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H11:M11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7"/>
  <sheetViews>
    <sheetView tabSelected="1" workbookViewId="0"/>
  </sheetViews>
  <sheetFormatPr defaultRowHeight="15"/>
  <cols>
    <col min="1" max="1" width="68" customWidth="1"/>
    <col min="2" max="2" width="7.5703125" style="98" bestFit="1" customWidth="1"/>
    <col min="3" max="3" width="7.7109375" style="98" bestFit="1" customWidth="1"/>
    <col min="4" max="4" width="7.140625" style="98" bestFit="1" customWidth="1"/>
    <col min="5" max="5" width="7" style="98" bestFit="1" customWidth="1"/>
    <col min="6" max="6" width="7.5703125" style="98" bestFit="1" customWidth="1"/>
    <col min="7" max="7" width="6.28515625" style="98" bestFit="1" customWidth="1"/>
    <col min="8" max="8" width="7" style="98" bestFit="1" customWidth="1"/>
    <col min="9" max="9" width="7.28515625" style="98" bestFit="1" customWidth="1"/>
    <col min="10" max="10" width="7.140625" style="98" bestFit="1" customWidth="1"/>
    <col min="11" max="11" width="7.5703125" style="98" bestFit="1" customWidth="1"/>
    <col min="12" max="12" width="7.140625" style="98" bestFit="1" customWidth="1"/>
    <col min="13" max="13" width="6.85546875" style="98" bestFit="1" customWidth="1"/>
    <col min="14" max="14" width="6.140625" style="98" bestFit="1" customWidth="1"/>
    <col min="15" max="15" width="8.85546875" style="98" customWidth="1"/>
    <col min="16" max="16" width="8.5703125" style="99" bestFit="1" customWidth="1"/>
    <col min="17" max="17" width="9.140625" customWidth="1"/>
  </cols>
  <sheetData>
    <row r="1" spans="1:16">
      <c r="A1" s="1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6">
      <c r="A2" s="1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</row>
    <row r="3" spans="1:16" ht="15.75" thickBot="1"/>
    <row r="4" spans="1:16" ht="15.75" thickBot="1">
      <c r="A4" s="100" t="s">
        <v>24</v>
      </c>
      <c r="B4" s="101">
        <v>45261</v>
      </c>
      <c r="C4" s="102">
        <v>45231</v>
      </c>
      <c r="D4" s="103">
        <v>45200</v>
      </c>
      <c r="E4" s="102">
        <v>45170</v>
      </c>
      <c r="F4" s="102">
        <v>45139</v>
      </c>
      <c r="G4" s="102">
        <v>45108</v>
      </c>
      <c r="H4" s="102">
        <v>45078</v>
      </c>
      <c r="I4" s="104">
        <v>45047</v>
      </c>
      <c r="J4" s="102">
        <v>45017</v>
      </c>
      <c r="K4" s="101">
        <v>44986</v>
      </c>
      <c r="L4" s="25">
        <v>44958</v>
      </c>
      <c r="M4" s="105">
        <v>44927</v>
      </c>
      <c r="N4" s="25" t="s">
        <v>5</v>
      </c>
      <c r="O4" s="106" t="s">
        <v>6</v>
      </c>
      <c r="P4" s="90" t="s">
        <v>25</v>
      </c>
    </row>
    <row r="5" spans="1:16" s="117" customFormat="1">
      <c r="A5" s="107" t="s">
        <v>26</v>
      </c>
      <c r="B5" s="108"/>
      <c r="C5" s="109"/>
      <c r="D5" s="110"/>
      <c r="E5" s="111"/>
      <c r="F5" s="111"/>
      <c r="G5" s="111"/>
      <c r="H5" s="111">
        <v>3</v>
      </c>
      <c r="I5" s="111">
        <v>0</v>
      </c>
      <c r="J5" s="111">
        <v>0</v>
      </c>
      <c r="K5" s="112">
        <v>0</v>
      </c>
      <c r="L5" s="113">
        <v>0</v>
      </c>
      <c r="M5" s="112">
        <v>1</v>
      </c>
      <c r="N5" s="114">
        <f t="shared" ref="N5:N36" si="0">SUM(B5:M5)</f>
        <v>4</v>
      </c>
      <c r="O5" s="115">
        <f t="shared" ref="O5:O36" si="1">AVERAGE(B5:M5)</f>
        <v>0.66666666666666663</v>
      </c>
      <c r="P5" s="116">
        <f t="shared" ref="P5:P36" si="2">(N5/$N$187)*100</f>
        <v>1.372495196266813E-2</v>
      </c>
    </row>
    <row r="6" spans="1:16" s="117" customFormat="1">
      <c r="A6" s="118" t="s">
        <v>27</v>
      </c>
      <c r="B6" s="119"/>
      <c r="C6" s="120"/>
      <c r="D6" s="121"/>
      <c r="E6" s="122"/>
      <c r="F6" s="122"/>
      <c r="G6" s="122"/>
      <c r="H6" s="111">
        <v>1</v>
      </c>
      <c r="I6" s="111">
        <v>0</v>
      </c>
      <c r="J6" s="111">
        <v>0</v>
      </c>
      <c r="K6" s="112">
        <v>1</v>
      </c>
      <c r="L6" s="112">
        <v>0</v>
      </c>
      <c r="M6" s="112">
        <v>0</v>
      </c>
      <c r="N6" s="123">
        <f t="shared" si="0"/>
        <v>2</v>
      </c>
      <c r="O6" s="124">
        <f t="shared" si="1"/>
        <v>0.33333333333333331</v>
      </c>
      <c r="P6" s="116">
        <f t="shared" si="2"/>
        <v>6.862475981334065E-3</v>
      </c>
    </row>
    <row r="7" spans="1:16" s="117" customFormat="1">
      <c r="A7" s="118" t="s">
        <v>28</v>
      </c>
      <c r="B7" s="119"/>
      <c r="C7" s="120"/>
      <c r="D7" s="121"/>
      <c r="E7" s="122"/>
      <c r="F7" s="122"/>
      <c r="G7" s="122"/>
      <c r="H7" s="122">
        <v>0</v>
      </c>
      <c r="I7" s="122">
        <v>2</v>
      </c>
      <c r="J7" s="122">
        <v>4</v>
      </c>
      <c r="K7" s="112">
        <v>3</v>
      </c>
      <c r="L7" s="112">
        <v>2</v>
      </c>
      <c r="M7" s="112">
        <v>4</v>
      </c>
      <c r="N7" s="123">
        <f t="shared" si="0"/>
        <v>15</v>
      </c>
      <c r="O7" s="124">
        <f t="shared" si="1"/>
        <v>2.5</v>
      </c>
      <c r="P7" s="116">
        <f t="shared" si="2"/>
        <v>5.1468569860005496E-2</v>
      </c>
    </row>
    <row r="8" spans="1:16" s="117" customFormat="1">
      <c r="A8" s="118" t="s">
        <v>29</v>
      </c>
      <c r="B8" s="119"/>
      <c r="C8" s="120"/>
      <c r="D8" s="121"/>
      <c r="E8" s="122"/>
      <c r="F8" s="122"/>
      <c r="G8" s="122"/>
      <c r="H8" s="122">
        <v>0</v>
      </c>
      <c r="I8" s="122">
        <v>0</v>
      </c>
      <c r="J8" s="122">
        <v>0</v>
      </c>
      <c r="K8" s="112">
        <v>0</v>
      </c>
      <c r="L8" s="112">
        <v>1</v>
      </c>
      <c r="M8" s="112">
        <v>2</v>
      </c>
      <c r="N8" s="123">
        <f t="shared" si="0"/>
        <v>3</v>
      </c>
      <c r="O8" s="124">
        <f t="shared" si="1"/>
        <v>0.5</v>
      </c>
      <c r="P8" s="116">
        <f t="shared" si="2"/>
        <v>1.0293713972001099E-2</v>
      </c>
    </row>
    <row r="9" spans="1:16" s="117" customFormat="1">
      <c r="A9" s="125" t="s">
        <v>30</v>
      </c>
      <c r="B9" s="119"/>
      <c r="C9" s="120"/>
      <c r="D9" s="121"/>
      <c r="E9" s="122"/>
      <c r="F9" s="122"/>
      <c r="G9" s="122"/>
      <c r="H9" s="122">
        <v>4</v>
      </c>
      <c r="I9" s="122">
        <v>6</v>
      </c>
      <c r="J9" s="122">
        <v>2</v>
      </c>
      <c r="K9" s="112">
        <v>11</v>
      </c>
      <c r="L9" s="112">
        <v>3</v>
      </c>
      <c r="M9" s="112">
        <v>1</v>
      </c>
      <c r="N9" s="123">
        <f t="shared" si="0"/>
        <v>27</v>
      </c>
      <c r="O9" s="124">
        <f t="shared" si="1"/>
        <v>4.5</v>
      </c>
      <c r="P9" s="116">
        <f t="shared" si="2"/>
        <v>9.2643425748009878E-2</v>
      </c>
    </row>
    <row r="10" spans="1:16" s="117" customFormat="1">
      <c r="A10" s="118" t="s">
        <v>31</v>
      </c>
      <c r="B10" s="119"/>
      <c r="C10" s="120"/>
      <c r="D10" s="121"/>
      <c r="E10" s="122"/>
      <c r="F10" s="122"/>
      <c r="G10" s="122"/>
      <c r="H10" s="122">
        <v>0</v>
      </c>
      <c r="I10" s="122">
        <v>0</v>
      </c>
      <c r="J10" s="122">
        <v>0</v>
      </c>
      <c r="K10" s="112">
        <v>0</v>
      </c>
      <c r="L10" s="112">
        <v>0</v>
      </c>
      <c r="M10" s="112">
        <v>0</v>
      </c>
      <c r="N10" s="123">
        <f t="shared" si="0"/>
        <v>0</v>
      </c>
      <c r="O10" s="124">
        <f t="shared" si="1"/>
        <v>0</v>
      </c>
      <c r="P10" s="116">
        <f t="shared" si="2"/>
        <v>0</v>
      </c>
    </row>
    <row r="11" spans="1:16" s="117" customFormat="1">
      <c r="A11" s="118" t="s">
        <v>32</v>
      </c>
      <c r="B11" s="119"/>
      <c r="C11" s="120"/>
      <c r="D11" s="121"/>
      <c r="E11" s="122"/>
      <c r="F11" s="122"/>
      <c r="G11" s="122"/>
      <c r="H11" s="122">
        <v>0</v>
      </c>
      <c r="I11" s="122">
        <v>0</v>
      </c>
      <c r="J11" s="122">
        <v>0</v>
      </c>
      <c r="K11" s="112">
        <v>2</v>
      </c>
      <c r="L11" s="112">
        <v>0</v>
      </c>
      <c r="M11" s="112">
        <v>0</v>
      </c>
      <c r="N11" s="123">
        <f t="shared" si="0"/>
        <v>2</v>
      </c>
      <c r="O11" s="124">
        <f t="shared" si="1"/>
        <v>0.33333333333333331</v>
      </c>
      <c r="P11" s="116">
        <f t="shared" si="2"/>
        <v>6.862475981334065E-3</v>
      </c>
    </row>
    <row r="12" spans="1:16" s="117" customFormat="1">
      <c r="A12" s="118" t="s">
        <v>33</v>
      </c>
      <c r="B12" s="119"/>
      <c r="C12" s="120"/>
      <c r="D12" s="121"/>
      <c r="E12" s="122"/>
      <c r="F12" s="122"/>
      <c r="G12" s="122"/>
      <c r="H12" s="122">
        <v>2</v>
      </c>
      <c r="I12" s="122">
        <v>1</v>
      </c>
      <c r="J12" s="122">
        <v>0</v>
      </c>
      <c r="K12" s="112">
        <v>3</v>
      </c>
      <c r="L12" s="112">
        <v>0</v>
      </c>
      <c r="M12" s="112">
        <v>1</v>
      </c>
      <c r="N12" s="123">
        <f t="shared" si="0"/>
        <v>7</v>
      </c>
      <c r="O12" s="124">
        <f t="shared" si="1"/>
        <v>1.1666666666666667</v>
      </c>
      <c r="P12" s="116">
        <f t="shared" si="2"/>
        <v>2.4018665934669229E-2</v>
      </c>
    </row>
    <row r="13" spans="1:16">
      <c r="A13" s="125" t="s">
        <v>34</v>
      </c>
      <c r="B13" s="126"/>
      <c r="C13" s="120"/>
      <c r="D13" s="127"/>
      <c r="E13" s="128"/>
      <c r="F13" s="128"/>
      <c r="G13" s="122"/>
      <c r="H13" s="122">
        <v>9</v>
      </c>
      <c r="I13" s="122">
        <v>15</v>
      </c>
      <c r="J13" s="128">
        <v>8</v>
      </c>
      <c r="K13" s="112">
        <v>10</v>
      </c>
      <c r="L13" s="112">
        <v>8</v>
      </c>
      <c r="M13" s="112">
        <v>9</v>
      </c>
      <c r="N13" s="123">
        <f t="shared" si="0"/>
        <v>59</v>
      </c>
      <c r="O13" s="124">
        <f t="shared" si="1"/>
        <v>9.8333333333333339</v>
      </c>
      <c r="P13" s="116">
        <f t="shared" si="2"/>
        <v>0.2024430414493549</v>
      </c>
    </row>
    <row r="14" spans="1:16">
      <c r="A14" s="129" t="s">
        <v>35</v>
      </c>
      <c r="B14" s="126"/>
      <c r="C14" s="120"/>
      <c r="D14" s="127"/>
      <c r="E14" s="128"/>
      <c r="F14" s="128"/>
      <c r="G14" s="122"/>
      <c r="H14" s="122">
        <v>16</v>
      </c>
      <c r="I14" s="122">
        <v>32</v>
      </c>
      <c r="J14" s="128">
        <v>17</v>
      </c>
      <c r="K14" s="112">
        <v>25</v>
      </c>
      <c r="L14" s="112">
        <v>19</v>
      </c>
      <c r="M14" s="112">
        <v>15</v>
      </c>
      <c r="N14" s="123">
        <f t="shared" si="0"/>
        <v>124</v>
      </c>
      <c r="O14" s="124">
        <f t="shared" si="1"/>
        <v>20.666666666666668</v>
      </c>
      <c r="P14" s="116">
        <f t="shared" si="2"/>
        <v>0.42547351084271207</v>
      </c>
    </row>
    <row r="15" spans="1:16">
      <c r="A15" s="129" t="s">
        <v>36</v>
      </c>
      <c r="B15" s="126"/>
      <c r="C15" s="120"/>
      <c r="D15" s="127"/>
      <c r="E15" s="128"/>
      <c r="F15" s="128"/>
      <c r="G15" s="122"/>
      <c r="H15" s="122">
        <v>0</v>
      </c>
      <c r="I15" s="122">
        <v>0</v>
      </c>
      <c r="J15" s="128">
        <v>0</v>
      </c>
      <c r="K15" s="112">
        <v>0</v>
      </c>
      <c r="L15" s="112">
        <v>0</v>
      </c>
      <c r="M15" s="112">
        <v>0</v>
      </c>
      <c r="N15" s="123">
        <f t="shared" si="0"/>
        <v>0</v>
      </c>
      <c r="O15" s="124">
        <f t="shared" si="1"/>
        <v>0</v>
      </c>
      <c r="P15" s="116">
        <f t="shared" si="2"/>
        <v>0</v>
      </c>
    </row>
    <row r="16" spans="1:16">
      <c r="A16" s="129" t="s">
        <v>37</v>
      </c>
      <c r="B16" s="126"/>
      <c r="C16" s="120"/>
      <c r="D16" s="127"/>
      <c r="E16" s="128"/>
      <c r="F16" s="128"/>
      <c r="G16" s="122"/>
      <c r="H16" s="122">
        <v>3</v>
      </c>
      <c r="I16" s="122">
        <v>3</v>
      </c>
      <c r="J16" s="128">
        <v>3</v>
      </c>
      <c r="K16" s="112">
        <v>1</v>
      </c>
      <c r="L16" s="112">
        <v>6</v>
      </c>
      <c r="M16" s="112">
        <v>4</v>
      </c>
      <c r="N16" s="123">
        <f t="shared" si="0"/>
        <v>20</v>
      </c>
      <c r="O16" s="124">
        <f t="shared" si="1"/>
        <v>3.3333333333333335</v>
      </c>
      <c r="P16" s="116">
        <f t="shared" si="2"/>
        <v>6.8624759813340652E-2</v>
      </c>
    </row>
    <row r="17" spans="1:16">
      <c r="A17" s="129" t="s">
        <v>38</v>
      </c>
      <c r="B17" s="126"/>
      <c r="C17" s="120"/>
      <c r="D17" s="127"/>
      <c r="E17" s="128"/>
      <c r="F17" s="128"/>
      <c r="G17" s="122"/>
      <c r="H17" s="122">
        <v>4</v>
      </c>
      <c r="I17" s="122">
        <v>4</v>
      </c>
      <c r="J17" s="128">
        <v>2</v>
      </c>
      <c r="K17" s="112">
        <v>1</v>
      </c>
      <c r="L17" s="112">
        <v>5</v>
      </c>
      <c r="M17" s="112">
        <v>3</v>
      </c>
      <c r="N17" s="123">
        <f t="shared" si="0"/>
        <v>19</v>
      </c>
      <c r="O17" s="124">
        <f t="shared" si="1"/>
        <v>3.1666666666666665</v>
      </c>
      <c r="P17" s="116">
        <f t="shared" si="2"/>
        <v>6.5193521822673628E-2</v>
      </c>
    </row>
    <row r="18" spans="1:16">
      <c r="A18" s="129" t="s">
        <v>39</v>
      </c>
      <c r="B18" s="126"/>
      <c r="C18" s="120"/>
      <c r="D18" s="127"/>
      <c r="E18" s="128"/>
      <c r="F18" s="128"/>
      <c r="G18" s="122"/>
      <c r="H18" s="122">
        <v>1</v>
      </c>
      <c r="I18" s="122">
        <v>1</v>
      </c>
      <c r="J18" s="128">
        <v>1</v>
      </c>
      <c r="K18" s="112">
        <v>1</v>
      </c>
      <c r="L18" s="112">
        <v>2</v>
      </c>
      <c r="M18" s="112">
        <v>0</v>
      </c>
      <c r="N18" s="123">
        <f t="shared" si="0"/>
        <v>6</v>
      </c>
      <c r="O18" s="124">
        <f t="shared" si="1"/>
        <v>1</v>
      </c>
      <c r="P18" s="116">
        <f t="shared" si="2"/>
        <v>2.0587427944002198E-2</v>
      </c>
    </row>
    <row r="19" spans="1:16">
      <c r="A19" s="129" t="s">
        <v>40</v>
      </c>
      <c r="B19" s="126"/>
      <c r="C19" s="120"/>
      <c r="D19" s="127"/>
      <c r="E19" s="128"/>
      <c r="F19" s="128"/>
      <c r="G19" s="122"/>
      <c r="H19" s="122">
        <v>0</v>
      </c>
      <c r="I19" s="122">
        <v>0</v>
      </c>
      <c r="J19" s="128">
        <v>0</v>
      </c>
      <c r="K19" s="112">
        <v>0</v>
      </c>
      <c r="L19" s="112">
        <v>0</v>
      </c>
      <c r="M19" s="112">
        <v>0</v>
      </c>
      <c r="N19" s="123">
        <f t="shared" si="0"/>
        <v>0</v>
      </c>
      <c r="O19" s="124">
        <f t="shared" si="1"/>
        <v>0</v>
      </c>
      <c r="P19" s="116">
        <f t="shared" si="2"/>
        <v>0</v>
      </c>
    </row>
    <row r="20" spans="1:16">
      <c r="A20" s="129" t="s">
        <v>41</v>
      </c>
      <c r="B20" s="126"/>
      <c r="C20" s="120"/>
      <c r="D20" s="127"/>
      <c r="E20" s="128"/>
      <c r="F20" s="128"/>
      <c r="G20" s="122"/>
      <c r="H20" s="122">
        <v>0</v>
      </c>
      <c r="I20" s="122">
        <v>0</v>
      </c>
      <c r="J20" s="128">
        <v>0</v>
      </c>
      <c r="K20" s="112">
        <v>0</v>
      </c>
      <c r="L20" s="112">
        <v>0</v>
      </c>
      <c r="M20" s="112">
        <v>0</v>
      </c>
      <c r="N20" s="123">
        <f t="shared" si="0"/>
        <v>0</v>
      </c>
      <c r="O20" s="124">
        <f t="shared" si="1"/>
        <v>0</v>
      </c>
      <c r="P20" s="116">
        <f t="shared" si="2"/>
        <v>0</v>
      </c>
    </row>
    <row r="21" spans="1:16">
      <c r="A21" s="129" t="s">
        <v>42</v>
      </c>
      <c r="B21" s="126"/>
      <c r="C21" s="120"/>
      <c r="D21" s="127"/>
      <c r="E21" s="128"/>
      <c r="F21" s="128"/>
      <c r="G21" s="122"/>
      <c r="H21" s="122">
        <v>12</v>
      </c>
      <c r="I21" s="122">
        <v>14</v>
      </c>
      <c r="J21" s="128">
        <v>12</v>
      </c>
      <c r="K21" s="112">
        <v>11</v>
      </c>
      <c r="L21" s="112">
        <v>13</v>
      </c>
      <c r="M21" s="112">
        <v>11</v>
      </c>
      <c r="N21" s="123">
        <f t="shared" si="0"/>
        <v>73</v>
      </c>
      <c r="O21" s="124">
        <f t="shared" si="1"/>
        <v>12.166666666666666</v>
      </c>
      <c r="P21" s="116">
        <f t="shared" si="2"/>
        <v>0.25048037331869338</v>
      </c>
    </row>
    <row r="22" spans="1:16">
      <c r="A22" s="129" t="s">
        <v>43</v>
      </c>
      <c r="B22" s="126"/>
      <c r="C22" s="120"/>
      <c r="D22" s="127"/>
      <c r="E22" s="128"/>
      <c r="F22" s="128"/>
      <c r="G22" s="122"/>
      <c r="H22" s="122">
        <v>282</v>
      </c>
      <c r="I22" s="122">
        <v>252</v>
      </c>
      <c r="J22" s="128">
        <v>231</v>
      </c>
      <c r="K22" s="112">
        <v>270</v>
      </c>
      <c r="L22" s="112">
        <v>265</v>
      </c>
      <c r="M22" s="112">
        <v>301</v>
      </c>
      <c r="N22" s="123">
        <f t="shared" si="0"/>
        <v>1601</v>
      </c>
      <c r="O22" s="124">
        <f t="shared" si="1"/>
        <v>266.83333333333331</v>
      </c>
      <c r="P22" s="116">
        <f t="shared" si="2"/>
        <v>5.4934120230579193</v>
      </c>
    </row>
    <row r="23" spans="1:16">
      <c r="A23" s="129" t="s">
        <v>44</v>
      </c>
      <c r="B23" s="126"/>
      <c r="C23" s="120"/>
      <c r="D23" s="127"/>
      <c r="E23" s="128"/>
      <c r="F23" s="128"/>
      <c r="G23" s="122"/>
      <c r="H23" s="122">
        <v>0</v>
      </c>
      <c r="I23" s="122">
        <v>1</v>
      </c>
      <c r="J23" s="128">
        <v>0</v>
      </c>
      <c r="K23" s="112">
        <v>0</v>
      </c>
      <c r="L23" s="112">
        <v>0</v>
      </c>
      <c r="M23" s="848">
        <v>0</v>
      </c>
      <c r="N23" s="123">
        <f t="shared" si="0"/>
        <v>1</v>
      </c>
      <c r="O23" s="124">
        <f t="shared" si="1"/>
        <v>0.16666666666666666</v>
      </c>
      <c r="P23" s="116">
        <f t="shared" si="2"/>
        <v>3.4312379906670325E-3</v>
      </c>
    </row>
    <row r="24" spans="1:16">
      <c r="A24" s="129" t="s">
        <v>45</v>
      </c>
      <c r="B24" s="126"/>
      <c r="C24" s="120"/>
      <c r="D24" s="127"/>
      <c r="E24" s="128"/>
      <c r="F24" s="128"/>
      <c r="G24" s="122"/>
      <c r="H24" s="122">
        <v>0</v>
      </c>
      <c r="I24" s="122">
        <v>0</v>
      </c>
      <c r="J24" s="128">
        <v>0</v>
      </c>
      <c r="K24" s="112">
        <v>1</v>
      </c>
      <c r="L24" s="112">
        <v>0</v>
      </c>
      <c r="M24" s="848">
        <v>0</v>
      </c>
      <c r="N24" s="123">
        <f t="shared" si="0"/>
        <v>1</v>
      </c>
      <c r="O24" s="124">
        <f t="shared" si="1"/>
        <v>0.16666666666666666</v>
      </c>
      <c r="P24" s="116">
        <f t="shared" si="2"/>
        <v>3.4312379906670325E-3</v>
      </c>
    </row>
    <row r="25" spans="1:16">
      <c r="A25" s="129" t="s">
        <v>46</v>
      </c>
      <c r="B25" s="126"/>
      <c r="C25" s="120"/>
      <c r="D25" s="127"/>
      <c r="E25" s="128"/>
      <c r="F25" s="128"/>
      <c r="G25" s="122"/>
      <c r="H25" s="122">
        <v>12</v>
      </c>
      <c r="I25" s="122">
        <v>7</v>
      </c>
      <c r="J25" s="128">
        <v>6</v>
      </c>
      <c r="K25" s="112">
        <v>8</v>
      </c>
      <c r="L25" s="112">
        <v>2</v>
      </c>
      <c r="M25" s="848">
        <v>2</v>
      </c>
      <c r="N25" s="123">
        <f t="shared" si="0"/>
        <v>37</v>
      </c>
      <c r="O25" s="124">
        <f t="shared" si="1"/>
        <v>6.166666666666667</v>
      </c>
      <c r="P25" s="116">
        <f t="shared" si="2"/>
        <v>0.1269558056546802</v>
      </c>
    </row>
    <row r="26" spans="1:16">
      <c r="A26" s="125" t="s">
        <v>47</v>
      </c>
      <c r="B26" s="126"/>
      <c r="C26" s="120"/>
      <c r="D26" s="127"/>
      <c r="E26" s="128"/>
      <c r="F26" s="128"/>
      <c r="G26" s="122"/>
      <c r="H26" s="122">
        <v>18</v>
      </c>
      <c r="I26" s="122">
        <v>25</v>
      </c>
      <c r="J26" s="128">
        <v>21</v>
      </c>
      <c r="K26" s="112">
        <v>37</v>
      </c>
      <c r="L26" s="112">
        <v>11</v>
      </c>
      <c r="M26" s="112">
        <v>11</v>
      </c>
      <c r="N26" s="123">
        <f t="shared" si="0"/>
        <v>123</v>
      </c>
      <c r="O26" s="124">
        <f t="shared" si="1"/>
        <v>20.5</v>
      </c>
      <c r="P26" s="116">
        <f t="shared" si="2"/>
        <v>0.42204227285204504</v>
      </c>
    </row>
    <row r="27" spans="1:16">
      <c r="A27" s="125" t="s">
        <v>48</v>
      </c>
      <c r="B27" s="126"/>
      <c r="C27" s="120"/>
      <c r="D27" s="127"/>
      <c r="E27" s="128"/>
      <c r="F27" s="128"/>
      <c r="G27" s="122"/>
      <c r="H27" s="122">
        <v>8</v>
      </c>
      <c r="I27" s="122">
        <v>6</v>
      </c>
      <c r="J27" s="128">
        <v>5</v>
      </c>
      <c r="K27" s="112">
        <v>5</v>
      </c>
      <c r="L27" s="112">
        <v>0</v>
      </c>
      <c r="M27" s="112">
        <v>4</v>
      </c>
      <c r="N27" s="123">
        <f t="shared" si="0"/>
        <v>28</v>
      </c>
      <c r="O27" s="124">
        <f t="shared" si="1"/>
        <v>4.666666666666667</v>
      </c>
      <c r="P27" s="116">
        <f t="shared" si="2"/>
        <v>9.6074663738676916E-2</v>
      </c>
    </row>
    <row r="28" spans="1:16">
      <c r="A28" s="129" t="s">
        <v>49</v>
      </c>
      <c r="B28" s="126"/>
      <c r="C28" s="120"/>
      <c r="D28" s="127"/>
      <c r="E28" s="128"/>
      <c r="F28" s="128"/>
      <c r="G28" s="122"/>
      <c r="H28" s="122">
        <v>1</v>
      </c>
      <c r="I28" s="122">
        <v>0</v>
      </c>
      <c r="J28" s="128">
        <v>2</v>
      </c>
      <c r="K28" s="112">
        <v>3</v>
      </c>
      <c r="L28" s="112">
        <v>2</v>
      </c>
      <c r="M28" s="112">
        <v>0</v>
      </c>
      <c r="N28" s="123">
        <f t="shared" si="0"/>
        <v>8</v>
      </c>
      <c r="O28" s="124">
        <f t="shared" si="1"/>
        <v>1.3333333333333333</v>
      </c>
      <c r="P28" s="116">
        <f t="shared" si="2"/>
        <v>2.744990392533626E-2</v>
      </c>
    </row>
    <row r="29" spans="1:16">
      <c r="A29" s="129" t="s">
        <v>50</v>
      </c>
      <c r="B29" s="126"/>
      <c r="C29" s="120"/>
      <c r="D29" s="127"/>
      <c r="E29" s="128"/>
      <c r="F29" s="128"/>
      <c r="G29" s="122"/>
      <c r="H29" s="122">
        <v>0</v>
      </c>
      <c r="I29" s="122">
        <v>0</v>
      </c>
      <c r="J29" s="128">
        <v>0</v>
      </c>
      <c r="K29" s="112">
        <v>3</v>
      </c>
      <c r="L29" s="112">
        <v>0</v>
      </c>
      <c r="M29" s="112">
        <v>4</v>
      </c>
      <c r="N29" s="123">
        <f t="shared" si="0"/>
        <v>7</v>
      </c>
      <c r="O29" s="124">
        <f t="shared" si="1"/>
        <v>1.1666666666666667</v>
      </c>
      <c r="P29" s="116">
        <f t="shared" si="2"/>
        <v>2.4018665934669229E-2</v>
      </c>
    </row>
    <row r="30" spans="1:16">
      <c r="A30" s="125" t="s">
        <v>51</v>
      </c>
      <c r="B30" s="126"/>
      <c r="C30" s="120"/>
      <c r="D30" s="127"/>
      <c r="E30" s="128"/>
      <c r="F30" s="128"/>
      <c r="G30" s="122"/>
      <c r="H30" s="122">
        <v>2</v>
      </c>
      <c r="I30" s="122">
        <v>3</v>
      </c>
      <c r="J30" s="128">
        <v>3</v>
      </c>
      <c r="K30" s="112">
        <v>2</v>
      </c>
      <c r="L30" s="112">
        <v>4</v>
      </c>
      <c r="M30" s="112">
        <v>1</v>
      </c>
      <c r="N30" s="123">
        <f t="shared" si="0"/>
        <v>15</v>
      </c>
      <c r="O30" s="124">
        <f t="shared" si="1"/>
        <v>2.5</v>
      </c>
      <c r="P30" s="116">
        <f t="shared" si="2"/>
        <v>5.1468569860005496E-2</v>
      </c>
    </row>
    <row r="31" spans="1:16">
      <c r="A31" s="129" t="s">
        <v>52</v>
      </c>
      <c r="B31" s="126"/>
      <c r="C31" s="120"/>
      <c r="D31" s="127"/>
      <c r="E31" s="128"/>
      <c r="F31" s="128"/>
      <c r="G31" s="122"/>
      <c r="H31" s="122">
        <v>2</v>
      </c>
      <c r="I31" s="122">
        <v>5</v>
      </c>
      <c r="J31" s="128">
        <v>2</v>
      </c>
      <c r="K31" s="112">
        <v>1</v>
      </c>
      <c r="L31" s="112">
        <v>2</v>
      </c>
      <c r="M31" s="112">
        <v>0</v>
      </c>
      <c r="N31" s="123">
        <f t="shared" si="0"/>
        <v>12</v>
      </c>
      <c r="O31" s="124">
        <f t="shared" si="1"/>
        <v>2</v>
      </c>
      <c r="P31" s="116">
        <f t="shared" si="2"/>
        <v>4.1174855888004395E-2</v>
      </c>
    </row>
    <row r="32" spans="1:16">
      <c r="A32" s="129" t="s">
        <v>53</v>
      </c>
      <c r="B32" s="126"/>
      <c r="C32" s="120"/>
      <c r="D32" s="127"/>
      <c r="E32" s="128"/>
      <c r="F32" s="128"/>
      <c r="G32" s="122"/>
      <c r="H32" s="122">
        <v>51</v>
      </c>
      <c r="I32" s="122">
        <v>62</v>
      </c>
      <c r="J32" s="128">
        <v>58</v>
      </c>
      <c r="K32" s="112">
        <v>88</v>
      </c>
      <c r="L32" s="112">
        <v>77</v>
      </c>
      <c r="M32" s="112">
        <v>56</v>
      </c>
      <c r="N32" s="123">
        <f t="shared" si="0"/>
        <v>392</v>
      </c>
      <c r="O32" s="124">
        <f t="shared" si="1"/>
        <v>65.333333333333329</v>
      </c>
      <c r="P32" s="116">
        <f t="shared" si="2"/>
        <v>1.3450452923414769</v>
      </c>
    </row>
    <row r="33" spans="1:16">
      <c r="A33" s="129" t="s">
        <v>54</v>
      </c>
      <c r="B33" s="126"/>
      <c r="C33" s="120"/>
      <c r="D33" s="127"/>
      <c r="E33" s="128"/>
      <c r="F33" s="128"/>
      <c r="G33" s="122"/>
      <c r="H33" s="122">
        <v>0</v>
      </c>
      <c r="I33" s="122">
        <v>0</v>
      </c>
      <c r="J33" s="128">
        <v>0</v>
      </c>
      <c r="K33" s="112">
        <v>0</v>
      </c>
      <c r="L33" s="112">
        <v>0</v>
      </c>
      <c r="M33" s="112">
        <v>0</v>
      </c>
      <c r="N33" s="123">
        <f t="shared" si="0"/>
        <v>0</v>
      </c>
      <c r="O33" s="124">
        <f t="shared" si="1"/>
        <v>0</v>
      </c>
      <c r="P33" s="116">
        <f t="shared" si="2"/>
        <v>0</v>
      </c>
    </row>
    <row r="34" spans="1:16">
      <c r="A34" s="129" t="s">
        <v>55</v>
      </c>
      <c r="B34" s="126"/>
      <c r="C34" s="120"/>
      <c r="D34" s="127"/>
      <c r="E34" s="128"/>
      <c r="F34" s="128"/>
      <c r="G34" s="122"/>
      <c r="H34" s="122">
        <v>0</v>
      </c>
      <c r="I34" s="122">
        <v>0</v>
      </c>
      <c r="J34" s="128">
        <v>0</v>
      </c>
      <c r="K34" s="112">
        <v>0</v>
      </c>
      <c r="L34" s="112">
        <v>0</v>
      </c>
      <c r="M34" s="112">
        <v>0</v>
      </c>
      <c r="N34" s="123">
        <f t="shared" si="0"/>
        <v>0</v>
      </c>
      <c r="O34" s="124">
        <f t="shared" si="1"/>
        <v>0</v>
      </c>
      <c r="P34" s="116">
        <f t="shared" si="2"/>
        <v>0</v>
      </c>
    </row>
    <row r="35" spans="1:16">
      <c r="A35" s="129" t="s">
        <v>56</v>
      </c>
      <c r="B35" s="126"/>
      <c r="C35" s="120"/>
      <c r="D35" s="127"/>
      <c r="E35" s="128"/>
      <c r="F35" s="128"/>
      <c r="G35" s="122"/>
      <c r="H35" s="122">
        <v>529</v>
      </c>
      <c r="I35" s="122">
        <v>460</v>
      </c>
      <c r="J35" s="128">
        <v>379</v>
      </c>
      <c r="K35" s="112">
        <v>313</v>
      </c>
      <c r="L35" s="112">
        <v>290</v>
      </c>
      <c r="M35" s="112">
        <v>263</v>
      </c>
      <c r="N35" s="123">
        <f t="shared" si="0"/>
        <v>2234</v>
      </c>
      <c r="O35" s="124">
        <f t="shared" si="1"/>
        <v>372.33333333333331</v>
      </c>
      <c r="P35" s="116">
        <f t="shared" si="2"/>
        <v>7.6653856711501502</v>
      </c>
    </row>
    <row r="36" spans="1:16">
      <c r="A36" s="129" t="s">
        <v>57</v>
      </c>
      <c r="B36" s="126"/>
      <c r="C36" s="120"/>
      <c r="D36" s="127"/>
      <c r="E36" s="128"/>
      <c r="F36" s="128"/>
      <c r="G36" s="122"/>
      <c r="H36" s="122">
        <v>0</v>
      </c>
      <c r="I36" s="122">
        <v>0</v>
      </c>
      <c r="J36" s="128">
        <v>0</v>
      </c>
      <c r="K36" s="112">
        <v>0</v>
      </c>
      <c r="L36" s="112">
        <v>0</v>
      </c>
      <c r="M36" s="112">
        <v>0</v>
      </c>
      <c r="N36" s="123">
        <f t="shared" si="0"/>
        <v>0</v>
      </c>
      <c r="O36" s="124">
        <f t="shared" si="1"/>
        <v>0</v>
      </c>
      <c r="P36" s="116">
        <f t="shared" si="2"/>
        <v>0</v>
      </c>
    </row>
    <row r="37" spans="1:16">
      <c r="A37" s="129" t="s">
        <v>58</v>
      </c>
      <c r="B37" s="126"/>
      <c r="C37" s="120"/>
      <c r="D37" s="127"/>
      <c r="E37" s="128"/>
      <c r="F37" s="128"/>
      <c r="G37" s="122"/>
      <c r="H37" s="122">
        <v>727</v>
      </c>
      <c r="I37" s="122">
        <v>801</v>
      </c>
      <c r="J37" s="128">
        <v>981</v>
      </c>
      <c r="K37" s="112">
        <v>844</v>
      </c>
      <c r="L37" s="112">
        <v>484</v>
      </c>
      <c r="M37" s="112">
        <v>501</v>
      </c>
      <c r="N37" s="123">
        <f t="shared" ref="N37:N68" si="3">SUM(B37:M37)</f>
        <v>4338</v>
      </c>
      <c r="O37" s="124">
        <f t="shared" ref="O37:O68" si="4">AVERAGE(B37:M37)</f>
        <v>723</v>
      </c>
      <c r="P37" s="116">
        <f t="shared" ref="P37:P68" si="5">(N37/$N$187)*100</f>
        <v>14.884710403513587</v>
      </c>
    </row>
    <row r="38" spans="1:16">
      <c r="A38" s="129" t="s">
        <v>59</v>
      </c>
      <c r="B38" s="126"/>
      <c r="C38" s="120"/>
      <c r="D38" s="127"/>
      <c r="E38" s="128"/>
      <c r="F38" s="128"/>
      <c r="G38" s="122"/>
      <c r="H38" s="122">
        <v>14</v>
      </c>
      <c r="I38" s="122">
        <v>15</v>
      </c>
      <c r="J38" s="128">
        <v>9</v>
      </c>
      <c r="K38" s="112">
        <v>9</v>
      </c>
      <c r="L38" s="112">
        <v>3</v>
      </c>
      <c r="M38" s="112">
        <v>1</v>
      </c>
      <c r="N38" s="123">
        <f t="shared" si="3"/>
        <v>51</v>
      </c>
      <c r="O38" s="124">
        <f t="shared" si="4"/>
        <v>8.5</v>
      </c>
      <c r="P38" s="116">
        <f t="shared" si="5"/>
        <v>0.17499313752401868</v>
      </c>
    </row>
    <row r="39" spans="1:16">
      <c r="A39" s="129" t="s">
        <v>60</v>
      </c>
      <c r="B39" s="126"/>
      <c r="C39" s="120"/>
      <c r="D39" s="127"/>
      <c r="E39" s="128"/>
      <c r="F39" s="128"/>
      <c r="G39" s="122"/>
      <c r="H39" s="122">
        <v>153</v>
      </c>
      <c r="I39" s="122">
        <v>136</v>
      </c>
      <c r="J39" s="128">
        <v>116</v>
      </c>
      <c r="K39" s="112">
        <v>157</v>
      </c>
      <c r="L39" s="112">
        <v>139</v>
      </c>
      <c r="M39" s="112">
        <v>91</v>
      </c>
      <c r="N39" s="123">
        <f t="shared" si="3"/>
        <v>792</v>
      </c>
      <c r="O39" s="124">
        <f t="shared" si="4"/>
        <v>132</v>
      </c>
      <c r="P39" s="116">
        <f t="shared" si="5"/>
        <v>2.7175404886082899</v>
      </c>
    </row>
    <row r="40" spans="1:16">
      <c r="A40" s="129" t="s">
        <v>61</v>
      </c>
      <c r="B40" s="126"/>
      <c r="C40" s="120"/>
      <c r="D40" s="127"/>
      <c r="E40" s="128"/>
      <c r="F40" s="128"/>
      <c r="G40" s="122"/>
      <c r="H40" s="122">
        <v>62</v>
      </c>
      <c r="I40" s="122">
        <v>123</v>
      </c>
      <c r="J40" s="128">
        <v>139</v>
      </c>
      <c r="K40" s="112">
        <v>155</v>
      </c>
      <c r="L40" s="112">
        <v>123</v>
      </c>
      <c r="M40" s="112">
        <v>81</v>
      </c>
      <c r="N40" s="123">
        <f t="shared" si="3"/>
        <v>683</v>
      </c>
      <c r="O40" s="124">
        <f t="shared" si="4"/>
        <v>113.83333333333333</v>
      </c>
      <c r="P40" s="116">
        <f t="shared" si="5"/>
        <v>2.3435355476255832</v>
      </c>
    </row>
    <row r="41" spans="1:16">
      <c r="A41" s="129" t="s">
        <v>62</v>
      </c>
      <c r="B41" s="126"/>
      <c r="C41" s="120"/>
      <c r="D41" s="127"/>
      <c r="E41" s="128"/>
      <c r="F41" s="128"/>
      <c r="G41" s="122"/>
      <c r="H41" s="122">
        <v>3</v>
      </c>
      <c r="I41" s="122">
        <v>3</v>
      </c>
      <c r="J41" s="128">
        <v>0</v>
      </c>
      <c r="K41" s="112">
        <v>1</v>
      </c>
      <c r="L41" s="112">
        <v>0</v>
      </c>
      <c r="M41" s="112">
        <v>0</v>
      </c>
      <c r="N41" s="123">
        <f t="shared" si="3"/>
        <v>7</v>
      </c>
      <c r="O41" s="124">
        <f t="shared" si="4"/>
        <v>1.1666666666666667</v>
      </c>
      <c r="P41" s="116">
        <f t="shared" si="5"/>
        <v>2.4018665934669229E-2</v>
      </c>
    </row>
    <row r="42" spans="1:16">
      <c r="A42" s="129" t="s">
        <v>63</v>
      </c>
      <c r="B42" s="126"/>
      <c r="C42" s="120"/>
      <c r="D42" s="127"/>
      <c r="E42" s="128"/>
      <c r="F42" s="128"/>
      <c r="G42" s="122"/>
      <c r="H42" s="122">
        <v>4</v>
      </c>
      <c r="I42" s="122">
        <v>13</v>
      </c>
      <c r="J42" s="128">
        <v>2</v>
      </c>
      <c r="K42" s="112">
        <v>4</v>
      </c>
      <c r="L42" s="112">
        <v>3</v>
      </c>
      <c r="M42" s="112">
        <v>5</v>
      </c>
      <c r="N42" s="123">
        <f t="shared" si="3"/>
        <v>31</v>
      </c>
      <c r="O42" s="124">
        <f t="shared" si="4"/>
        <v>5.166666666666667</v>
      </c>
      <c r="P42" s="116">
        <f t="shared" si="5"/>
        <v>0.10636837771067802</v>
      </c>
    </row>
    <row r="43" spans="1:16">
      <c r="A43" s="125" t="s">
        <v>64</v>
      </c>
      <c r="B43" s="126"/>
      <c r="C43" s="120"/>
      <c r="D43" s="127"/>
      <c r="E43" s="128"/>
      <c r="F43" s="128"/>
      <c r="G43" s="122"/>
      <c r="H43" s="122">
        <v>0</v>
      </c>
      <c r="I43" s="122">
        <v>0</v>
      </c>
      <c r="J43" s="128">
        <v>0</v>
      </c>
      <c r="K43" s="112">
        <v>1</v>
      </c>
      <c r="L43" s="112">
        <v>1</v>
      </c>
      <c r="M43" s="112">
        <v>0</v>
      </c>
      <c r="N43" s="123">
        <f t="shared" si="3"/>
        <v>2</v>
      </c>
      <c r="O43" s="124">
        <f t="shared" si="4"/>
        <v>0.33333333333333331</v>
      </c>
      <c r="P43" s="116">
        <f t="shared" si="5"/>
        <v>6.862475981334065E-3</v>
      </c>
    </row>
    <row r="44" spans="1:16">
      <c r="A44" s="129" t="s">
        <v>65</v>
      </c>
      <c r="B44" s="126"/>
      <c r="C44" s="120"/>
      <c r="D44" s="127"/>
      <c r="E44" s="128"/>
      <c r="F44" s="128"/>
      <c r="G44" s="122"/>
      <c r="H44" s="122">
        <v>15</v>
      </c>
      <c r="I44" s="122">
        <v>18</v>
      </c>
      <c r="J44" s="128">
        <v>10</v>
      </c>
      <c r="K44" s="112">
        <v>11</v>
      </c>
      <c r="L44" s="112">
        <v>18</v>
      </c>
      <c r="M44" s="112">
        <v>28</v>
      </c>
      <c r="N44" s="123">
        <f t="shared" si="3"/>
        <v>100</v>
      </c>
      <c r="O44" s="124">
        <f t="shared" si="4"/>
        <v>16.666666666666668</v>
      </c>
      <c r="P44" s="116">
        <f t="shared" si="5"/>
        <v>0.34312379906670326</v>
      </c>
    </row>
    <row r="45" spans="1:16">
      <c r="A45" s="129" t="s">
        <v>66</v>
      </c>
      <c r="B45" s="126"/>
      <c r="C45" s="120"/>
      <c r="D45" s="127"/>
      <c r="E45" s="128"/>
      <c r="F45" s="128"/>
      <c r="G45" s="122"/>
      <c r="H45" s="122">
        <v>0</v>
      </c>
      <c r="I45" s="122">
        <v>2</v>
      </c>
      <c r="J45" s="128">
        <v>4</v>
      </c>
      <c r="K45" s="112">
        <v>3</v>
      </c>
      <c r="L45" s="112">
        <v>0</v>
      </c>
      <c r="M45" s="112">
        <v>4</v>
      </c>
      <c r="N45" s="123">
        <f t="shared" si="3"/>
        <v>13</v>
      </c>
      <c r="O45" s="124">
        <f t="shared" si="4"/>
        <v>2.1666666666666665</v>
      </c>
      <c r="P45" s="116">
        <f t="shared" si="5"/>
        <v>4.4606093878671427E-2</v>
      </c>
    </row>
    <row r="46" spans="1:16">
      <c r="A46" s="129" t="s">
        <v>67</v>
      </c>
      <c r="B46" s="126"/>
      <c r="C46" s="120"/>
      <c r="D46" s="127"/>
      <c r="E46" s="128"/>
      <c r="F46" s="128"/>
      <c r="G46" s="122"/>
      <c r="H46" s="122">
        <v>4</v>
      </c>
      <c r="I46" s="122">
        <v>4</v>
      </c>
      <c r="J46" s="128">
        <v>2</v>
      </c>
      <c r="K46" s="112">
        <v>2</v>
      </c>
      <c r="L46" s="112">
        <v>8</v>
      </c>
      <c r="M46" s="112">
        <v>4</v>
      </c>
      <c r="N46" s="123">
        <f t="shared" si="3"/>
        <v>24</v>
      </c>
      <c r="O46" s="124">
        <f t="shared" si="4"/>
        <v>4</v>
      </c>
      <c r="P46" s="116">
        <f t="shared" si="5"/>
        <v>8.2349711776008791E-2</v>
      </c>
    </row>
    <row r="47" spans="1:16">
      <c r="A47" s="129" t="s">
        <v>68</v>
      </c>
      <c r="B47" s="126"/>
      <c r="C47" s="120"/>
      <c r="D47" s="127"/>
      <c r="E47" s="128"/>
      <c r="F47" s="128"/>
      <c r="G47" s="122"/>
      <c r="H47" s="122">
        <v>2</v>
      </c>
      <c r="I47" s="122">
        <v>5</v>
      </c>
      <c r="J47" s="128">
        <v>4</v>
      </c>
      <c r="K47" s="112">
        <v>5</v>
      </c>
      <c r="L47" s="112">
        <v>5</v>
      </c>
      <c r="M47" s="112">
        <v>3</v>
      </c>
      <c r="N47" s="123">
        <f t="shared" si="3"/>
        <v>24</v>
      </c>
      <c r="O47" s="124">
        <f t="shared" si="4"/>
        <v>4</v>
      </c>
      <c r="P47" s="116">
        <f t="shared" si="5"/>
        <v>8.2349711776008791E-2</v>
      </c>
    </row>
    <row r="48" spans="1:16">
      <c r="A48" s="129" t="s">
        <v>69</v>
      </c>
      <c r="B48" s="126"/>
      <c r="C48" s="120"/>
      <c r="D48" s="127"/>
      <c r="E48" s="128"/>
      <c r="F48" s="128"/>
      <c r="G48" s="122"/>
      <c r="H48" s="122">
        <v>32</v>
      </c>
      <c r="I48" s="122">
        <v>20</v>
      </c>
      <c r="J48" s="128">
        <v>18</v>
      </c>
      <c r="K48" s="112">
        <v>14</v>
      </c>
      <c r="L48" s="112">
        <v>20</v>
      </c>
      <c r="M48" s="112">
        <v>26</v>
      </c>
      <c r="N48" s="123">
        <f t="shared" si="3"/>
        <v>130</v>
      </c>
      <c r="O48" s="124">
        <f t="shared" si="4"/>
        <v>21.666666666666668</v>
      </c>
      <c r="P48" s="116">
        <f t="shared" si="5"/>
        <v>0.44606093878671427</v>
      </c>
    </row>
    <row r="49" spans="1:16">
      <c r="A49" s="129" t="s">
        <v>70</v>
      </c>
      <c r="B49" s="126"/>
      <c r="C49" s="120"/>
      <c r="D49" s="127"/>
      <c r="E49" s="128"/>
      <c r="F49" s="128"/>
      <c r="G49" s="122"/>
      <c r="H49" s="122">
        <v>7</v>
      </c>
      <c r="I49" s="122">
        <v>8</v>
      </c>
      <c r="J49" s="128">
        <v>11</v>
      </c>
      <c r="K49" s="112">
        <v>31</v>
      </c>
      <c r="L49" s="112">
        <v>16</v>
      </c>
      <c r="M49" s="112">
        <v>13</v>
      </c>
      <c r="N49" s="123">
        <f t="shared" si="3"/>
        <v>86</v>
      </c>
      <c r="O49" s="124">
        <f t="shared" si="4"/>
        <v>14.333333333333334</v>
      </c>
      <c r="P49" s="116">
        <f t="shared" si="5"/>
        <v>0.29508646719736481</v>
      </c>
    </row>
    <row r="50" spans="1:16">
      <c r="A50" s="129" t="s">
        <v>71</v>
      </c>
      <c r="B50" s="126"/>
      <c r="C50" s="120"/>
      <c r="D50" s="127"/>
      <c r="E50" s="128"/>
      <c r="F50" s="128"/>
      <c r="G50" s="122"/>
      <c r="H50" s="122">
        <v>0</v>
      </c>
      <c r="I50" s="122">
        <v>0</v>
      </c>
      <c r="J50" s="128">
        <v>0</v>
      </c>
      <c r="K50" s="112">
        <v>0</v>
      </c>
      <c r="L50" s="112">
        <v>0</v>
      </c>
      <c r="M50" s="112">
        <v>0</v>
      </c>
      <c r="N50" s="123">
        <f t="shared" si="3"/>
        <v>0</v>
      </c>
      <c r="O50" s="124">
        <f t="shared" si="4"/>
        <v>0</v>
      </c>
      <c r="P50" s="116">
        <f t="shared" si="5"/>
        <v>0</v>
      </c>
    </row>
    <row r="51" spans="1:16">
      <c r="A51" s="129" t="s">
        <v>72</v>
      </c>
      <c r="B51" s="126"/>
      <c r="C51" s="120"/>
      <c r="D51" s="127"/>
      <c r="E51" s="128"/>
      <c r="F51" s="128"/>
      <c r="G51" s="122"/>
      <c r="H51" s="122">
        <v>10</v>
      </c>
      <c r="I51" s="122">
        <v>9</v>
      </c>
      <c r="J51" s="128">
        <v>7</v>
      </c>
      <c r="K51" s="112">
        <v>10</v>
      </c>
      <c r="L51" s="112">
        <v>4</v>
      </c>
      <c r="M51" s="112">
        <v>7</v>
      </c>
      <c r="N51" s="123">
        <f t="shared" si="3"/>
        <v>47</v>
      </c>
      <c r="O51" s="124">
        <f t="shared" si="4"/>
        <v>7.833333333333333</v>
      </c>
      <c r="P51" s="116">
        <f t="shared" si="5"/>
        <v>0.16126818556135053</v>
      </c>
    </row>
    <row r="52" spans="1:16">
      <c r="A52" s="129" t="s">
        <v>73</v>
      </c>
      <c r="B52" s="126"/>
      <c r="C52" s="120"/>
      <c r="D52" s="127"/>
      <c r="E52" s="128"/>
      <c r="F52" s="128"/>
      <c r="G52" s="122"/>
      <c r="H52" s="122">
        <v>1</v>
      </c>
      <c r="I52" s="122">
        <v>2</v>
      </c>
      <c r="J52" s="128">
        <v>0</v>
      </c>
      <c r="K52" s="112">
        <v>0</v>
      </c>
      <c r="L52" s="112">
        <v>3</v>
      </c>
      <c r="M52" s="112">
        <v>1</v>
      </c>
      <c r="N52" s="123">
        <f t="shared" si="3"/>
        <v>7</v>
      </c>
      <c r="O52" s="124">
        <f t="shared" si="4"/>
        <v>1.1666666666666667</v>
      </c>
      <c r="P52" s="116">
        <f t="shared" si="5"/>
        <v>2.4018665934669229E-2</v>
      </c>
    </row>
    <row r="53" spans="1:16">
      <c r="A53" s="129" t="s">
        <v>74</v>
      </c>
      <c r="B53" s="126"/>
      <c r="C53" s="120"/>
      <c r="D53" s="127"/>
      <c r="E53" s="128"/>
      <c r="F53" s="128"/>
      <c r="G53" s="122"/>
      <c r="H53" s="122">
        <v>7</v>
      </c>
      <c r="I53" s="122">
        <v>11</v>
      </c>
      <c r="J53" s="128">
        <v>14</v>
      </c>
      <c r="K53" s="112">
        <v>9</v>
      </c>
      <c r="L53" s="112">
        <v>11</v>
      </c>
      <c r="M53" s="112">
        <v>20</v>
      </c>
      <c r="N53" s="123">
        <f t="shared" si="3"/>
        <v>72</v>
      </c>
      <c r="O53" s="124">
        <f t="shared" si="4"/>
        <v>12</v>
      </c>
      <c r="P53" s="116">
        <f t="shared" si="5"/>
        <v>0.24704913532802636</v>
      </c>
    </row>
    <row r="54" spans="1:16">
      <c r="A54" s="129" t="s">
        <v>75</v>
      </c>
      <c r="B54" s="126"/>
      <c r="C54" s="120"/>
      <c r="D54" s="127"/>
      <c r="E54" s="128"/>
      <c r="F54" s="128"/>
      <c r="G54" s="122"/>
      <c r="H54" s="122">
        <v>19</v>
      </c>
      <c r="I54" s="122">
        <v>9</v>
      </c>
      <c r="J54" s="128">
        <v>12</v>
      </c>
      <c r="K54" s="112">
        <v>12</v>
      </c>
      <c r="L54" s="112">
        <v>14</v>
      </c>
      <c r="M54" s="112">
        <v>9</v>
      </c>
      <c r="N54" s="123">
        <f t="shared" si="3"/>
        <v>75</v>
      </c>
      <c r="O54" s="124">
        <f t="shared" si="4"/>
        <v>12.5</v>
      </c>
      <c r="P54" s="116">
        <f t="shared" si="5"/>
        <v>0.25734284930002743</v>
      </c>
    </row>
    <row r="55" spans="1:16">
      <c r="A55" s="129" t="s">
        <v>76</v>
      </c>
      <c r="B55" s="126"/>
      <c r="C55" s="120"/>
      <c r="D55" s="127"/>
      <c r="E55" s="128"/>
      <c r="F55" s="128"/>
      <c r="G55" s="122"/>
      <c r="H55" s="122">
        <v>1</v>
      </c>
      <c r="I55" s="122">
        <v>3</v>
      </c>
      <c r="J55" s="128">
        <v>1</v>
      </c>
      <c r="K55" s="112">
        <v>0</v>
      </c>
      <c r="L55" s="112">
        <v>1</v>
      </c>
      <c r="M55" s="112">
        <v>3</v>
      </c>
      <c r="N55" s="123">
        <f t="shared" si="3"/>
        <v>9</v>
      </c>
      <c r="O55" s="124">
        <f t="shared" si="4"/>
        <v>1.5</v>
      </c>
      <c r="P55" s="116">
        <f t="shared" si="5"/>
        <v>3.0881141916003295E-2</v>
      </c>
    </row>
    <row r="56" spans="1:16">
      <c r="A56" s="129" t="s">
        <v>77</v>
      </c>
      <c r="B56" s="126"/>
      <c r="C56" s="120"/>
      <c r="D56" s="127"/>
      <c r="E56" s="128"/>
      <c r="F56" s="128"/>
      <c r="G56" s="122"/>
      <c r="H56" s="122">
        <v>5</v>
      </c>
      <c r="I56" s="122">
        <v>0</v>
      </c>
      <c r="J56" s="128">
        <v>2</v>
      </c>
      <c r="K56" s="112">
        <v>0</v>
      </c>
      <c r="L56" s="112">
        <v>1</v>
      </c>
      <c r="M56" s="112">
        <v>2</v>
      </c>
      <c r="N56" s="123">
        <f t="shared" si="3"/>
        <v>10</v>
      </c>
      <c r="O56" s="124">
        <f t="shared" si="4"/>
        <v>1.6666666666666667</v>
      </c>
      <c r="P56" s="116">
        <f t="shared" si="5"/>
        <v>3.4312379906670326E-2</v>
      </c>
    </row>
    <row r="57" spans="1:16">
      <c r="A57" s="129" t="s">
        <v>78</v>
      </c>
      <c r="B57" s="126"/>
      <c r="C57" s="120"/>
      <c r="D57" s="127"/>
      <c r="E57" s="128"/>
      <c r="F57" s="128"/>
      <c r="G57" s="122"/>
      <c r="H57" s="122">
        <v>0</v>
      </c>
      <c r="I57" s="122">
        <v>0</v>
      </c>
      <c r="J57" s="128">
        <v>0</v>
      </c>
      <c r="K57" s="112">
        <v>0</v>
      </c>
      <c r="L57" s="112">
        <v>0</v>
      </c>
      <c r="M57" s="112">
        <v>0</v>
      </c>
      <c r="N57" s="123">
        <f t="shared" si="3"/>
        <v>0</v>
      </c>
      <c r="O57" s="124">
        <f t="shared" si="4"/>
        <v>0</v>
      </c>
      <c r="P57" s="116">
        <f t="shared" si="5"/>
        <v>0</v>
      </c>
    </row>
    <row r="58" spans="1:16">
      <c r="A58" s="129" t="s">
        <v>79</v>
      </c>
      <c r="B58" s="126"/>
      <c r="C58" s="120"/>
      <c r="D58" s="127"/>
      <c r="E58" s="128"/>
      <c r="F58" s="128"/>
      <c r="G58" s="122"/>
      <c r="H58" s="122">
        <v>8</v>
      </c>
      <c r="I58" s="122">
        <v>3</v>
      </c>
      <c r="J58" s="128">
        <v>1</v>
      </c>
      <c r="K58" s="112">
        <v>2</v>
      </c>
      <c r="L58" s="112">
        <v>2</v>
      </c>
      <c r="M58" s="112">
        <v>0</v>
      </c>
      <c r="N58" s="123">
        <f t="shared" si="3"/>
        <v>16</v>
      </c>
      <c r="O58" s="124">
        <f t="shared" si="4"/>
        <v>2.6666666666666665</v>
      </c>
      <c r="P58" s="116">
        <f t="shared" si="5"/>
        <v>5.489980785067252E-2</v>
      </c>
    </row>
    <row r="59" spans="1:16">
      <c r="A59" s="129" t="s">
        <v>80</v>
      </c>
      <c r="B59" s="126"/>
      <c r="C59" s="120"/>
      <c r="D59" s="127"/>
      <c r="E59" s="128"/>
      <c r="F59" s="128"/>
      <c r="G59" s="122"/>
      <c r="H59" s="122">
        <v>0</v>
      </c>
      <c r="I59" s="122">
        <v>0</v>
      </c>
      <c r="J59" s="128">
        <v>0</v>
      </c>
      <c r="K59" s="112">
        <v>0</v>
      </c>
      <c r="L59" s="112">
        <v>0</v>
      </c>
      <c r="M59" s="112">
        <v>0</v>
      </c>
      <c r="N59" s="123">
        <f t="shared" si="3"/>
        <v>0</v>
      </c>
      <c r="O59" s="124">
        <f t="shared" si="4"/>
        <v>0</v>
      </c>
      <c r="P59" s="116">
        <f t="shared" si="5"/>
        <v>0</v>
      </c>
    </row>
    <row r="60" spans="1:16">
      <c r="A60" s="129" t="s">
        <v>81</v>
      </c>
      <c r="B60" s="126"/>
      <c r="C60" s="120"/>
      <c r="D60" s="127"/>
      <c r="E60" s="128"/>
      <c r="F60" s="128"/>
      <c r="G60" s="122"/>
      <c r="H60" s="122">
        <v>9</v>
      </c>
      <c r="I60" s="122">
        <v>16</v>
      </c>
      <c r="J60" s="128">
        <v>8</v>
      </c>
      <c r="K60" s="112">
        <v>7</v>
      </c>
      <c r="L60" s="112">
        <v>4</v>
      </c>
      <c r="M60" s="112">
        <v>7</v>
      </c>
      <c r="N60" s="123">
        <f t="shared" si="3"/>
        <v>51</v>
      </c>
      <c r="O60" s="124">
        <f t="shared" si="4"/>
        <v>8.5</v>
      </c>
      <c r="P60" s="116">
        <f t="shared" si="5"/>
        <v>0.17499313752401868</v>
      </c>
    </row>
    <row r="61" spans="1:16">
      <c r="A61" s="129" t="s">
        <v>82</v>
      </c>
      <c r="B61" s="126"/>
      <c r="C61" s="120"/>
      <c r="D61" s="127"/>
      <c r="E61" s="128"/>
      <c r="F61" s="128"/>
      <c r="G61" s="122"/>
      <c r="H61" s="122">
        <v>2</v>
      </c>
      <c r="I61" s="122">
        <v>1</v>
      </c>
      <c r="J61" s="128">
        <v>0</v>
      </c>
      <c r="K61" s="112">
        <v>2</v>
      </c>
      <c r="L61" s="112">
        <v>3</v>
      </c>
      <c r="M61" s="112">
        <v>2</v>
      </c>
      <c r="N61" s="123">
        <f t="shared" si="3"/>
        <v>10</v>
      </c>
      <c r="O61" s="124">
        <f t="shared" si="4"/>
        <v>1.6666666666666667</v>
      </c>
      <c r="P61" s="116">
        <f t="shared" si="5"/>
        <v>3.4312379906670326E-2</v>
      </c>
    </row>
    <row r="62" spans="1:16">
      <c r="A62" s="129" t="s">
        <v>83</v>
      </c>
      <c r="B62" s="126"/>
      <c r="C62" s="120"/>
      <c r="D62" s="127"/>
      <c r="E62" s="128"/>
      <c r="F62" s="128"/>
      <c r="G62" s="122"/>
      <c r="H62" s="122">
        <v>9</v>
      </c>
      <c r="I62" s="122">
        <v>34</v>
      </c>
      <c r="J62" s="128">
        <v>37</v>
      </c>
      <c r="K62" s="112">
        <v>32</v>
      </c>
      <c r="L62" s="112">
        <v>51</v>
      </c>
      <c r="M62" s="112">
        <v>30</v>
      </c>
      <c r="N62" s="123">
        <f t="shared" si="3"/>
        <v>193</v>
      </c>
      <c r="O62" s="124">
        <f t="shared" si="4"/>
        <v>32.166666666666664</v>
      </c>
      <c r="P62" s="116">
        <f t="shared" si="5"/>
        <v>0.66222893219873735</v>
      </c>
    </row>
    <row r="63" spans="1:16">
      <c r="A63" s="129" t="s">
        <v>84</v>
      </c>
      <c r="B63" s="126"/>
      <c r="C63" s="120"/>
      <c r="D63" s="127"/>
      <c r="E63" s="128"/>
      <c r="F63" s="128"/>
      <c r="G63" s="122"/>
      <c r="H63" s="122">
        <v>1</v>
      </c>
      <c r="I63" s="122">
        <v>1</v>
      </c>
      <c r="J63" s="128">
        <v>2</v>
      </c>
      <c r="K63" s="112">
        <v>3</v>
      </c>
      <c r="L63" s="112">
        <v>2</v>
      </c>
      <c r="M63" s="112">
        <v>0</v>
      </c>
      <c r="N63" s="123">
        <f t="shared" si="3"/>
        <v>9</v>
      </c>
      <c r="O63" s="124">
        <f t="shared" si="4"/>
        <v>1.5</v>
      </c>
      <c r="P63" s="116">
        <f t="shared" si="5"/>
        <v>3.0881141916003295E-2</v>
      </c>
    </row>
    <row r="64" spans="1:16">
      <c r="A64" s="129" t="s">
        <v>85</v>
      </c>
      <c r="B64" s="126"/>
      <c r="C64" s="120"/>
      <c r="D64" s="127"/>
      <c r="E64" s="128"/>
      <c r="F64" s="128"/>
      <c r="G64" s="122"/>
      <c r="H64" s="122">
        <v>0</v>
      </c>
      <c r="I64" s="122">
        <v>0</v>
      </c>
      <c r="J64" s="128">
        <v>0</v>
      </c>
      <c r="K64" s="112">
        <v>0</v>
      </c>
      <c r="L64" s="112">
        <v>0</v>
      </c>
      <c r="M64" s="112">
        <v>0</v>
      </c>
      <c r="N64" s="123">
        <f t="shared" si="3"/>
        <v>0</v>
      </c>
      <c r="O64" s="124">
        <f t="shared" si="4"/>
        <v>0</v>
      </c>
      <c r="P64" s="116">
        <f t="shared" si="5"/>
        <v>0</v>
      </c>
    </row>
    <row r="65" spans="1:16">
      <c r="A65" s="129" t="s">
        <v>86</v>
      </c>
      <c r="B65" s="126"/>
      <c r="C65" s="120"/>
      <c r="D65" s="127"/>
      <c r="E65" s="128"/>
      <c r="F65" s="128"/>
      <c r="G65" s="122"/>
      <c r="H65" s="122">
        <v>6</v>
      </c>
      <c r="I65" s="122">
        <v>8</v>
      </c>
      <c r="J65" s="128">
        <v>5</v>
      </c>
      <c r="K65" s="112">
        <v>4</v>
      </c>
      <c r="L65" s="112">
        <v>9</v>
      </c>
      <c r="M65" s="112">
        <v>8</v>
      </c>
      <c r="N65" s="123">
        <f t="shared" si="3"/>
        <v>40</v>
      </c>
      <c r="O65" s="124">
        <f t="shared" si="4"/>
        <v>6.666666666666667</v>
      </c>
      <c r="P65" s="116">
        <f t="shared" si="5"/>
        <v>0.1372495196266813</v>
      </c>
    </row>
    <row r="66" spans="1:16">
      <c r="A66" s="129" t="s">
        <v>87</v>
      </c>
      <c r="B66" s="126"/>
      <c r="C66" s="120"/>
      <c r="D66" s="127"/>
      <c r="E66" s="128"/>
      <c r="F66" s="128"/>
      <c r="G66" s="122"/>
      <c r="H66" s="122">
        <v>5</v>
      </c>
      <c r="I66" s="122">
        <v>3</v>
      </c>
      <c r="J66" s="128">
        <v>4</v>
      </c>
      <c r="K66" s="112">
        <v>4</v>
      </c>
      <c r="L66" s="112">
        <v>0</v>
      </c>
      <c r="M66" s="112">
        <v>0</v>
      </c>
      <c r="N66" s="123">
        <f t="shared" si="3"/>
        <v>16</v>
      </c>
      <c r="O66" s="124">
        <f t="shared" si="4"/>
        <v>2.6666666666666665</v>
      </c>
      <c r="P66" s="116">
        <f t="shared" si="5"/>
        <v>5.489980785067252E-2</v>
      </c>
    </row>
    <row r="67" spans="1:16">
      <c r="A67" s="129" t="s">
        <v>88</v>
      </c>
      <c r="B67" s="126"/>
      <c r="C67" s="120"/>
      <c r="D67" s="127"/>
      <c r="E67" s="128"/>
      <c r="F67" s="128"/>
      <c r="G67" s="122"/>
      <c r="H67" s="122">
        <v>15</v>
      </c>
      <c r="I67" s="122">
        <v>6</v>
      </c>
      <c r="J67" s="128">
        <v>11</v>
      </c>
      <c r="K67" s="112">
        <v>29</v>
      </c>
      <c r="L67" s="112">
        <v>30</v>
      </c>
      <c r="M67" s="112">
        <v>27</v>
      </c>
      <c r="N67" s="123">
        <f t="shared" si="3"/>
        <v>118</v>
      </c>
      <c r="O67" s="124">
        <f t="shared" si="4"/>
        <v>19.666666666666668</v>
      </c>
      <c r="P67" s="116">
        <f t="shared" si="5"/>
        <v>0.40488608289870981</v>
      </c>
    </row>
    <row r="68" spans="1:16">
      <c r="A68" s="129" t="s">
        <v>89</v>
      </c>
      <c r="B68" s="126"/>
      <c r="C68" s="120"/>
      <c r="D68" s="127"/>
      <c r="E68" s="128"/>
      <c r="F68" s="128"/>
      <c r="G68" s="122"/>
      <c r="H68" s="122">
        <v>3</v>
      </c>
      <c r="I68" s="122">
        <v>7</v>
      </c>
      <c r="J68" s="128">
        <v>6</v>
      </c>
      <c r="K68" s="112">
        <v>11</v>
      </c>
      <c r="L68" s="112">
        <v>5</v>
      </c>
      <c r="M68" s="112">
        <v>3</v>
      </c>
      <c r="N68" s="123">
        <f t="shared" si="3"/>
        <v>35</v>
      </c>
      <c r="O68" s="124">
        <f t="shared" si="4"/>
        <v>5.833333333333333</v>
      </c>
      <c r="P68" s="116">
        <f t="shared" si="5"/>
        <v>0.12009332967334616</v>
      </c>
    </row>
    <row r="69" spans="1:16">
      <c r="A69" s="125" t="s">
        <v>90</v>
      </c>
      <c r="B69" s="126"/>
      <c r="C69" s="120"/>
      <c r="D69" s="127"/>
      <c r="E69" s="128"/>
      <c r="F69" s="128"/>
      <c r="G69" s="122"/>
      <c r="H69" s="122">
        <v>28</v>
      </c>
      <c r="I69" s="122">
        <v>15</v>
      </c>
      <c r="J69" s="128">
        <v>24</v>
      </c>
      <c r="K69" s="112">
        <v>42</v>
      </c>
      <c r="L69" s="112">
        <v>25</v>
      </c>
      <c r="M69" s="112">
        <v>30</v>
      </c>
      <c r="N69" s="123">
        <f t="shared" ref="N69:N100" si="6">SUM(B69:M69)</f>
        <v>164</v>
      </c>
      <c r="O69" s="124">
        <f t="shared" ref="O69:O100" si="7">AVERAGE(B69:M69)</f>
        <v>27.333333333333332</v>
      </c>
      <c r="P69" s="116">
        <f t="shared" ref="P69:P100" si="8">(N69/$N$187)*100</f>
        <v>0.56272303046939331</v>
      </c>
    </row>
    <row r="70" spans="1:16">
      <c r="A70" s="129" t="s">
        <v>91</v>
      </c>
      <c r="B70" s="126"/>
      <c r="C70" s="120"/>
      <c r="D70" s="127"/>
      <c r="E70" s="128"/>
      <c r="F70" s="128"/>
      <c r="G70" s="122"/>
      <c r="H70" s="122">
        <v>11</v>
      </c>
      <c r="I70" s="122">
        <v>13</v>
      </c>
      <c r="J70" s="128">
        <v>10</v>
      </c>
      <c r="K70" s="112">
        <v>15</v>
      </c>
      <c r="L70" s="112">
        <v>15</v>
      </c>
      <c r="M70" s="112">
        <v>19</v>
      </c>
      <c r="N70" s="123">
        <f t="shared" si="6"/>
        <v>83</v>
      </c>
      <c r="O70" s="124">
        <f t="shared" si="7"/>
        <v>13.833333333333334</v>
      </c>
      <c r="P70" s="116">
        <f t="shared" si="8"/>
        <v>0.28479275322536368</v>
      </c>
    </row>
    <row r="71" spans="1:16">
      <c r="A71" s="129" t="s">
        <v>92</v>
      </c>
      <c r="B71" s="126"/>
      <c r="C71" s="120"/>
      <c r="D71" s="127"/>
      <c r="E71" s="128"/>
      <c r="F71" s="128"/>
      <c r="G71" s="122"/>
      <c r="H71" s="122">
        <v>2</v>
      </c>
      <c r="I71" s="122">
        <v>3</v>
      </c>
      <c r="J71" s="128">
        <v>0</v>
      </c>
      <c r="K71" s="112">
        <v>1</v>
      </c>
      <c r="L71" s="112">
        <v>2</v>
      </c>
      <c r="M71" s="112">
        <v>7</v>
      </c>
      <c r="N71" s="123">
        <f t="shared" si="6"/>
        <v>15</v>
      </c>
      <c r="O71" s="124">
        <f t="shared" si="7"/>
        <v>2.5</v>
      </c>
      <c r="P71" s="116">
        <f t="shared" si="8"/>
        <v>5.1468569860005496E-2</v>
      </c>
    </row>
    <row r="72" spans="1:16">
      <c r="A72" s="125" t="s">
        <v>93</v>
      </c>
      <c r="B72" s="126"/>
      <c r="C72" s="120"/>
      <c r="D72" s="127"/>
      <c r="E72" s="128"/>
      <c r="F72" s="128"/>
      <c r="G72" s="122"/>
      <c r="H72" s="122">
        <v>7</v>
      </c>
      <c r="I72" s="122">
        <v>3</v>
      </c>
      <c r="J72" s="128">
        <v>0</v>
      </c>
      <c r="K72" s="112">
        <v>0</v>
      </c>
      <c r="L72" s="112">
        <v>1</v>
      </c>
      <c r="M72" s="112">
        <v>5</v>
      </c>
      <c r="N72" s="123">
        <f t="shared" si="6"/>
        <v>16</v>
      </c>
      <c r="O72" s="124">
        <f t="shared" si="7"/>
        <v>2.6666666666666665</v>
      </c>
      <c r="P72" s="116">
        <f t="shared" si="8"/>
        <v>5.489980785067252E-2</v>
      </c>
    </row>
    <row r="73" spans="1:16">
      <c r="A73" s="125" t="s">
        <v>94</v>
      </c>
      <c r="B73" s="126"/>
      <c r="C73" s="120"/>
      <c r="D73" s="127"/>
      <c r="E73" s="128"/>
      <c r="F73" s="128"/>
      <c r="G73" s="122"/>
      <c r="H73" s="122">
        <v>2</v>
      </c>
      <c r="I73" s="122">
        <v>6</v>
      </c>
      <c r="J73" s="128">
        <v>1</v>
      </c>
      <c r="K73" s="112">
        <v>7</v>
      </c>
      <c r="L73" s="112">
        <v>8</v>
      </c>
      <c r="M73" s="112">
        <v>21</v>
      </c>
      <c r="N73" s="123">
        <f t="shared" si="6"/>
        <v>45</v>
      </c>
      <c r="O73" s="124">
        <f t="shared" si="7"/>
        <v>7.5</v>
      </c>
      <c r="P73" s="116">
        <f t="shared" si="8"/>
        <v>0.15440570958001645</v>
      </c>
    </row>
    <row r="74" spans="1:16">
      <c r="A74" s="129" t="s">
        <v>95</v>
      </c>
      <c r="B74" s="126"/>
      <c r="C74" s="120"/>
      <c r="D74" s="127"/>
      <c r="E74" s="128"/>
      <c r="F74" s="128"/>
      <c r="G74" s="122"/>
      <c r="H74" s="122">
        <v>79</v>
      </c>
      <c r="I74" s="122">
        <v>102</v>
      </c>
      <c r="J74" s="128">
        <v>130</v>
      </c>
      <c r="K74" s="112">
        <v>176</v>
      </c>
      <c r="L74" s="112">
        <v>135</v>
      </c>
      <c r="M74" s="112">
        <v>118</v>
      </c>
      <c r="N74" s="123">
        <f t="shared" si="6"/>
        <v>740</v>
      </c>
      <c r="O74" s="124">
        <f t="shared" si="7"/>
        <v>123.33333333333333</v>
      </c>
      <c r="P74" s="116">
        <f t="shared" si="8"/>
        <v>2.5391161130936042</v>
      </c>
    </row>
    <row r="75" spans="1:16">
      <c r="A75" s="129" t="s">
        <v>96</v>
      </c>
      <c r="B75" s="126"/>
      <c r="C75" s="120"/>
      <c r="D75" s="127"/>
      <c r="E75" s="128"/>
      <c r="F75" s="128"/>
      <c r="G75" s="122"/>
      <c r="H75" s="122">
        <v>3</v>
      </c>
      <c r="I75" s="122">
        <v>2</v>
      </c>
      <c r="J75" s="128">
        <v>1</v>
      </c>
      <c r="K75" s="848">
        <v>0</v>
      </c>
      <c r="L75" s="112">
        <v>1</v>
      </c>
      <c r="M75" s="112">
        <v>1</v>
      </c>
      <c r="N75" s="123">
        <f t="shared" si="6"/>
        <v>8</v>
      </c>
      <c r="O75" s="124">
        <f t="shared" si="7"/>
        <v>1.3333333333333333</v>
      </c>
      <c r="P75" s="116">
        <f t="shared" si="8"/>
        <v>2.744990392533626E-2</v>
      </c>
    </row>
    <row r="76" spans="1:16">
      <c r="A76" s="129" t="s">
        <v>97</v>
      </c>
      <c r="B76" s="126"/>
      <c r="C76" s="120"/>
      <c r="D76" s="127"/>
      <c r="E76" s="128"/>
      <c r="F76" s="128"/>
      <c r="G76" s="122"/>
      <c r="H76" s="122">
        <v>0</v>
      </c>
      <c r="I76" s="122">
        <v>0</v>
      </c>
      <c r="J76" s="128">
        <v>0</v>
      </c>
      <c r="K76" s="848">
        <v>0</v>
      </c>
      <c r="L76" s="112">
        <v>0</v>
      </c>
      <c r="M76" s="112">
        <v>0</v>
      </c>
      <c r="N76" s="123">
        <f t="shared" si="6"/>
        <v>0</v>
      </c>
      <c r="O76" s="124">
        <f t="shared" si="7"/>
        <v>0</v>
      </c>
      <c r="P76" s="116">
        <f t="shared" si="8"/>
        <v>0</v>
      </c>
    </row>
    <row r="77" spans="1:16">
      <c r="A77" s="129" t="s">
        <v>11</v>
      </c>
      <c r="B77" s="126"/>
      <c r="C77" s="130"/>
      <c r="D77" s="127"/>
      <c r="E77" s="128"/>
      <c r="F77" s="128"/>
      <c r="G77" s="122"/>
      <c r="H77" s="122">
        <v>36</v>
      </c>
      <c r="I77" s="122">
        <v>70</v>
      </c>
      <c r="J77" s="128">
        <v>70</v>
      </c>
      <c r="K77" s="848">
        <v>76</v>
      </c>
      <c r="L77" s="112">
        <v>55</v>
      </c>
      <c r="M77" s="112">
        <v>67</v>
      </c>
      <c r="N77" s="123">
        <f t="shared" si="6"/>
        <v>374</v>
      </c>
      <c r="O77" s="124">
        <f t="shared" si="7"/>
        <v>62.333333333333336</v>
      </c>
      <c r="P77" s="116">
        <f t="shared" si="8"/>
        <v>1.2832830085094702</v>
      </c>
    </row>
    <row r="78" spans="1:16">
      <c r="A78" s="129" t="s">
        <v>98</v>
      </c>
      <c r="B78" s="126"/>
      <c r="C78" s="130"/>
      <c r="D78" s="127"/>
      <c r="E78" s="128"/>
      <c r="F78" s="128"/>
      <c r="G78" s="122"/>
      <c r="H78" s="122">
        <v>0</v>
      </c>
      <c r="I78" s="122">
        <v>0</v>
      </c>
      <c r="J78" s="128">
        <v>1</v>
      </c>
      <c r="K78" s="112">
        <v>1</v>
      </c>
      <c r="L78" s="112">
        <v>0</v>
      </c>
      <c r="M78" s="112">
        <v>2</v>
      </c>
      <c r="N78" s="123">
        <f t="shared" si="6"/>
        <v>4</v>
      </c>
      <c r="O78" s="124">
        <f t="shared" si="7"/>
        <v>0.66666666666666663</v>
      </c>
      <c r="P78" s="116">
        <f t="shared" si="8"/>
        <v>1.372495196266813E-2</v>
      </c>
    </row>
    <row r="79" spans="1:16">
      <c r="A79" s="129" t="s">
        <v>99</v>
      </c>
      <c r="B79" s="126"/>
      <c r="C79" s="120"/>
      <c r="D79" s="127"/>
      <c r="E79" s="128"/>
      <c r="F79" s="128"/>
      <c r="G79" s="122"/>
      <c r="H79" s="122">
        <v>2</v>
      </c>
      <c r="I79" s="122">
        <v>10</v>
      </c>
      <c r="J79" s="128">
        <v>2</v>
      </c>
      <c r="K79" s="112">
        <v>5</v>
      </c>
      <c r="L79" s="112">
        <v>0</v>
      </c>
      <c r="M79" s="112">
        <v>0</v>
      </c>
      <c r="N79" s="123">
        <f t="shared" si="6"/>
        <v>19</v>
      </c>
      <c r="O79" s="124">
        <f t="shared" si="7"/>
        <v>3.1666666666666665</v>
      </c>
      <c r="P79" s="116">
        <f t="shared" si="8"/>
        <v>6.5193521822673628E-2</v>
      </c>
    </row>
    <row r="80" spans="1:16">
      <c r="A80" s="129" t="s">
        <v>100</v>
      </c>
      <c r="B80" s="126"/>
      <c r="C80" s="120"/>
      <c r="D80" s="127"/>
      <c r="E80" s="128"/>
      <c r="F80" s="128"/>
      <c r="G80" s="122"/>
      <c r="H80" s="122">
        <v>104</v>
      </c>
      <c r="I80" s="122">
        <v>298</v>
      </c>
      <c r="J80" s="128">
        <v>101</v>
      </c>
      <c r="K80" s="112">
        <v>164</v>
      </c>
      <c r="L80" s="112">
        <v>93</v>
      </c>
      <c r="M80" s="112">
        <v>113</v>
      </c>
      <c r="N80" s="123">
        <f t="shared" si="6"/>
        <v>873</v>
      </c>
      <c r="O80" s="124">
        <f t="shared" si="7"/>
        <v>145.5</v>
      </c>
      <c r="P80" s="116">
        <f t="shared" si="8"/>
        <v>2.9954707658523194</v>
      </c>
    </row>
    <row r="81" spans="1:16">
      <c r="A81" s="129" t="s">
        <v>101</v>
      </c>
      <c r="B81" s="126"/>
      <c r="C81" s="120"/>
      <c r="D81" s="127"/>
      <c r="E81" s="128"/>
      <c r="F81" s="128"/>
      <c r="G81" s="122"/>
      <c r="H81" s="122">
        <v>66</v>
      </c>
      <c r="I81" s="122">
        <v>52</v>
      </c>
      <c r="J81" s="128">
        <v>44</v>
      </c>
      <c r="K81" s="112">
        <v>49</v>
      </c>
      <c r="L81" s="112">
        <v>47</v>
      </c>
      <c r="M81" s="112">
        <v>103</v>
      </c>
      <c r="N81" s="123">
        <f t="shared" si="6"/>
        <v>361</v>
      </c>
      <c r="O81" s="124">
        <f t="shared" si="7"/>
        <v>60.166666666666664</v>
      </c>
      <c r="P81" s="116">
        <f t="shared" si="8"/>
        <v>1.2386769146307988</v>
      </c>
    </row>
    <row r="82" spans="1:16">
      <c r="A82" s="129" t="s">
        <v>102</v>
      </c>
      <c r="B82" s="126"/>
      <c r="C82" s="120"/>
      <c r="D82" s="127"/>
      <c r="E82" s="128"/>
      <c r="F82" s="128"/>
      <c r="G82" s="122"/>
      <c r="H82" s="122">
        <v>0</v>
      </c>
      <c r="I82" s="122">
        <v>0</v>
      </c>
      <c r="J82" s="128">
        <v>0</v>
      </c>
      <c r="K82" s="112">
        <v>0</v>
      </c>
      <c r="L82" s="112">
        <v>0</v>
      </c>
      <c r="M82" s="112">
        <v>0</v>
      </c>
      <c r="N82" s="123">
        <f t="shared" si="6"/>
        <v>0</v>
      </c>
      <c r="O82" s="124">
        <f t="shared" si="7"/>
        <v>0</v>
      </c>
      <c r="P82" s="116">
        <f t="shared" si="8"/>
        <v>0</v>
      </c>
    </row>
    <row r="83" spans="1:16">
      <c r="A83" s="129" t="s">
        <v>103</v>
      </c>
      <c r="B83" s="126"/>
      <c r="C83" s="120"/>
      <c r="D83" s="127"/>
      <c r="E83" s="128"/>
      <c r="F83" s="128"/>
      <c r="G83" s="122"/>
      <c r="H83" s="122">
        <v>1</v>
      </c>
      <c r="I83" s="122">
        <v>4</v>
      </c>
      <c r="J83" s="128">
        <v>2</v>
      </c>
      <c r="K83" s="112">
        <v>3</v>
      </c>
      <c r="L83" s="112">
        <v>9</v>
      </c>
      <c r="M83" s="112">
        <v>1</v>
      </c>
      <c r="N83" s="123">
        <f t="shared" si="6"/>
        <v>20</v>
      </c>
      <c r="O83" s="124">
        <f t="shared" si="7"/>
        <v>3.3333333333333335</v>
      </c>
      <c r="P83" s="116">
        <f t="shared" si="8"/>
        <v>6.8624759813340652E-2</v>
      </c>
    </row>
    <row r="84" spans="1:16">
      <c r="A84" s="129" t="s">
        <v>104</v>
      </c>
      <c r="B84" s="126"/>
      <c r="C84" s="120"/>
      <c r="D84" s="127"/>
      <c r="E84" s="128"/>
      <c r="F84" s="128"/>
      <c r="G84" s="122"/>
      <c r="H84" s="122">
        <v>3</v>
      </c>
      <c r="I84" s="122">
        <v>12</v>
      </c>
      <c r="J84" s="128">
        <v>9</v>
      </c>
      <c r="K84" s="848">
        <v>1</v>
      </c>
      <c r="L84" s="112">
        <v>8</v>
      </c>
      <c r="M84" s="112">
        <v>6</v>
      </c>
      <c r="N84" s="123">
        <f t="shared" si="6"/>
        <v>39</v>
      </c>
      <c r="O84" s="124">
        <f t="shared" si="7"/>
        <v>6.5</v>
      </c>
      <c r="P84" s="116">
        <f t="shared" si="8"/>
        <v>0.13381828163601428</v>
      </c>
    </row>
    <row r="85" spans="1:16">
      <c r="A85" s="129" t="s">
        <v>105</v>
      </c>
      <c r="B85" s="126"/>
      <c r="C85" s="120"/>
      <c r="D85" s="127"/>
      <c r="E85" s="128"/>
      <c r="F85" s="128"/>
      <c r="G85" s="122"/>
      <c r="H85" s="122">
        <v>16</v>
      </c>
      <c r="I85" s="122">
        <v>14</v>
      </c>
      <c r="J85" s="128">
        <v>11</v>
      </c>
      <c r="K85" s="848">
        <v>12</v>
      </c>
      <c r="L85" s="112">
        <v>8</v>
      </c>
      <c r="M85" s="112">
        <v>12</v>
      </c>
      <c r="N85" s="123">
        <f t="shared" si="6"/>
        <v>73</v>
      </c>
      <c r="O85" s="124">
        <f t="shared" si="7"/>
        <v>12.166666666666666</v>
      </c>
      <c r="P85" s="116">
        <f t="shared" si="8"/>
        <v>0.25048037331869338</v>
      </c>
    </row>
    <row r="86" spans="1:16">
      <c r="A86" s="129" t="s">
        <v>106</v>
      </c>
      <c r="B86" s="126"/>
      <c r="C86" s="120"/>
      <c r="D86" s="127"/>
      <c r="E86" s="128"/>
      <c r="F86" s="128"/>
      <c r="G86" s="122"/>
      <c r="H86" s="122">
        <v>0</v>
      </c>
      <c r="I86" s="122">
        <v>0</v>
      </c>
      <c r="J86" s="128">
        <v>2</v>
      </c>
      <c r="K86" s="112">
        <v>0</v>
      </c>
      <c r="L86" s="112">
        <v>2</v>
      </c>
      <c r="M86" s="112">
        <v>0</v>
      </c>
      <c r="N86" s="123">
        <f t="shared" si="6"/>
        <v>4</v>
      </c>
      <c r="O86" s="124">
        <f t="shared" si="7"/>
        <v>0.66666666666666663</v>
      </c>
      <c r="P86" s="116">
        <f t="shared" si="8"/>
        <v>1.372495196266813E-2</v>
      </c>
    </row>
    <row r="87" spans="1:16">
      <c r="A87" s="129" t="s">
        <v>107</v>
      </c>
      <c r="B87" s="126"/>
      <c r="C87" s="120"/>
      <c r="D87" s="127"/>
      <c r="E87" s="128"/>
      <c r="F87" s="128"/>
      <c r="G87" s="122"/>
      <c r="H87" s="122">
        <v>20</v>
      </c>
      <c r="I87" s="122">
        <v>15</v>
      </c>
      <c r="J87" s="128">
        <v>10</v>
      </c>
      <c r="K87" s="112">
        <v>14</v>
      </c>
      <c r="L87" s="112">
        <v>8</v>
      </c>
      <c r="M87" s="112">
        <v>11</v>
      </c>
      <c r="N87" s="123">
        <f t="shared" si="6"/>
        <v>78</v>
      </c>
      <c r="O87" s="124">
        <f t="shared" si="7"/>
        <v>13</v>
      </c>
      <c r="P87" s="116">
        <f t="shared" si="8"/>
        <v>0.26763656327202856</v>
      </c>
    </row>
    <row r="88" spans="1:16">
      <c r="A88" s="129" t="s">
        <v>108</v>
      </c>
      <c r="B88" s="126"/>
      <c r="C88" s="120"/>
      <c r="D88" s="127"/>
      <c r="E88" s="128"/>
      <c r="F88" s="128"/>
      <c r="G88" s="122"/>
      <c r="H88" s="122">
        <v>0</v>
      </c>
      <c r="I88" s="122">
        <v>0</v>
      </c>
      <c r="J88" s="128">
        <v>0</v>
      </c>
      <c r="K88" s="112">
        <v>0</v>
      </c>
      <c r="L88" s="112">
        <v>0</v>
      </c>
      <c r="M88" s="112">
        <v>0</v>
      </c>
      <c r="N88" s="123">
        <f t="shared" si="6"/>
        <v>0</v>
      </c>
      <c r="O88" s="124">
        <f t="shared" si="7"/>
        <v>0</v>
      </c>
      <c r="P88" s="116">
        <f t="shared" si="8"/>
        <v>0</v>
      </c>
    </row>
    <row r="89" spans="1:16">
      <c r="A89" s="129" t="s">
        <v>109</v>
      </c>
      <c r="B89" s="126"/>
      <c r="C89" s="120"/>
      <c r="D89" s="127"/>
      <c r="E89" s="128"/>
      <c r="F89" s="128"/>
      <c r="G89" s="122"/>
      <c r="H89" s="122">
        <v>93</v>
      </c>
      <c r="I89" s="122">
        <v>93</v>
      </c>
      <c r="J89" s="128">
        <v>116</v>
      </c>
      <c r="K89" s="112">
        <v>119</v>
      </c>
      <c r="L89" s="112">
        <v>104</v>
      </c>
      <c r="M89" s="112">
        <v>88</v>
      </c>
      <c r="N89" s="123">
        <f t="shared" si="6"/>
        <v>613</v>
      </c>
      <c r="O89" s="124">
        <f t="shared" si="7"/>
        <v>102.16666666666667</v>
      </c>
      <c r="P89" s="116">
        <f t="shared" si="8"/>
        <v>2.1033488882788909</v>
      </c>
    </row>
    <row r="90" spans="1:16">
      <c r="A90" s="129" t="s">
        <v>110</v>
      </c>
      <c r="B90" s="126"/>
      <c r="C90" s="120"/>
      <c r="D90" s="127"/>
      <c r="E90" s="128"/>
      <c r="F90" s="128"/>
      <c r="G90" s="122"/>
      <c r="H90" s="122">
        <v>1</v>
      </c>
      <c r="I90" s="122">
        <v>4</v>
      </c>
      <c r="J90" s="128">
        <v>1</v>
      </c>
      <c r="K90" s="112">
        <v>2</v>
      </c>
      <c r="L90" s="112">
        <v>3</v>
      </c>
      <c r="M90" s="112">
        <v>1</v>
      </c>
      <c r="N90" s="123">
        <f t="shared" si="6"/>
        <v>12</v>
      </c>
      <c r="O90" s="124">
        <f t="shared" si="7"/>
        <v>2</v>
      </c>
      <c r="P90" s="116">
        <f t="shared" si="8"/>
        <v>4.1174855888004395E-2</v>
      </c>
    </row>
    <row r="91" spans="1:16">
      <c r="A91" s="125" t="s">
        <v>111</v>
      </c>
      <c r="B91" s="126"/>
      <c r="C91" s="120"/>
      <c r="D91" s="127"/>
      <c r="E91" s="128"/>
      <c r="F91" s="128"/>
      <c r="G91" s="122"/>
      <c r="H91" s="122">
        <v>13</v>
      </c>
      <c r="I91" s="122">
        <v>26</v>
      </c>
      <c r="J91" s="128">
        <v>38</v>
      </c>
      <c r="K91" s="112">
        <v>26</v>
      </c>
      <c r="L91" s="112">
        <v>17</v>
      </c>
      <c r="M91" s="112">
        <v>13</v>
      </c>
      <c r="N91" s="123">
        <f t="shared" si="6"/>
        <v>133</v>
      </c>
      <c r="O91" s="124">
        <f t="shared" si="7"/>
        <v>22.166666666666668</v>
      </c>
      <c r="P91" s="116">
        <f t="shared" si="8"/>
        <v>0.45635465275871534</v>
      </c>
    </row>
    <row r="92" spans="1:16">
      <c r="A92" s="129" t="s">
        <v>112</v>
      </c>
      <c r="B92" s="126"/>
      <c r="C92" s="120"/>
      <c r="D92" s="127"/>
      <c r="E92" s="128"/>
      <c r="F92" s="128"/>
      <c r="G92" s="122"/>
      <c r="H92" s="122">
        <v>4</v>
      </c>
      <c r="I92" s="122">
        <v>7</v>
      </c>
      <c r="J92" s="128">
        <v>1</v>
      </c>
      <c r="K92" s="112">
        <v>6</v>
      </c>
      <c r="L92" s="112">
        <v>4</v>
      </c>
      <c r="M92" s="112">
        <v>2</v>
      </c>
      <c r="N92" s="123">
        <f t="shared" si="6"/>
        <v>24</v>
      </c>
      <c r="O92" s="124">
        <f t="shared" si="7"/>
        <v>4</v>
      </c>
      <c r="P92" s="116">
        <f t="shared" si="8"/>
        <v>8.2349711776008791E-2</v>
      </c>
    </row>
    <row r="93" spans="1:16">
      <c r="A93" s="129" t="s">
        <v>113</v>
      </c>
      <c r="B93" s="126"/>
      <c r="C93" s="120"/>
      <c r="D93" s="127"/>
      <c r="E93" s="128"/>
      <c r="F93" s="128"/>
      <c r="G93" s="122"/>
      <c r="H93" s="122">
        <v>0</v>
      </c>
      <c r="I93" s="122">
        <v>0</v>
      </c>
      <c r="J93" s="128">
        <v>0</v>
      </c>
      <c r="K93" s="112">
        <v>1</v>
      </c>
      <c r="L93" s="112">
        <v>0</v>
      </c>
      <c r="M93" s="112">
        <v>0</v>
      </c>
      <c r="N93" s="123">
        <f t="shared" si="6"/>
        <v>1</v>
      </c>
      <c r="O93" s="124">
        <f t="shared" si="7"/>
        <v>0.16666666666666666</v>
      </c>
      <c r="P93" s="116">
        <f t="shared" si="8"/>
        <v>3.4312379906670325E-3</v>
      </c>
    </row>
    <row r="94" spans="1:16">
      <c r="A94" s="129" t="s">
        <v>114</v>
      </c>
      <c r="B94" s="126"/>
      <c r="C94" s="120"/>
      <c r="D94" s="127"/>
      <c r="E94" s="128"/>
      <c r="F94" s="128"/>
      <c r="G94" s="122"/>
      <c r="H94" s="122">
        <v>0</v>
      </c>
      <c r="I94" s="122">
        <v>0</v>
      </c>
      <c r="J94" s="128">
        <v>0</v>
      </c>
      <c r="K94" s="112">
        <v>0</v>
      </c>
      <c r="L94" s="112">
        <v>0</v>
      </c>
      <c r="M94" s="112">
        <v>0</v>
      </c>
      <c r="N94" s="123">
        <f t="shared" si="6"/>
        <v>0</v>
      </c>
      <c r="O94" s="124">
        <f t="shared" si="7"/>
        <v>0</v>
      </c>
      <c r="P94" s="116">
        <f t="shared" si="8"/>
        <v>0</v>
      </c>
    </row>
    <row r="95" spans="1:16">
      <c r="A95" s="129" t="s">
        <v>115</v>
      </c>
      <c r="B95" s="126"/>
      <c r="C95" s="120"/>
      <c r="D95" s="127"/>
      <c r="E95" s="128"/>
      <c r="F95" s="128"/>
      <c r="G95" s="122"/>
      <c r="H95" s="122">
        <v>0</v>
      </c>
      <c r="I95" s="122">
        <v>0</v>
      </c>
      <c r="J95" s="128">
        <v>5</v>
      </c>
      <c r="K95" s="112">
        <v>3</v>
      </c>
      <c r="L95" s="112">
        <v>0</v>
      </c>
      <c r="M95" s="112">
        <v>0</v>
      </c>
      <c r="N95" s="123">
        <f t="shared" si="6"/>
        <v>8</v>
      </c>
      <c r="O95" s="124">
        <f t="shared" si="7"/>
        <v>1.3333333333333333</v>
      </c>
      <c r="P95" s="116">
        <f t="shared" si="8"/>
        <v>2.744990392533626E-2</v>
      </c>
    </row>
    <row r="96" spans="1:16">
      <c r="A96" s="129" t="s">
        <v>116</v>
      </c>
      <c r="B96" s="126"/>
      <c r="C96" s="120"/>
      <c r="D96" s="127"/>
      <c r="E96" s="128"/>
      <c r="F96" s="128"/>
      <c r="G96" s="122"/>
      <c r="H96" s="122">
        <v>0</v>
      </c>
      <c r="I96" s="122">
        <v>0</v>
      </c>
      <c r="J96" s="128">
        <v>0</v>
      </c>
      <c r="K96" s="112">
        <v>0</v>
      </c>
      <c r="L96" s="112">
        <v>1</v>
      </c>
      <c r="M96" s="112">
        <v>1</v>
      </c>
      <c r="N96" s="123">
        <f t="shared" si="6"/>
        <v>2</v>
      </c>
      <c r="O96" s="124">
        <f t="shared" si="7"/>
        <v>0.33333333333333331</v>
      </c>
      <c r="P96" s="116">
        <f t="shared" si="8"/>
        <v>6.862475981334065E-3</v>
      </c>
    </row>
    <row r="97" spans="1:16">
      <c r="A97" s="125" t="s">
        <v>117</v>
      </c>
      <c r="B97" s="126"/>
      <c r="C97" s="120"/>
      <c r="D97" s="127"/>
      <c r="E97" s="128"/>
      <c r="F97" s="128"/>
      <c r="G97" s="122"/>
      <c r="H97" s="122">
        <v>62</v>
      </c>
      <c r="I97" s="122">
        <v>54</v>
      </c>
      <c r="J97" s="128">
        <v>51</v>
      </c>
      <c r="K97" s="112">
        <v>128</v>
      </c>
      <c r="L97" s="112">
        <v>89</v>
      </c>
      <c r="M97" s="112">
        <v>54</v>
      </c>
      <c r="N97" s="123">
        <f t="shared" si="6"/>
        <v>438</v>
      </c>
      <c r="O97" s="124">
        <f t="shared" si="7"/>
        <v>73</v>
      </c>
      <c r="P97" s="116">
        <f t="shared" si="8"/>
        <v>1.5028822399121602</v>
      </c>
    </row>
    <row r="98" spans="1:16">
      <c r="A98" s="125" t="s">
        <v>118</v>
      </c>
      <c r="B98" s="126"/>
      <c r="C98" s="120"/>
      <c r="D98" s="127"/>
      <c r="E98" s="128"/>
      <c r="F98" s="128"/>
      <c r="G98" s="122"/>
      <c r="H98" s="122">
        <v>0</v>
      </c>
      <c r="I98" s="122">
        <v>0</v>
      </c>
      <c r="J98" s="128">
        <v>0</v>
      </c>
      <c r="K98" s="112">
        <v>0</v>
      </c>
      <c r="L98" s="112">
        <v>0</v>
      </c>
      <c r="M98" s="112">
        <v>0</v>
      </c>
      <c r="N98" s="123">
        <f t="shared" si="6"/>
        <v>0</v>
      </c>
      <c r="O98" s="124">
        <f t="shared" si="7"/>
        <v>0</v>
      </c>
      <c r="P98" s="116">
        <f t="shared" si="8"/>
        <v>0</v>
      </c>
    </row>
    <row r="99" spans="1:16">
      <c r="A99" s="125" t="s">
        <v>119</v>
      </c>
      <c r="B99" s="126"/>
      <c r="C99" s="120"/>
      <c r="D99" s="127"/>
      <c r="E99" s="128"/>
      <c r="F99" s="128"/>
      <c r="G99" s="122"/>
      <c r="H99" s="122">
        <v>0</v>
      </c>
      <c r="I99" s="122">
        <v>1</v>
      </c>
      <c r="J99" s="128">
        <v>0</v>
      </c>
      <c r="K99" s="112">
        <v>0</v>
      </c>
      <c r="L99" s="112">
        <v>1</v>
      </c>
      <c r="M99" s="112">
        <v>1</v>
      </c>
      <c r="N99" s="123">
        <f t="shared" si="6"/>
        <v>3</v>
      </c>
      <c r="O99" s="124">
        <f t="shared" si="7"/>
        <v>0.5</v>
      </c>
      <c r="P99" s="116">
        <f t="shared" si="8"/>
        <v>1.0293713972001099E-2</v>
      </c>
    </row>
    <row r="100" spans="1:16">
      <c r="A100" s="129" t="s">
        <v>120</v>
      </c>
      <c r="B100" s="126"/>
      <c r="C100" s="120"/>
      <c r="D100" s="127"/>
      <c r="E100" s="128"/>
      <c r="F100" s="128"/>
      <c r="G100" s="122"/>
      <c r="H100" s="122">
        <v>0</v>
      </c>
      <c r="I100" s="122">
        <v>0</v>
      </c>
      <c r="J100" s="128">
        <v>0</v>
      </c>
      <c r="K100" s="112">
        <v>0</v>
      </c>
      <c r="L100" s="112">
        <v>0</v>
      </c>
      <c r="M100" s="112">
        <v>0</v>
      </c>
      <c r="N100" s="123">
        <f t="shared" si="6"/>
        <v>0</v>
      </c>
      <c r="O100" s="124">
        <f t="shared" si="7"/>
        <v>0</v>
      </c>
      <c r="P100" s="116">
        <f t="shared" si="8"/>
        <v>0</v>
      </c>
    </row>
    <row r="101" spans="1:16">
      <c r="A101" s="129" t="s">
        <v>121</v>
      </c>
      <c r="B101" s="126"/>
      <c r="C101" s="120"/>
      <c r="D101" s="127"/>
      <c r="E101" s="128"/>
      <c r="F101" s="128"/>
      <c r="G101" s="122"/>
      <c r="H101" s="122">
        <v>56</v>
      </c>
      <c r="I101" s="122">
        <v>82</v>
      </c>
      <c r="J101" s="128">
        <v>72</v>
      </c>
      <c r="K101" s="112">
        <v>100</v>
      </c>
      <c r="L101" s="112">
        <v>110</v>
      </c>
      <c r="M101" s="112">
        <v>92</v>
      </c>
      <c r="N101" s="123">
        <f t="shared" ref="N101:N132" si="9">SUM(B101:M101)</f>
        <v>512</v>
      </c>
      <c r="O101" s="124">
        <f t="shared" ref="O101:O132" si="10">AVERAGE(B101:M101)</f>
        <v>85.333333333333329</v>
      </c>
      <c r="P101" s="116">
        <f t="shared" ref="P101:P132" si="11">(N101/$N$187)*100</f>
        <v>1.7567938512215207</v>
      </c>
    </row>
    <row r="102" spans="1:16">
      <c r="A102" s="125" t="s">
        <v>122</v>
      </c>
      <c r="B102" s="126"/>
      <c r="C102" s="120"/>
      <c r="D102" s="127"/>
      <c r="E102" s="128"/>
      <c r="F102" s="128"/>
      <c r="G102" s="122"/>
      <c r="H102" s="122">
        <v>8</v>
      </c>
      <c r="I102" s="122">
        <v>5</v>
      </c>
      <c r="J102" s="128">
        <v>8</v>
      </c>
      <c r="K102" s="112">
        <v>10</v>
      </c>
      <c r="L102" s="112">
        <v>10</v>
      </c>
      <c r="M102" s="112">
        <v>8</v>
      </c>
      <c r="N102" s="123">
        <f t="shared" si="9"/>
        <v>49</v>
      </c>
      <c r="O102" s="124">
        <f t="shared" si="10"/>
        <v>8.1666666666666661</v>
      </c>
      <c r="P102" s="116">
        <f t="shared" si="11"/>
        <v>0.16813066154268461</v>
      </c>
    </row>
    <row r="103" spans="1:16">
      <c r="A103" s="125" t="s">
        <v>123</v>
      </c>
      <c r="B103" s="126"/>
      <c r="C103" s="120"/>
      <c r="D103" s="127"/>
      <c r="E103" s="128"/>
      <c r="F103" s="128"/>
      <c r="G103" s="122"/>
      <c r="H103" s="122">
        <v>3</v>
      </c>
      <c r="I103" s="122">
        <v>3</v>
      </c>
      <c r="J103" s="128">
        <v>5</v>
      </c>
      <c r="K103" s="112">
        <v>21</v>
      </c>
      <c r="L103" s="112">
        <v>5</v>
      </c>
      <c r="M103" s="112">
        <v>11</v>
      </c>
      <c r="N103" s="123">
        <f t="shared" si="9"/>
        <v>48</v>
      </c>
      <c r="O103" s="124">
        <f t="shared" si="10"/>
        <v>8</v>
      </c>
      <c r="P103" s="116">
        <f t="shared" si="11"/>
        <v>0.16469942355201758</v>
      </c>
    </row>
    <row r="104" spans="1:16">
      <c r="A104" s="129" t="s">
        <v>124</v>
      </c>
      <c r="B104" s="126"/>
      <c r="C104" s="120"/>
      <c r="D104" s="127"/>
      <c r="E104" s="128"/>
      <c r="F104" s="128"/>
      <c r="G104" s="122"/>
      <c r="H104" s="122">
        <v>0</v>
      </c>
      <c r="I104" s="122">
        <v>0</v>
      </c>
      <c r="J104" s="128">
        <v>0</v>
      </c>
      <c r="K104" s="112">
        <v>0</v>
      </c>
      <c r="L104" s="112">
        <v>0</v>
      </c>
      <c r="M104" s="112">
        <v>0</v>
      </c>
      <c r="N104" s="123">
        <f t="shared" si="9"/>
        <v>0</v>
      </c>
      <c r="O104" s="124">
        <f t="shared" si="10"/>
        <v>0</v>
      </c>
      <c r="P104" s="116">
        <f t="shared" si="11"/>
        <v>0</v>
      </c>
    </row>
    <row r="105" spans="1:16">
      <c r="A105" s="129" t="s">
        <v>125</v>
      </c>
      <c r="B105" s="126"/>
      <c r="C105" s="120"/>
      <c r="D105" s="127"/>
      <c r="E105" s="128"/>
      <c r="F105" s="128"/>
      <c r="G105" s="122"/>
      <c r="H105" s="122">
        <v>44</v>
      </c>
      <c r="I105" s="122">
        <v>43</v>
      </c>
      <c r="J105" s="128">
        <v>31</v>
      </c>
      <c r="K105" s="112">
        <v>32</v>
      </c>
      <c r="L105" s="112">
        <v>21</v>
      </c>
      <c r="M105" s="112">
        <v>21</v>
      </c>
      <c r="N105" s="123">
        <f t="shared" si="9"/>
        <v>192</v>
      </c>
      <c r="O105" s="124">
        <f t="shared" si="10"/>
        <v>32</v>
      </c>
      <c r="P105" s="116">
        <f t="shared" si="11"/>
        <v>0.65879769420807033</v>
      </c>
    </row>
    <row r="106" spans="1:16">
      <c r="A106" s="129" t="s">
        <v>126</v>
      </c>
      <c r="B106" s="126"/>
      <c r="C106" s="120"/>
      <c r="D106" s="127"/>
      <c r="E106" s="128"/>
      <c r="F106" s="128"/>
      <c r="G106" s="122"/>
      <c r="H106" s="122">
        <v>0</v>
      </c>
      <c r="I106" s="122">
        <v>0</v>
      </c>
      <c r="J106" s="128">
        <v>0</v>
      </c>
      <c r="K106" s="112">
        <v>0</v>
      </c>
      <c r="L106" s="112">
        <v>0</v>
      </c>
      <c r="M106" s="112">
        <v>1</v>
      </c>
      <c r="N106" s="123">
        <f t="shared" si="9"/>
        <v>1</v>
      </c>
      <c r="O106" s="124">
        <f t="shared" si="10"/>
        <v>0.16666666666666666</v>
      </c>
      <c r="P106" s="116">
        <f t="shared" si="11"/>
        <v>3.4312379906670325E-3</v>
      </c>
    </row>
    <row r="107" spans="1:16">
      <c r="A107" s="129" t="s">
        <v>127</v>
      </c>
      <c r="B107" s="126"/>
      <c r="C107" s="120"/>
      <c r="D107" s="127"/>
      <c r="E107" s="128"/>
      <c r="F107" s="128"/>
      <c r="G107" s="122"/>
      <c r="H107" s="122">
        <v>20</v>
      </c>
      <c r="I107" s="122">
        <v>23</v>
      </c>
      <c r="J107" s="128">
        <v>21</v>
      </c>
      <c r="K107" s="112">
        <v>21</v>
      </c>
      <c r="L107" s="112">
        <v>25</v>
      </c>
      <c r="M107" s="112">
        <v>20</v>
      </c>
      <c r="N107" s="123">
        <f t="shared" si="9"/>
        <v>130</v>
      </c>
      <c r="O107" s="124">
        <f t="shared" si="10"/>
        <v>21.666666666666668</v>
      </c>
      <c r="P107" s="116">
        <f t="shared" si="11"/>
        <v>0.44606093878671427</v>
      </c>
    </row>
    <row r="108" spans="1:16">
      <c r="A108" s="129" t="s">
        <v>128</v>
      </c>
      <c r="B108" s="126"/>
      <c r="C108" s="120"/>
      <c r="D108" s="127"/>
      <c r="E108" s="128"/>
      <c r="F108" s="128"/>
      <c r="G108" s="122"/>
      <c r="H108" s="122">
        <v>0</v>
      </c>
      <c r="I108" s="122">
        <v>0</v>
      </c>
      <c r="J108" s="128">
        <v>0</v>
      </c>
      <c r="K108" s="112">
        <v>0</v>
      </c>
      <c r="L108" s="112">
        <v>0</v>
      </c>
      <c r="M108" s="131">
        <v>0</v>
      </c>
      <c r="N108" s="123">
        <f t="shared" si="9"/>
        <v>0</v>
      </c>
      <c r="O108" s="124">
        <f t="shared" si="10"/>
        <v>0</v>
      </c>
      <c r="P108" s="116">
        <f t="shared" si="11"/>
        <v>0</v>
      </c>
    </row>
    <row r="109" spans="1:16">
      <c r="A109" s="129" t="s">
        <v>129</v>
      </c>
      <c r="B109" s="126"/>
      <c r="C109" s="120"/>
      <c r="D109" s="127"/>
      <c r="E109" s="128"/>
      <c r="F109" s="128"/>
      <c r="G109" s="122"/>
      <c r="H109" s="122">
        <v>0</v>
      </c>
      <c r="I109" s="122">
        <v>1</v>
      </c>
      <c r="J109" s="128">
        <v>5</v>
      </c>
      <c r="K109" s="112">
        <v>11</v>
      </c>
      <c r="L109" s="112">
        <v>5</v>
      </c>
      <c r="M109" s="112">
        <v>6</v>
      </c>
      <c r="N109" s="123">
        <f t="shared" si="9"/>
        <v>28</v>
      </c>
      <c r="O109" s="124">
        <f t="shared" si="10"/>
        <v>4.666666666666667</v>
      </c>
      <c r="P109" s="116">
        <f t="shared" si="11"/>
        <v>9.6074663738676916E-2</v>
      </c>
    </row>
    <row r="110" spans="1:16">
      <c r="A110" s="129" t="s">
        <v>130</v>
      </c>
      <c r="B110" s="126"/>
      <c r="C110" s="120"/>
      <c r="D110" s="127"/>
      <c r="E110" s="128"/>
      <c r="F110" s="128"/>
      <c r="G110" s="122"/>
      <c r="H110" s="122">
        <v>13</v>
      </c>
      <c r="I110" s="122">
        <v>20</v>
      </c>
      <c r="J110" s="128">
        <v>26</v>
      </c>
      <c r="K110" s="112">
        <v>83</v>
      </c>
      <c r="L110" s="112">
        <v>113</v>
      </c>
      <c r="M110" s="112">
        <v>42</v>
      </c>
      <c r="N110" s="123">
        <f t="shared" si="9"/>
        <v>297</v>
      </c>
      <c r="O110" s="124">
        <f t="shared" si="10"/>
        <v>49.5</v>
      </c>
      <c r="P110" s="116">
        <f t="shared" si="11"/>
        <v>1.0190776832281085</v>
      </c>
    </row>
    <row r="111" spans="1:16">
      <c r="A111" s="129" t="s">
        <v>131</v>
      </c>
      <c r="B111" s="126"/>
      <c r="C111" s="120"/>
      <c r="D111" s="127"/>
      <c r="E111" s="128"/>
      <c r="F111" s="128"/>
      <c r="G111" s="122"/>
      <c r="H111" s="122">
        <v>0</v>
      </c>
      <c r="I111" s="122">
        <v>0</v>
      </c>
      <c r="J111" s="128">
        <v>1</v>
      </c>
      <c r="K111" s="112">
        <v>3</v>
      </c>
      <c r="L111" s="112">
        <v>1</v>
      </c>
      <c r="M111" s="112">
        <v>0</v>
      </c>
      <c r="N111" s="123">
        <f t="shared" si="9"/>
        <v>5</v>
      </c>
      <c r="O111" s="124">
        <f t="shared" si="10"/>
        <v>0.83333333333333337</v>
      </c>
      <c r="P111" s="116">
        <f t="shared" si="11"/>
        <v>1.7156189953335163E-2</v>
      </c>
    </row>
    <row r="112" spans="1:16">
      <c r="A112" s="129" t="s">
        <v>132</v>
      </c>
      <c r="B112" s="126"/>
      <c r="C112" s="120"/>
      <c r="D112" s="127"/>
      <c r="E112" s="128"/>
      <c r="F112" s="128"/>
      <c r="G112" s="122"/>
      <c r="H112" s="122">
        <v>5</v>
      </c>
      <c r="I112" s="122">
        <v>4</v>
      </c>
      <c r="J112" s="128">
        <v>2</v>
      </c>
      <c r="K112" s="112">
        <v>2</v>
      </c>
      <c r="L112" s="112">
        <v>3</v>
      </c>
      <c r="M112" s="112">
        <v>4</v>
      </c>
      <c r="N112" s="123">
        <f t="shared" si="9"/>
        <v>20</v>
      </c>
      <c r="O112" s="124">
        <f t="shared" si="10"/>
        <v>3.3333333333333335</v>
      </c>
      <c r="P112" s="116">
        <f t="shared" si="11"/>
        <v>6.8624759813340652E-2</v>
      </c>
    </row>
    <row r="113" spans="1:16">
      <c r="A113" s="129" t="s">
        <v>133</v>
      </c>
      <c r="B113" s="126"/>
      <c r="C113" s="120"/>
      <c r="D113" s="127"/>
      <c r="E113" s="128"/>
      <c r="F113" s="128"/>
      <c r="G113" s="122"/>
      <c r="H113" s="122">
        <v>0</v>
      </c>
      <c r="I113" s="122">
        <v>0</v>
      </c>
      <c r="J113" s="128">
        <v>0</v>
      </c>
      <c r="K113" s="112">
        <v>0</v>
      </c>
      <c r="L113" s="112">
        <v>0</v>
      </c>
      <c r="M113" s="112">
        <v>0</v>
      </c>
      <c r="N113" s="123">
        <f t="shared" si="9"/>
        <v>0</v>
      </c>
      <c r="O113" s="124">
        <f t="shared" si="10"/>
        <v>0</v>
      </c>
      <c r="P113" s="116">
        <f t="shared" si="11"/>
        <v>0</v>
      </c>
    </row>
    <row r="114" spans="1:16">
      <c r="A114" s="129" t="s">
        <v>134</v>
      </c>
      <c r="B114" s="126"/>
      <c r="C114" s="120"/>
      <c r="D114" s="127"/>
      <c r="E114" s="128"/>
      <c r="F114" s="128"/>
      <c r="G114" s="122"/>
      <c r="H114" s="122">
        <v>0</v>
      </c>
      <c r="I114" s="122">
        <v>2</v>
      </c>
      <c r="J114" s="128">
        <v>3</v>
      </c>
      <c r="K114" s="112">
        <v>2</v>
      </c>
      <c r="L114" s="112">
        <v>2</v>
      </c>
      <c r="M114" s="112">
        <v>0</v>
      </c>
      <c r="N114" s="123">
        <f t="shared" si="9"/>
        <v>9</v>
      </c>
      <c r="O114" s="124">
        <f t="shared" si="10"/>
        <v>1.5</v>
      </c>
      <c r="P114" s="116">
        <f t="shared" si="11"/>
        <v>3.0881141916003295E-2</v>
      </c>
    </row>
    <row r="115" spans="1:16">
      <c r="A115" s="125" t="s">
        <v>135</v>
      </c>
      <c r="B115" s="126"/>
      <c r="C115" s="120"/>
      <c r="D115" s="127"/>
      <c r="E115" s="128"/>
      <c r="F115" s="128"/>
      <c r="G115" s="122"/>
      <c r="H115" s="122">
        <v>0</v>
      </c>
      <c r="I115" s="122">
        <v>0</v>
      </c>
      <c r="J115" s="128">
        <v>0</v>
      </c>
      <c r="K115" s="112">
        <v>1</v>
      </c>
      <c r="L115" s="112">
        <v>0</v>
      </c>
      <c r="M115" s="112">
        <v>0</v>
      </c>
      <c r="N115" s="123">
        <f t="shared" si="9"/>
        <v>1</v>
      </c>
      <c r="O115" s="124">
        <f t="shared" si="10"/>
        <v>0.16666666666666666</v>
      </c>
      <c r="P115" s="116">
        <f t="shared" si="11"/>
        <v>3.4312379906670325E-3</v>
      </c>
    </row>
    <row r="116" spans="1:16">
      <c r="A116" s="129" t="s">
        <v>136</v>
      </c>
      <c r="B116" s="126"/>
      <c r="C116" s="120"/>
      <c r="D116" s="127"/>
      <c r="E116" s="128"/>
      <c r="F116" s="128"/>
      <c r="G116" s="122"/>
      <c r="H116" s="122">
        <v>0</v>
      </c>
      <c r="I116" s="122">
        <v>0</v>
      </c>
      <c r="J116" s="128">
        <v>0</v>
      </c>
      <c r="K116" s="112">
        <v>0</v>
      </c>
      <c r="L116" s="112">
        <v>1</v>
      </c>
      <c r="M116" s="112">
        <v>0</v>
      </c>
      <c r="N116" s="123">
        <f t="shared" si="9"/>
        <v>1</v>
      </c>
      <c r="O116" s="124">
        <f t="shared" si="10"/>
        <v>0.16666666666666666</v>
      </c>
      <c r="P116" s="116">
        <f t="shared" si="11"/>
        <v>3.4312379906670325E-3</v>
      </c>
    </row>
    <row r="117" spans="1:16">
      <c r="A117" s="129" t="s">
        <v>137</v>
      </c>
      <c r="B117" s="126"/>
      <c r="C117" s="120"/>
      <c r="D117" s="127"/>
      <c r="E117" s="128"/>
      <c r="F117" s="128"/>
      <c r="G117" s="122"/>
      <c r="H117" s="122">
        <v>91</v>
      </c>
      <c r="I117" s="122">
        <v>87</v>
      </c>
      <c r="J117" s="128">
        <v>74</v>
      </c>
      <c r="K117" s="112">
        <v>112</v>
      </c>
      <c r="L117" s="112">
        <v>144</v>
      </c>
      <c r="M117" s="112">
        <v>151</v>
      </c>
      <c r="N117" s="123">
        <f t="shared" si="9"/>
        <v>659</v>
      </c>
      <c r="O117" s="124">
        <f t="shared" si="10"/>
        <v>109.83333333333333</v>
      </c>
      <c r="P117" s="116">
        <f t="shared" si="11"/>
        <v>2.2611858358495747</v>
      </c>
    </row>
    <row r="118" spans="1:16">
      <c r="A118" s="129" t="s">
        <v>138</v>
      </c>
      <c r="B118" s="126"/>
      <c r="C118" s="120"/>
      <c r="D118" s="127"/>
      <c r="E118" s="128"/>
      <c r="F118" s="128"/>
      <c r="G118" s="122"/>
      <c r="H118" s="122">
        <v>2</v>
      </c>
      <c r="I118" s="122">
        <v>3</v>
      </c>
      <c r="J118" s="128">
        <v>4</v>
      </c>
      <c r="K118" s="112">
        <v>1</v>
      </c>
      <c r="L118" s="112">
        <v>1</v>
      </c>
      <c r="M118" s="112">
        <v>0</v>
      </c>
      <c r="N118" s="123">
        <f t="shared" si="9"/>
        <v>11</v>
      </c>
      <c r="O118" s="124">
        <f t="shared" si="10"/>
        <v>1.8333333333333333</v>
      </c>
      <c r="P118" s="116">
        <f t="shared" si="11"/>
        <v>3.7743617897337357E-2</v>
      </c>
    </row>
    <row r="119" spans="1:16">
      <c r="A119" s="129" t="s">
        <v>139</v>
      </c>
      <c r="B119" s="126"/>
      <c r="C119" s="120"/>
      <c r="D119" s="127"/>
      <c r="E119" s="128"/>
      <c r="F119" s="128"/>
      <c r="G119" s="122"/>
      <c r="H119" s="122">
        <v>199</v>
      </c>
      <c r="I119" s="122">
        <v>228</v>
      </c>
      <c r="J119" s="128">
        <v>211</v>
      </c>
      <c r="K119" s="112">
        <v>277</v>
      </c>
      <c r="L119" s="112">
        <v>245</v>
      </c>
      <c r="M119" s="112">
        <v>183</v>
      </c>
      <c r="N119" s="123">
        <f t="shared" si="9"/>
        <v>1343</v>
      </c>
      <c r="O119" s="124">
        <f t="shared" si="10"/>
        <v>223.83333333333334</v>
      </c>
      <c r="P119" s="116">
        <f t="shared" si="11"/>
        <v>4.608152621465825</v>
      </c>
    </row>
    <row r="120" spans="1:16">
      <c r="A120" s="125" t="s">
        <v>140</v>
      </c>
      <c r="B120" s="126"/>
      <c r="C120" s="120"/>
      <c r="D120" s="127"/>
      <c r="E120" s="128"/>
      <c r="F120" s="128"/>
      <c r="G120" s="122"/>
      <c r="H120" s="122">
        <v>7</v>
      </c>
      <c r="I120" s="122">
        <v>9</v>
      </c>
      <c r="J120" s="128">
        <v>7</v>
      </c>
      <c r="K120" s="112">
        <v>14</v>
      </c>
      <c r="L120" s="112">
        <v>13</v>
      </c>
      <c r="M120" s="112">
        <v>11</v>
      </c>
      <c r="N120" s="123">
        <f t="shared" si="9"/>
        <v>61</v>
      </c>
      <c r="O120" s="124">
        <f t="shared" si="10"/>
        <v>10.166666666666666</v>
      </c>
      <c r="P120" s="116">
        <f t="shared" si="11"/>
        <v>0.20930551743068901</v>
      </c>
    </row>
    <row r="121" spans="1:16">
      <c r="A121" s="129" t="s">
        <v>141</v>
      </c>
      <c r="B121" s="126"/>
      <c r="C121" s="120"/>
      <c r="D121" s="127"/>
      <c r="E121" s="128"/>
      <c r="F121" s="128"/>
      <c r="G121" s="122"/>
      <c r="H121" s="122">
        <v>0</v>
      </c>
      <c r="I121" s="122">
        <v>0</v>
      </c>
      <c r="J121" s="128">
        <v>0</v>
      </c>
      <c r="K121" s="112">
        <v>3</v>
      </c>
      <c r="L121" s="112">
        <v>0</v>
      </c>
      <c r="M121" s="112">
        <v>0</v>
      </c>
      <c r="N121" s="123">
        <f t="shared" si="9"/>
        <v>3</v>
      </c>
      <c r="O121" s="124">
        <f t="shared" si="10"/>
        <v>0.5</v>
      </c>
      <c r="P121" s="116">
        <f t="shared" si="11"/>
        <v>1.0293713972001099E-2</v>
      </c>
    </row>
    <row r="122" spans="1:16">
      <c r="A122" s="129" t="s">
        <v>142</v>
      </c>
      <c r="B122" s="126"/>
      <c r="C122" s="120"/>
      <c r="D122" s="127"/>
      <c r="E122" s="128"/>
      <c r="F122" s="128"/>
      <c r="G122" s="122"/>
      <c r="H122" s="122">
        <v>0</v>
      </c>
      <c r="I122" s="122">
        <v>0</v>
      </c>
      <c r="J122" s="128">
        <v>0</v>
      </c>
      <c r="K122" s="112">
        <v>0</v>
      </c>
      <c r="L122" s="112">
        <v>0</v>
      </c>
      <c r="M122" s="112">
        <v>0</v>
      </c>
      <c r="N122" s="123">
        <f t="shared" si="9"/>
        <v>0</v>
      </c>
      <c r="O122" s="124">
        <f t="shared" si="10"/>
        <v>0</v>
      </c>
      <c r="P122" s="116">
        <f t="shared" si="11"/>
        <v>0</v>
      </c>
    </row>
    <row r="123" spans="1:16">
      <c r="A123" s="129" t="s">
        <v>143</v>
      </c>
      <c r="B123" s="126"/>
      <c r="C123" s="120"/>
      <c r="D123" s="127"/>
      <c r="E123" s="128"/>
      <c r="F123" s="128"/>
      <c r="G123" s="122"/>
      <c r="H123" s="122">
        <v>5</v>
      </c>
      <c r="I123" s="122">
        <v>5</v>
      </c>
      <c r="J123" s="128">
        <v>7</v>
      </c>
      <c r="K123" s="112">
        <v>1</v>
      </c>
      <c r="L123" s="112">
        <v>1</v>
      </c>
      <c r="M123" s="112">
        <v>1</v>
      </c>
      <c r="N123" s="123">
        <f t="shared" si="9"/>
        <v>20</v>
      </c>
      <c r="O123" s="124">
        <f t="shared" si="10"/>
        <v>3.3333333333333335</v>
      </c>
      <c r="P123" s="116">
        <f t="shared" si="11"/>
        <v>6.8624759813340652E-2</v>
      </c>
    </row>
    <row r="124" spans="1:16">
      <c r="A124" s="129" t="s">
        <v>144</v>
      </c>
      <c r="B124" s="126"/>
      <c r="C124" s="120"/>
      <c r="D124" s="127"/>
      <c r="E124" s="128"/>
      <c r="F124" s="128"/>
      <c r="G124" s="122"/>
      <c r="H124" s="122">
        <v>118</v>
      </c>
      <c r="I124" s="122">
        <v>170</v>
      </c>
      <c r="J124" s="128">
        <v>123</v>
      </c>
      <c r="K124" s="112">
        <v>175</v>
      </c>
      <c r="L124" s="112">
        <v>88</v>
      </c>
      <c r="M124" s="112">
        <v>61</v>
      </c>
      <c r="N124" s="123">
        <f t="shared" si="9"/>
        <v>735</v>
      </c>
      <c r="O124" s="124">
        <f t="shared" si="10"/>
        <v>122.5</v>
      </c>
      <c r="P124" s="116">
        <f t="shared" si="11"/>
        <v>2.521959923140269</v>
      </c>
    </row>
    <row r="125" spans="1:16">
      <c r="A125" s="129" t="s">
        <v>145</v>
      </c>
      <c r="B125" s="126"/>
      <c r="C125" s="120"/>
      <c r="D125" s="127"/>
      <c r="E125" s="128"/>
      <c r="F125" s="128"/>
      <c r="G125" s="122"/>
      <c r="H125" s="122">
        <v>3</v>
      </c>
      <c r="I125" s="122">
        <v>5</v>
      </c>
      <c r="J125" s="128">
        <v>7</v>
      </c>
      <c r="K125" s="112">
        <v>4</v>
      </c>
      <c r="L125" s="112">
        <v>1</v>
      </c>
      <c r="M125" s="112">
        <v>2</v>
      </c>
      <c r="N125" s="123">
        <f t="shared" si="9"/>
        <v>22</v>
      </c>
      <c r="O125" s="124">
        <f t="shared" si="10"/>
        <v>3.6666666666666665</v>
      </c>
      <c r="P125" s="116">
        <f t="shared" si="11"/>
        <v>7.5487235794674715E-2</v>
      </c>
    </row>
    <row r="126" spans="1:16">
      <c r="A126" s="129" t="s">
        <v>146</v>
      </c>
      <c r="B126" s="126"/>
      <c r="C126" s="120"/>
      <c r="D126" s="127"/>
      <c r="E126" s="128"/>
      <c r="F126" s="128"/>
      <c r="G126" s="122"/>
      <c r="H126" s="122">
        <v>0</v>
      </c>
      <c r="I126" s="122">
        <v>0</v>
      </c>
      <c r="J126" s="128">
        <v>0</v>
      </c>
      <c r="K126" s="112">
        <v>1</v>
      </c>
      <c r="L126" s="112">
        <v>0</v>
      </c>
      <c r="M126" s="112">
        <v>0</v>
      </c>
      <c r="N126" s="123">
        <f t="shared" si="9"/>
        <v>1</v>
      </c>
      <c r="O126" s="124">
        <f t="shared" si="10"/>
        <v>0.16666666666666666</v>
      </c>
      <c r="P126" s="116">
        <f t="shared" si="11"/>
        <v>3.4312379906670325E-3</v>
      </c>
    </row>
    <row r="127" spans="1:16">
      <c r="A127" s="125" t="s">
        <v>147</v>
      </c>
      <c r="B127" s="126"/>
      <c r="C127" s="120"/>
      <c r="D127" s="127"/>
      <c r="E127" s="128"/>
      <c r="F127" s="128"/>
      <c r="G127" s="122"/>
      <c r="H127" s="122">
        <v>79</v>
      </c>
      <c r="I127" s="122">
        <v>108</v>
      </c>
      <c r="J127" s="128">
        <v>77</v>
      </c>
      <c r="K127" s="112">
        <v>96</v>
      </c>
      <c r="L127" s="112">
        <v>72</v>
      </c>
      <c r="M127" s="112">
        <v>85</v>
      </c>
      <c r="N127" s="123">
        <f t="shared" si="9"/>
        <v>517</v>
      </c>
      <c r="O127" s="124">
        <f t="shared" si="10"/>
        <v>86.166666666666671</v>
      </c>
      <c r="P127" s="116">
        <f t="shared" si="11"/>
        <v>1.7739500411748557</v>
      </c>
    </row>
    <row r="128" spans="1:16">
      <c r="A128" s="125" t="s">
        <v>148</v>
      </c>
      <c r="B128" s="126"/>
      <c r="C128" s="120"/>
      <c r="D128" s="127"/>
      <c r="E128" s="128"/>
      <c r="F128" s="128"/>
      <c r="G128" s="122"/>
      <c r="H128" s="122">
        <v>0</v>
      </c>
      <c r="I128" s="122">
        <v>0</v>
      </c>
      <c r="J128" s="128">
        <v>0</v>
      </c>
      <c r="K128" s="112">
        <v>0</v>
      </c>
      <c r="L128" s="112">
        <v>0</v>
      </c>
      <c r="M128" s="112">
        <v>0</v>
      </c>
      <c r="N128" s="123">
        <f t="shared" si="9"/>
        <v>0</v>
      </c>
      <c r="O128" s="124">
        <f t="shared" si="10"/>
        <v>0</v>
      </c>
      <c r="P128" s="116">
        <f t="shared" si="11"/>
        <v>0</v>
      </c>
    </row>
    <row r="129" spans="1:16">
      <c r="A129" s="129" t="s">
        <v>149</v>
      </c>
      <c r="B129" s="126"/>
      <c r="C129" s="120"/>
      <c r="D129" s="127"/>
      <c r="E129" s="128"/>
      <c r="F129" s="128"/>
      <c r="G129" s="122"/>
      <c r="H129" s="122">
        <v>3</v>
      </c>
      <c r="I129" s="122">
        <v>7</v>
      </c>
      <c r="J129" s="128">
        <v>4</v>
      </c>
      <c r="K129" s="112">
        <v>2</v>
      </c>
      <c r="L129" s="112">
        <v>7</v>
      </c>
      <c r="M129" s="112">
        <v>4</v>
      </c>
      <c r="N129" s="123">
        <f t="shared" si="9"/>
        <v>27</v>
      </c>
      <c r="O129" s="124">
        <f t="shared" si="10"/>
        <v>4.5</v>
      </c>
      <c r="P129" s="116">
        <f t="shared" si="11"/>
        <v>9.2643425748009878E-2</v>
      </c>
    </row>
    <row r="130" spans="1:16">
      <c r="A130" s="129" t="s">
        <v>150</v>
      </c>
      <c r="B130" s="126"/>
      <c r="C130" s="120"/>
      <c r="D130" s="127"/>
      <c r="E130" s="128"/>
      <c r="F130" s="128"/>
      <c r="G130" s="122"/>
      <c r="H130" s="122">
        <v>23</v>
      </c>
      <c r="I130" s="122">
        <v>11</v>
      </c>
      <c r="J130" s="128">
        <v>8</v>
      </c>
      <c r="K130" s="112">
        <v>6</v>
      </c>
      <c r="L130" s="112">
        <v>14</v>
      </c>
      <c r="M130" s="112">
        <v>9</v>
      </c>
      <c r="N130" s="123">
        <f t="shared" si="9"/>
        <v>71</v>
      </c>
      <c r="O130" s="124">
        <f t="shared" si="10"/>
        <v>11.833333333333334</v>
      </c>
      <c r="P130" s="116">
        <f t="shared" si="11"/>
        <v>0.24361789733735933</v>
      </c>
    </row>
    <row r="131" spans="1:16">
      <c r="A131" s="129" t="s">
        <v>151</v>
      </c>
      <c r="B131" s="126"/>
      <c r="C131" s="120"/>
      <c r="D131" s="127"/>
      <c r="E131" s="128"/>
      <c r="F131" s="128"/>
      <c r="G131" s="122"/>
      <c r="H131" s="122">
        <v>0</v>
      </c>
      <c r="I131" s="122">
        <v>0</v>
      </c>
      <c r="J131" s="128">
        <v>0</v>
      </c>
      <c r="K131" s="112">
        <v>0</v>
      </c>
      <c r="L131" s="112">
        <v>1</v>
      </c>
      <c r="M131" s="112">
        <v>0</v>
      </c>
      <c r="N131" s="123">
        <f t="shared" si="9"/>
        <v>1</v>
      </c>
      <c r="O131" s="124">
        <f t="shared" si="10"/>
        <v>0.16666666666666666</v>
      </c>
      <c r="P131" s="116">
        <f t="shared" si="11"/>
        <v>3.4312379906670325E-3</v>
      </c>
    </row>
    <row r="132" spans="1:16" s="117" customFormat="1">
      <c r="A132" s="125" t="s">
        <v>152</v>
      </c>
      <c r="B132" s="119"/>
      <c r="C132" s="120"/>
      <c r="D132" s="121"/>
      <c r="E132" s="122"/>
      <c r="F132" s="122"/>
      <c r="G132" s="122"/>
      <c r="H132" s="122">
        <v>3</v>
      </c>
      <c r="I132" s="122">
        <v>3</v>
      </c>
      <c r="J132" s="122">
        <v>5</v>
      </c>
      <c r="K132" s="112">
        <v>2</v>
      </c>
      <c r="L132" s="112">
        <v>6</v>
      </c>
      <c r="M132" s="112">
        <v>3</v>
      </c>
      <c r="N132" s="123">
        <f t="shared" si="9"/>
        <v>22</v>
      </c>
      <c r="O132" s="124">
        <f t="shared" si="10"/>
        <v>3.6666666666666665</v>
      </c>
      <c r="P132" s="116">
        <f t="shared" si="11"/>
        <v>7.5487235794674715E-2</v>
      </c>
    </row>
    <row r="133" spans="1:16">
      <c r="A133" s="129" t="s">
        <v>153</v>
      </c>
      <c r="B133" s="126"/>
      <c r="C133" s="120"/>
      <c r="D133" s="127"/>
      <c r="E133" s="128"/>
      <c r="F133" s="128"/>
      <c r="G133" s="122"/>
      <c r="H133" s="122">
        <v>2</v>
      </c>
      <c r="I133" s="122">
        <v>1</v>
      </c>
      <c r="J133" s="128">
        <v>0</v>
      </c>
      <c r="K133" s="112">
        <v>0</v>
      </c>
      <c r="L133" s="112">
        <v>0</v>
      </c>
      <c r="M133" s="112">
        <v>1</v>
      </c>
      <c r="N133" s="123">
        <f t="shared" ref="N133:N164" si="12">SUM(B133:M133)</f>
        <v>4</v>
      </c>
      <c r="O133" s="124">
        <f t="shared" ref="O133:O164" si="13">AVERAGE(B133:M133)</f>
        <v>0.66666666666666663</v>
      </c>
      <c r="P133" s="116">
        <f t="shared" ref="P133:P164" si="14">(N133/$N$187)*100</f>
        <v>1.372495196266813E-2</v>
      </c>
    </row>
    <row r="134" spans="1:16">
      <c r="A134" s="129" t="s">
        <v>154</v>
      </c>
      <c r="B134" s="126"/>
      <c r="C134" s="120"/>
      <c r="D134" s="127"/>
      <c r="E134" s="128"/>
      <c r="F134" s="128"/>
      <c r="G134" s="122"/>
      <c r="H134" s="122">
        <v>0</v>
      </c>
      <c r="I134" s="122">
        <v>0</v>
      </c>
      <c r="J134" s="128">
        <v>0</v>
      </c>
      <c r="K134" s="112">
        <v>0</v>
      </c>
      <c r="L134" s="112">
        <v>0</v>
      </c>
      <c r="M134" s="112">
        <v>0</v>
      </c>
      <c r="N134" s="123">
        <f t="shared" si="12"/>
        <v>0</v>
      </c>
      <c r="O134" s="124">
        <f t="shared" si="13"/>
        <v>0</v>
      </c>
      <c r="P134" s="116">
        <f t="shared" si="14"/>
        <v>0</v>
      </c>
    </row>
    <row r="135" spans="1:16">
      <c r="A135" s="129" t="s">
        <v>155</v>
      </c>
      <c r="B135" s="126"/>
      <c r="C135" s="120"/>
      <c r="D135" s="127"/>
      <c r="E135" s="128"/>
      <c r="F135" s="128"/>
      <c r="G135" s="122"/>
      <c r="H135" s="122">
        <v>0</v>
      </c>
      <c r="I135" s="122">
        <v>0</v>
      </c>
      <c r="J135" s="128">
        <v>0</v>
      </c>
      <c r="K135" s="112">
        <v>0</v>
      </c>
      <c r="L135" s="112">
        <v>0</v>
      </c>
      <c r="M135" s="112">
        <v>0</v>
      </c>
      <c r="N135" s="123">
        <f t="shared" si="12"/>
        <v>0</v>
      </c>
      <c r="O135" s="124">
        <f t="shared" si="13"/>
        <v>0</v>
      </c>
      <c r="P135" s="116">
        <f t="shared" si="14"/>
        <v>0</v>
      </c>
    </row>
    <row r="136" spans="1:16">
      <c r="A136" s="129" t="s">
        <v>156</v>
      </c>
      <c r="B136" s="126"/>
      <c r="C136" s="120"/>
      <c r="D136" s="127"/>
      <c r="E136" s="128"/>
      <c r="F136" s="128"/>
      <c r="G136" s="122"/>
      <c r="H136" s="122">
        <v>17</v>
      </c>
      <c r="I136" s="122">
        <v>46</v>
      </c>
      <c r="J136" s="128">
        <v>42</v>
      </c>
      <c r="K136" s="112">
        <v>46</v>
      </c>
      <c r="L136" s="112">
        <v>11</v>
      </c>
      <c r="M136" s="112">
        <v>6</v>
      </c>
      <c r="N136" s="123">
        <f t="shared" si="12"/>
        <v>168</v>
      </c>
      <c r="O136" s="124">
        <f t="shared" si="13"/>
        <v>28</v>
      </c>
      <c r="P136" s="116">
        <f t="shared" si="14"/>
        <v>0.57644798243206141</v>
      </c>
    </row>
    <row r="137" spans="1:16">
      <c r="A137" s="129" t="s">
        <v>157</v>
      </c>
      <c r="B137" s="126"/>
      <c r="C137" s="120"/>
      <c r="D137" s="127"/>
      <c r="E137" s="128"/>
      <c r="F137" s="128"/>
      <c r="G137" s="122"/>
      <c r="H137" s="122">
        <v>171</v>
      </c>
      <c r="I137" s="122">
        <v>196</v>
      </c>
      <c r="J137" s="128">
        <v>160</v>
      </c>
      <c r="K137" s="112">
        <v>215</v>
      </c>
      <c r="L137" s="112">
        <v>193</v>
      </c>
      <c r="M137" s="112">
        <v>239</v>
      </c>
      <c r="N137" s="123">
        <f t="shared" si="12"/>
        <v>1174</v>
      </c>
      <c r="O137" s="124">
        <f t="shared" si="13"/>
        <v>195.66666666666666</v>
      </c>
      <c r="P137" s="116">
        <f t="shared" si="14"/>
        <v>4.0282734010430961</v>
      </c>
    </row>
    <row r="138" spans="1:16">
      <c r="A138" s="129" t="s">
        <v>158</v>
      </c>
      <c r="B138" s="126"/>
      <c r="C138" s="120"/>
      <c r="D138" s="127"/>
      <c r="E138" s="128"/>
      <c r="F138" s="128"/>
      <c r="G138" s="122"/>
      <c r="H138" s="122">
        <v>16</v>
      </c>
      <c r="I138" s="122">
        <v>17</v>
      </c>
      <c r="J138" s="128">
        <v>20</v>
      </c>
      <c r="K138" s="112">
        <v>19</v>
      </c>
      <c r="L138" s="112">
        <v>11</v>
      </c>
      <c r="M138" s="112">
        <v>15</v>
      </c>
      <c r="N138" s="123">
        <f t="shared" si="12"/>
        <v>98</v>
      </c>
      <c r="O138" s="124">
        <f t="shared" si="13"/>
        <v>16.333333333333332</v>
      </c>
      <c r="P138" s="116">
        <f t="shared" si="14"/>
        <v>0.33626132308536921</v>
      </c>
    </row>
    <row r="139" spans="1:16">
      <c r="A139" s="129" t="s">
        <v>159</v>
      </c>
      <c r="B139" s="126"/>
      <c r="C139" s="120"/>
      <c r="D139" s="127"/>
      <c r="E139" s="128"/>
      <c r="F139" s="128"/>
      <c r="G139" s="122"/>
      <c r="H139" s="122">
        <v>68</v>
      </c>
      <c r="I139" s="122">
        <v>81</v>
      </c>
      <c r="J139" s="128">
        <v>61</v>
      </c>
      <c r="K139" s="112">
        <v>87</v>
      </c>
      <c r="L139" s="112">
        <v>79</v>
      </c>
      <c r="M139" s="112">
        <v>67</v>
      </c>
      <c r="N139" s="123">
        <f t="shared" si="12"/>
        <v>443</v>
      </c>
      <c r="O139" s="124">
        <f t="shared" si="13"/>
        <v>73.833333333333329</v>
      </c>
      <c r="P139" s="116">
        <f t="shared" si="14"/>
        <v>1.5200384298654954</v>
      </c>
    </row>
    <row r="140" spans="1:16">
      <c r="A140" s="125" t="s">
        <v>160</v>
      </c>
      <c r="B140" s="126"/>
      <c r="C140" s="120"/>
      <c r="D140" s="127"/>
      <c r="E140" s="128"/>
      <c r="F140" s="128"/>
      <c r="G140" s="122"/>
      <c r="H140" s="122">
        <v>15</v>
      </c>
      <c r="I140" s="122">
        <v>29</v>
      </c>
      <c r="J140" s="128">
        <v>12</v>
      </c>
      <c r="K140" s="112">
        <v>14</v>
      </c>
      <c r="L140" s="112">
        <v>25</v>
      </c>
      <c r="M140" s="112">
        <v>25</v>
      </c>
      <c r="N140" s="123">
        <f t="shared" si="12"/>
        <v>120</v>
      </c>
      <c r="O140" s="124">
        <f t="shared" si="13"/>
        <v>20</v>
      </c>
      <c r="P140" s="116">
        <f t="shared" si="14"/>
        <v>0.41174855888004397</v>
      </c>
    </row>
    <row r="141" spans="1:16">
      <c r="A141" s="129" t="s">
        <v>161</v>
      </c>
      <c r="B141" s="126"/>
      <c r="C141" s="120"/>
      <c r="D141" s="127"/>
      <c r="E141" s="128"/>
      <c r="F141" s="128"/>
      <c r="G141" s="122"/>
      <c r="H141" s="122">
        <v>19</v>
      </c>
      <c r="I141" s="122">
        <v>18</v>
      </c>
      <c r="J141" s="128">
        <v>6</v>
      </c>
      <c r="K141" s="112">
        <v>11</v>
      </c>
      <c r="L141" s="112">
        <v>11</v>
      </c>
      <c r="M141" s="112">
        <v>11</v>
      </c>
      <c r="N141" s="123">
        <f t="shared" si="12"/>
        <v>76</v>
      </c>
      <c r="O141" s="124">
        <f t="shared" si="13"/>
        <v>12.666666666666666</v>
      </c>
      <c r="P141" s="116">
        <f t="shared" si="14"/>
        <v>0.26077408729069451</v>
      </c>
    </row>
    <row r="142" spans="1:16">
      <c r="A142" s="129" t="s">
        <v>162</v>
      </c>
      <c r="B142" s="126"/>
      <c r="C142" s="120"/>
      <c r="D142" s="127"/>
      <c r="E142" s="128"/>
      <c r="F142" s="128"/>
      <c r="G142" s="122"/>
      <c r="H142" s="122">
        <v>22</v>
      </c>
      <c r="I142" s="122">
        <v>18</v>
      </c>
      <c r="J142" s="128">
        <v>18</v>
      </c>
      <c r="K142" s="112">
        <v>20</v>
      </c>
      <c r="L142" s="112">
        <v>22</v>
      </c>
      <c r="M142" s="112">
        <v>11</v>
      </c>
      <c r="N142" s="123">
        <f t="shared" si="12"/>
        <v>111</v>
      </c>
      <c r="O142" s="124">
        <f t="shared" si="13"/>
        <v>18.5</v>
      </c>
      <c r="P142" s="116">
        <f t="shared" si="14"/>
        <v>0.38086741696404058</v>
      </c>
    </row>
    <row r="143" spans="1:16">
      <c r="A143" s="129" t="s">
        <v>163</v>
      </c>
      <c r="B143" s="126"/>
      <c r="C143" s="120"/>
      <c r="D143" s="127"/>
      <c r="E143" s="128"/>
      <c r="F143" s="128"/>
      <c r="G143" s="122"/>
      <c r="H143" s="122">
        <v>1</v>
      </c>
      <c r="I143" s="122">
        <v>2</v>
      </c>
      <c r="J143" s="128">
        <v>1</v>
      </c>
      <c r="K143" s="112">
        <v>7</v>
      </c>
      <c r="L143" s="112">
        <v>1</v>
      </c>
      <c r="M143" s="112">
        <v>2</v>
      </c>
      <c r="N143" s="123">
        <f t="shared" si="12"/>
        <v>14</v>
      </c>
      <c r="O143" s="124">
        <f t="shared" si="13"/>
        <v>2.3333333333333335</v>
      </c>
      <c r="P143" s="116">
        <f t="shared" si="14"/>
        <v>4.8037331869338458E-2</v>
      </c>
    </row>
    <row r="144" spans="1:16">
      <c r="A144" s="125" t="s">
        <v>164</v>
      </c>
      <c r="B144" s="126"/>
      <c r="C144" s="120"/>
      <c r="D144" s="127"/>
      <c r="E144" s="128"/>
      <c r="F144" s="128"/>
      <c r="G144" s="122"/>
      <c r="H144" s="122">
        <v>137</v>
      </c>
      <c r="I144" s="122">
        <v>132</v>
      </c>
      <c r="J144" s="128">
        <v>91</v>
      </c>
      <c r="K144" s="112">
        <v>86</v>
      </c>
      <c r="L144" s="112">
        <v>98</v>
      </c>
      <c r="M144" s="112">
        <v>138</v>
      </c>
      <c r="N144" s="123">
        <f t="shared" si="12"/>
        <v>682</v>
      </c>
      <c r="O144" s="124">
        <f t="shared" si="13"/>
        <v>113.66666666666667</v>
      </c>
      <c r="P144" s="116">
        <f t="shared" si="14"/>
        <v>2.3401043096349161</v>
      </c>
    </row>
    <row r="145" spans="1:16">
      <c r="A145" s="129" t="s">
        <v>165</v>
      </c>
      <c r="B145" s="126"/>
      <c r="C145" s="120"/>
      <c r="D145" s="127"/>
      <c r="E145" s="128"/>
      <c r="F145" s="128"/>
      <c r="G145" s="122"/>
      <c r="H145" s="122">
        <v>0</v>
      </c>
      <c r="I145" s="122">
        <v>0</v>
      </c>
      <c r="J145" s="128">
        <v>0</v>
      </c>
      <c r="K145" s="112">
        <v>0</v>
      </c>
      <c r="L145" s="112">
        <v>0</v>
      </c>
      <c r="M145" s="112">
        <v>1</v>
      </c>
      <c r="N145" s="123">
        <f t="shared" si="12"/>
        <v>1</v>
      </c>
      <c r="O145" s="124">
        <f t="shared" si="13"/>
        <v>0.16666666666666666</v>
      </c>
      <c r="P145" s="116">
        <f t="shared" si="14"/>
        <v>3.4312379906670325E-3</v>
      </c>
    </row>
    <row r="146" spans="1:16">
      <c r="A146" s="129" t="s">
        <v>166</v>
      </c>
      <c r="B146" s="126"/>
      <c r="C146" s="120"/>
      <c r="D146" s="127"/>
      <c r="E146" s="128"/>
      <c r="F146" s="128"/>
      <c r="G146" s="122"/>
      <c r="H146" s="122">
        <v>0</v>
      </c>
      <c r="I146" s="122">
        <v>0</v>
      </c>
      <c r="J146" s="128">
        <v>0</v>
      </c>
      <c r="K146" s="112">
        <v>0</v>
      </c>
      <c r="L146" s="112">
        <v>0</v>
      </c>
      <c r="M146" s="112">
        <v>0</v>
      </c>
      <c r="N146" s="123">
        <f t="shared" si="12"/>
        <v>0</v>
      </c>
      <c r="O146" s="124">
        <f t="shared" si="13"/>
        <v>0</v>
      </c>
      <c r="P146" s="116">
        <f t="shared" si="14"/>
        <v>0</v>
      </c>
    </row>
    <row r="147" spans="1:16">
      <c r="A147" s="125" t="s">
        <v>167</v>
      </c>
      <c r="B147" s="126"/>
      <c r="C147" s="120"/>
      <c r="D147" s="127"/>
      <c r="E147" s="128"/>
      <c r="F147" s="128"/>
      <c r="G147" s="122"/>
      <c r="H147" s="122">
        <v>1</v>
      </c>
      <c r="I147" s="122">
        <v>1</v>
      </c>
      <c r="J147" s="128">
        <v>4</v>
      </c>
      <c r="K147" s="112">
        <v>1</v>
      </c>
      <c r="L147" s="112">
        <v>0</v>
      </c>
      <c r="M147" s="112">
        <v>0</v>
      </c>
      <c r="N147" s="123">
        <f t="shared" si="12"/>
        <v>7</v>
      </c>
      <c r="O147" s="124">
        <f t="shared" si="13"/>
        <v>1.1666666666666667</v>
      </c>
      <c r="P147" s="116">
        <f t="shared" si="14"/>
        <v>2.4018665934669229E-2</v>
      </c>
    </row>
    <row r="148" spans="1:16">
      <c r="A148" s="125" t="s">
        <v>168</v>
      </c>
      <c r="B148" s="126"/>
      <c r="C148" s="120"/>
      <c r="D148" s="127"/>
      <c r="E148" s="128"/>
      <c r="F148" s="128"/>
      <c r="G148" s="122"/>
      <c r="H148" s="122">
        <v>0</v>
      </c>
      <c r="I148" s="122">
        <v>3</v>
      </c>
      <c r="J148" s="128">
        <v>2</v>
      </c>
      <c r="K148" s="112">
        <v>2</v>
      </c>
      <c r="L148" s="112">
        <v>0</v>
      </c>
      <c r="M148" s="112">
        <v>0</v>
      </c>
      <c r="N148" s="123">
        <f t="shared" si="12"/>
        <v>7</v>
      </c>
      <c r="O148" s="124">
        <f t="shared" si="13"/>
        <v>1.1666666666666667</v>
      </c>
      <c r="P148" s="116">
        <f t="shared" si="14"/>
        <v>2.4018665934669229E-2</v>
      </c>
    </row>
    <row r="149" spans="1:16">
      <c r="A149" s="125" t="s">
        <v>169</v>
      </c>
      <c r="B149" s="126"/>
      <c r="C149" s="120"/>
      <c r="D149" s="127"/>
      <c r="E149" s="128"/>
      <c r="F149" s="128"/>
      <c r="G149" s="122"/>
      <c r="H149" s="122">
        <v>5</v>
      </c>
      <c r="I149" s="122">
        <v>0</v>
      </c>
      <c r="J149" s="128">
        <v>0</v>
      </c>
      <c r="K149" s="112">
        <v>0</v>
      </c>
      <c r="L149" s="112">
        <v>0</v>
      </c>
      <c r="M149" s="112">
        <v>0</v>
      </c>
      <c r="N149" s="123">
        <f t="shared" si="12"/>
        <v>5</v>
      </c>
      <c r="O149" s="124">
        <f t="shared" si="13"/>
        <v>0.83333333333333337</v>
      </c>
      <c r="P149" s="116">
        <f t="shared" si="14"/>
        <v>1.7156189953335163E-2</v>
      </c>
    </row>
    <row r="150" spans="1:16" ht="14.25" customHeight="1">
      <c r="A150" s="129" t="s">
        <v>170</v>
      </c>
      <c r="B150" s="126"/>
      <c r="C150" s="120"/>
      <c r="D150" s="127"/>
      <c r="E150" s="128"/>
      <c r="F150" s="128"/>
      <c r="G150" s="122"/>
      <c r="H150" s="122">
        <v>1</v>
      </c>
      <c r="I150" s="122">
        <v>1</v>
      </c>
      <c r="J150" s="128">
        <v>0</v>
      </c>
      <c r="K150" s="112">
        <v>2</v>
      </c>
      <c r="L150" s="112">
        <v>3</v>
      </c>
      <c r="M150" s="112">
        <v>3</v>
      </c>
      <c r="N150" s="123">
        <f t="shared" si="12"/>
        <v>10</v>
      </c>
      <c r="O150" s="124">
        <f t="shared" si="13"/>
        <v>1.6666666666666667</v>
      </c>
      <c r="P150" s="116">
        <f t="shared" si="14"/>
        <v>3.4312379906670326E-2</v>
      </c>
    </row>
    <row r="151" spans="1:16">
      <c r="A151" s="129" t="s">
        <v>171</v>
      </c>
      <c r="B151" s="126"/>
      <c r="C151" s="120"/>
      <c r="D151" s="127"/>
      <c r="E151" s="128"/>
      <c r="F151" s="128"/>
      <c r="G151" s="122"/>
      <c r="H151" s="122">
        <v>0</v>
      </c>
      <c r="I151" s="122">
        <v>0</v>
      </c>
      <c r="J151" s="128">
        <v>0</v>
      </c>
      <c r="K151" s="112">
        <v>0</v>
      </c>
      <c r="L151" s="112">
        <v>0</v>
      </c>
      <c r="M151" s="112">
        <v>0</v>
      </c>
      <c r="N151" s="123">
        <f t="shared" si="12"/>
        <v>0</v>
      </c>
      <c r="O151" s="124">
        <f t="shared" si="13"/>
        <v>0</v>
      </c>
      <c r="P151" s="116">
        <f t="shared" si="14"/>
        <v>0</v>
      </c>
    </row>
    <row r="152" spans="1:16">
      <c r="A152" s="129" t="s">
        <v>172</v>
      </c>
      <c r="B152" s="126"/>
      <c r="C152" s="120"/>
      <c r="D152" s="127"/>
      <c r="E152" s="128"/>
      <c r="F152" s="128"/>
      <c r="G152" s="122"/>
      <c r="H152" s="122">
        <v>0</v>
      </c>
      <c r="I152" s="122">
        <v>0</v>
      </c>
      <c r="J152" s="128">
        <v>0</v>
      </c>
      <c r="K152" s="112">
        <v>0</v>
      </c>
      <c r="L152" s="112">
        <v>1</v>
      </c>
      <c r="M152" s="112">
        <v>0</v>
      </c>
      <c r="N152" s="123">
        <f t="shared" si="12"/>
        <v>1</v>
      </c>
      <c r="O152" s="124">
        <f t="shared" si="13"/>
        <v>0.16666666666666666</v>
      </c>
      <c r="P152" s="116">
        <f t="shared" si="14"/>
        <v>3.4312379906670325E-3</v>
      </c>
    </row>
    <row r="153" spans="1:16">
      <c r="A153" s="129" t="s">
        <v>173</v>
      </c>
      <c r="B153" s="126"/>
      <c r="C153" s="120"/>
      <c r="D153" s="127"/>
      <c r="E153" s="128"/>
      <c r="F153" s="128"/>
      <c r="G153" s="122"/>
      <c r="H153" s="122">
        <v>2</v>
      </c>
      <c r="I153" s="122">
        <v>4</v>
      </c>
      <c r="J153" s="128">
        <v>3</v>
      </c>
      <c r="K153" s="112">
        <v>2</v>
      </c>
      <c r="L153" s="112">
        <v>6</v>
      </c>
      <c r="M153" s="112">
        <v>2</v>
      </c>
      <c r="N153" s="123">
        <f t="shared" si="12"/>
        <v>19</v>
      </c>
      <c r="O153" s="124">
        <f t="shared" si="13"/>
        <v>3.1666666666666665</v>
      </c>
      <c r="P153" s="116">
        <f t="shared" si="14"/>
        <v>6.5193521822673628E-2</v>
      </c>
    </row>
    <row r="154" spans="1:16">
      <c r="A154" s="125" t="s">
        <v>174</v>
      </c>
      <c r="B154" s="126"/>
      <c r="C154" s="120"/>
      <c r="D154" s="127"/>
      <c r="E154" s="128"/>
      <c r="F154" s="128"/>
      <c r="G154" s="122"/>
      <c r="H154" s="122">
        <v>320</v>
      </c>
      <c r="I154" s="122">
        <v>333</v>
      </c>
      <c r="J154" s="128">
        <v>253</v>
      </c>
      <c r="K154" s="112">
        <v>347</v>
      </c>
      <c r="L154" s="112">
        <v>325</v>
      </c>
      <c r="M154" s="112">
        <v>337</v>
      </c>
      <c r="N154" s="123">
        <f t="shared" si="12"/>
        <v>1915</v>
      </c>
      <c r="O154" s="124">
        <f t="shared" si="13"/>
        <v>319.16666666666669</v>
      </c>
      <c r="P154" s="116">
        <f t="shared" si="14"/>
        <v>6.5708207521273678</v>
      </c>
    </row>
    <row r="155" spans="1:16">
      <c r="A155" s="129" t="s">
        <v>175</v>
      </c>
      <c r="B155" s="126"/>
      <c r="C155" s="120"/>
      <c r="D155" s="127"/>
      <c r="E155" s="128"/>
      <c r="F155" s="128"/>
      <c r="G155" s="122"/>
      <c r="H155" s="122">
        <v>0</v>
      </c>
      <c r="I155" s="122">
        <v>0</v>
      </c>
      <c r="J155" s="128">
        <v>0</v>
      </c>
      <c r="K155" s="112">
        <v>0</v>
      </c>
      <c r="L155" s="112">
        <v>0</v>
      </c>
      <c r="M155" s="112">
        <v>1</v>
      </c>
      <c r="N155" s="123">
        <f t="shared" si="12"/>
        <v>1</v>
      </c>
      <c r="O155" s="124">
        <f t="shared" si="13"/>
        <v>0.16666666666666666</v>
      </c>
      <c r="P155" s="116">
        <f t="shared" si="14"/>
        <v>3.4312379906670325E-3</v>
      </c>
    </row>
    <row r="156" spans="1:16">
      <c r="A156" s="129" t="s">
        <v>176</v>
      </c>
      <c r="B156" s="126"/>
      <c r="C156" s="120"/>
      <c r="D156" s="127"/>
      <c r="E156" s="128"/>
      <c r="F156" s="128"/>
      <c r="G156" s="122"/>
      <c r="H156" s="122">
        <v>1</v>
      </c>
      <c r="I156" s="122">
        <v>0</v>
      </c>
      <c r="J156" s="128">
        <v>0</v>
      </c>
      <c r="K156" s="112">
        <v>0</v>
      </c>
      <c r="L156" s="112">
        <v>0</v>
      </c>
      <c r="M156" s="112">
        <v>0</v>
      </c>
      <c r="N156" s="123">
        <f t="shared" si="12"/>
        <v>1</v>
      </c>
      <c r="O156" s="124">
        <f t="shared" si="13"/>
        <v>0.16666666666666666</v>
      </c>
      <c r="P156" s="116">
        <f t="shared" si="14"/>
        <v>3.4312379906670325E-3</v>
      </c>
    </row>
    <row r="157" spans="1:16">
      <c r="A157" s="125" t="s">
        <v>177</v>
      </c>
      <c r="B157" s="126"/>
      <c r="C157" s="120"/>
      <c r="D157" s="127"/>
      <c r="E157" s="128"/>
      <c r="F157" s="128"/>
      <c r="G157" s="122"/>
      <c r="H157" s="122">
        <v>1</v>
      </c>
      <c r="I157" s="122">
        <v>2</v>
      </c>
      <c r="J157" s="128">
        <v>2</v>
      </c>
      <c r="K157" s="112">
        <v>7</v>
      </c>
      <c r="L157" s="112">
        <v>6</v>
      </c>
      <c r="M157" s="112">
        <v>0</v>
      </c>
      <c r="N157" s="123">
        <f t="shared" si="12"/>
        <v>18</v>
      </c>
      <c r="O157" s="124">
        <f t="shared" si="13"/>
        <v>3</v>
      </c>
      <c r="P157" s="116">
        <f t="shared" si="14"/>
        <v>6.176228383200659E-2</v>
      </c>
    </row>
    <row r="158" spans="1:16">
      <c r="A158" s="129" t="s">
        <v>178</v>
      </c>
      <c r="B158" s="126"/>
      <c r="C158" s="120"/>
      <c r="D158" s="127"/>
      <c r="E158" s="128"/>
      <c r="F158" s="128"/>
      <c r="G158" s="122"/>
      <c r="H158" s="122">
        <v>3</v>
      </c>
      <c r="I158" s="122">
        <v>7</v>
      </c>
      <c r="J158" s="128">
        <v>2</v>
      </c>
      <c r="K158" s="112">
        <v>4</v>
      </c>
      <c r="L158" s="112">
        <v>1</v>
      </c>
      <c r="M158" s="112">
        <v>7</v>
      </c>
      <c r="N158" s="123">
        <f t="shared" si="12"/>
        <v>24</v>
      </c>
      <c r="O158" s="124">
        <f t="shared" si="13"/>
        <v>4</v>
      </c>
      <c r="P158" s="116">
        <f t="shared" si="14"/>
        <v>8.2349711776008791E-2</v>
      </c>
    </row>
    <row r="159" spans="1:16">
      <c r="A159" s="125" t="s">
        <v>179</v>
      </c>
      <c r="B159" s="126"/>
      <c r="C159" s="120"/>
      <c r="D159" s="127"/>
      <c r="E159" s="128"/>
      <c r="F159" s="128"/>
      <c r="G159" s="122"/>
      <c r="H159" s="122">
        <v>0</v>
      </c>
      <c r="I159" s="122">
        <v>1</v>
      </c>
      <c r="J159" s="128">
        <v>0</v>
      </c>
      <c r="K159" s="112">
        <v>0</v>
      </c>
      <c r="L159" s="112">
        <v>0</v>
      </c>
      <c r="M159" s="112">
        <v>0</v>
      </c>
      <c r="N159" s="123">
        <f t="shared" si="12"/>
        <v>1</v>
      </c>
      <c r="O159" s="124">
        <f t="shared" si="13"/>
        <v>0.16666666666666666</v>
      </c>
      <c r="P159" s="116">
        <f t="shared" si="14"/>
        <v>3.4312379906670325E-3</v>
      </c>
    </row>
    <row r="160" spans="1:16">
      <c r="A160" s="129" t="s">
        <v>180</v>
      </c>
      <c r="B160" s="126"/>
      <c r="C160" s="120"/>
      <c r="D160" s="127"/>
      <c r="E160" s="128"/>
      <c r="F160" s="128"/>
      <c r="G160" s="122"/>
      <c r="H160" s="122">
        <v>10</v>
      </c>
      <c r="I160" s="122">
        <v>5</v>
      </c>
      <c r="J160" s="128">
        <v>2</v>
      </c>
      <c r="K160" s="112">
        <v>15</v>
      </c>
      <c r="L160" s="112">
        <v>6</v>
      </c>
      <c r="M160" s="112">
        <v>7</v>
      </c>
      <c r="N160" s="123">
        <f t="shared" si="12"/>
        <v>45</v>
      </c>
      <c r="O160" s="124">
        <f t="shared" si="13"/>
        <v>7.5</v>
      </c>
      <c r="P160" s="116">
        <f t="shared" si="14"/>
        <v>0.15440570958001645</v>
      </c>
    </row>
    <row r="161" spans="1:16">
      <c r="A161" s="129" t="s">
        <v>181</v>
      </c>
      <c r="B161" s="126"/>
      <c r="C161" s="120"/>
      <c r="D161" s="127"/>
      <c r="E161" s="128"/>
      <c r="F161" s="128"/>
      <c r="G161" s="122"/>
      <c r="H161" s="122">
        <v>0</v>
      </c>
      <c r="I161" s="122">
        <v>0</v>
      </c>
      <c r="J161" s="128">
        <v>0</v>
      </c>
      <c r="K161" s="112">
        <v>0</v>
      </c>
      <c r="L161" s="112">
        <v>0</v>
      </c>
      <c r="M161" s="112">
        <v>3</v>
      </c>
      <c r="N161" s="123">
        <f t="shared" si="12"/>
        <v>3</v>
      </c>
      <c r="O161" s="124">
        <f t="shared" si="13"/>
        <v>0.5</v>
      </c>
      <c r="P161" s="116">
        <f t="shared" si="14"/>
        <v>1.0293713972001099E-2</v>
      </c>
    </row>
    <row r="162" spans="1:16">
      <c r="A162" s="129" t="s">
        <v>182</v>
      </c>
      <c r="B162" s="126"/>
      <c r="C162" s="120"/>
      <c r="D162" s="127"/>
      <c r="E162" s="128"/>
      <c r="F162" s="128"/>
      <c r="G162" s="122"/>
      <c r="H162" s="122">
        <v>0</v>
      </c>
      <c r="I162" s="122">
        <v>0</v>
      </c>
      <c r="J162" s="128">
        <v>0</v>
      </c>
      <c r="K162" s="112">
        <v>0</v>
      </c>
      <c r="L162" s="112">
        <v>0</v>
      </c>
      <c r="M162" s="112">
        <v>0</v>
      </c>
      <c r="N162" s="123">
        <f t="shared" si="12"/>
        <v>0</v>
      </c>
      <c r="O162" s="124">
        <f t="shared" si="13"/>
        <v>0</v>
      </c>
      <c r="P162" s="116">
        <f t="shared" si="14"/>
        <v>0</v>
      </c>
    </row>
    <row r="163" spans="1:16">
      <c r="A163" s="129" t="s">
        <v>183</v>
      </c>
      <c r="B163" s="126"/>
      <c r="C163" s="120"/>
      <c r="D163" s="127"/>
      <c r="E163" s="128"/>
      <c r="F163" s="128"/>
      <c r="G163" s="122"/>
      <c r="H163" s="122">
        <v>14</v>
      </c>
      <c r="I163" s="122">
        <v>19</v>
      </c>
      <c r="J163" s="128">
        <v>19</v>
      </c>
      <c r="K163" s="112">
        <v>23</v>
      </c>
      <c r="L163" s="112">
        <v>22</v>
      </c>
      <c r="M163" s="112">
        <v>9</v>
      </c>
      <c r="N163" s="123">
        <f t="shared" si="12"/>
        <v>106</v>
      </c>
      <c r="O163" s="124">
        <f t="shared" si="13"/>
        <v>17.666666666666668</v>
      </c>
      <c r="P163" s="116">
        <f t="shared" si="14"/>
        <v>0.36371122701070546</v>
      </c>
    </row>
    <row r="164" spans="1:16">
      <c r="A164" s="129" t="s">
        <v>184</v>
      </c>
      <c r="B164" s="126"/>
      <c r="C164" s="120"/>
      <c r="D164" s="127"/>
      <c r="E164" s="128"/>
      <c r="F164" s="128"/>
      <c r="G164" s="122"/>
      <c r="H164" s="122">
        <v>19</v>
      </c>
      <c r="I164" s="122">
        <v>13</v>
      </c>
      <c r="J164" s="128">
        <v>6</v>
      </c>
      <c r="K164" s="112">
        <v>4</v>
      </c>
      <c r="L164" s="112">
        <v>8</v>
      </c>
      <c r="M164" s="112">
        <v>5</v>
      </c>
      <c r="N164" s="123">
        <f t="shared" si="12"/>
        <v>55</v>
      </c>
      <c r="O164" s="124">
        <f t="shared" si="13"/>
        <v>9.1666666666666661</v>
      </c>
      <c r="P164" s="116">
        <f t="shared" si="14"/>
        <v>0.18871808948668678</v>
      </c>
    </row>
    <row r="165" spans="1:16">
      <c r="A165" s="125" t="s">
        <v>185</v>
      </c>
      <c r="B165" s="126"/>
      <c r="C165" s="120"/>
      <c r="D165" s="127"/>
      <c r="E165" s="128"/>
      <c r="F165" s="128"/>
      <c r="G165" s="122"/>
      <c r="H165" s="122">
        <v>2</v>
      </c>
      <c r="I165" s="122">
        <v>1</v>
      </c>
      <c r="J165" s="128">
        <v>3</v>
      </c>
      <c r="K165" s="112">
        <v>4</v>
      </c>
      <c r="L165" s="112">
        <v>0</v>
      </c>
      <c r="M165" s="112">
        <v>2</v>
      </c>
      <c r="N165" s="123">
        <f t="shared" ref="N165:N187" si="15">SUM(B165:M165)</f>
        <v>12</v>
      </c>
      <c r="O165" s="124">
        <f t="shared" ref="O165:O187" si="16">AVERAGE(B165:M165)</f>
        <v>2</v>
      </c>
      <c r="P165" s="116">
        <f t="shared" ref="P165:P187" si="17">(N165/$N$187)*100</f>
        <v>4.1174855888004395E-2</v>
      </c>
    </row>
    <row r="166" spans="1:16">
      <c r="A166" s="129" t="s">
        <v>186</v>
      </c>
      <c r="B166" s="126"/>
      <c r="C166" s="120"/>
      <c r="D166" s="127"/>
      <c r="E166" s="128"/>
      <c r="F166" s="128"/>
      <c r="G166" s="122"/>
      <c r="H166" s="122">
        <v>1</v>
      </c>
      <c r="I166" s="122">
        <v>0</v>
      </c>
      <c r="J166" s="128">
        <v>3</v>
      </c>
      <c r="K166" s="112">
        <v>1</v>
      </c>
      <c r="L166" s="112">
        <v>1</v>
      </c>
      <c r="M166" s="112">
        <v>1</v>
      </c>
      <c r="N166" s="123">
        <f t="shared" si="15"/>
        <v>7</v>
      </c>
      <c r="O166" s="124">
        <f t="shared" si="16"/>
        <v>1.1666666666666667</v>
      </c>
      <c r="P166" s="116">
        <f t="shared" si="17"/>
        <v>2.4018665934669229E-2</v>
      </c>
    </row>
    <row r="167" spans="1:16">
      <c r="A167" s="129" t="s">
        <v>187</v>
      </c>
      <c r="B167" s="126"/>
      <c r="C167" s="120"/>
      <c r="D167" s="127"/>
      <c r="E167" s="128"/>
      <c r="F167" s="128"/>
      <c r="G167" s="122"/>
      <c r="H167" s="122">
        <v>0</v>
      </c>
      <c r="I167" s="122">
        <v>0</v>
      </c>
      <c r="J167" s="128">
        <v>0</v>
      </c>
      <c r="K167" s="112">
        <v>0</v>
      </c>
      <c r="L167" s="112">
        <v>0</v>
      </c>
      <c r="M167" s="112">
        <v>0</v>
      </c>
      <c r="N167" s="123">
        <f t="shared" si="15"/>
        <v>0</v>
      </c>
      <c r="O167" s="124">
        <f t="shared" si="16"/>
        <v>0</v>
      </c>
      <c r="P167" s="116">
        <f t="shared" si="17"/>
        <v>0</v>
      </c>
    </row>
    <row r="168" spans="1:16">
      <c r="A168" s="129" t="s">
        <v>188</v>
      </c>
      <c r="B168" s="126"/>
      <c r="C168" s="120"/>
      <c r="D168" s="127"/>
      <c r="E168" s="128"/>
      <c r="F168" s="128"/>
      <c r="G168" s="122"/>
      <c r="H168" s="122">
        <v>2</v>
      </c>
      <c r="I168" s="122">
        <v>5</v>
      </c>
      <c r="J168" s="128">
        <v>2</v>
      </c>
      <c r="K168" s="112">
        <v>2</v>
      </c>
      <c r="L168" s="112">
        <v>6</v>
      </c>
      <c r="M168" s="112">
        <v>3</v>
      </c>
      <c r="N168" s="123">
        <f t="shared" si="15"/>
        <v>20</v>
      </c>
      <c r="O168" s="124">
        <f t="shared" si="16"/>
        <v>3.3333333333333335</v>
      </c>
      <c r="P168" s="116">
        <f t="shared" si="17"/>
        <v>6.8624759813340652E-2</v>
      </c>
    </row>
    <row r="169" spans="1:16">
      <c r="A169" s="129" t="s">
        <v>189</v>
      </c>
      <c r="B169" s="126"/>
      <c r="C169" s="120"/>
      <c r="D169" s="127"/>
      <c r="E169" s="128"/>
      <c r="F169" s="128"/>
      <c r="G169" s="122"/>
      <c r="H169" s="122">
        <v>5</v>
      </c>
      <c r="I169" s="122">
        <v>14</v>
      </c>
      <c r="J169" s="128">
        <v>5</v>
      </c>
      <c r="K169" s="112">
        <v>16</v>
      </c>
      <c r="L169" s="112">
        <v>18</v>
      </c>
      <c r="M169" s="112">
        <v>6</v>
      </c>
      <c r="N169" s="123">
        <f t="shared" si="15"/>
        <v>64</v>
      </c>
      <c r="O169" s="124">
        <f t="shared" si="16"/>
        <v>10.666666666666666</v>
      </c>
      <c r="P169" s="116">
        <f t="shared" si="17"/>
        <v>0.21959923140269008</v>
      </c>
    </row>
    <row r="170" spans="1:16">
      <c r="A170" s="129" t="s">
        <v>190</v>
      </c>
      <c r="B170" s="126"/>
      <c r="C170" s="120"/>
      <c r="D170" s="127"/>
      <c r="E170" s="128"/>
      <c r="F170" s="128"/>
      <c r="G170" s="122"/>
      <c r="H170" s="122">
        <v>0</v>
      </c>
      <c r="I170" s="122">
        <v>0</v>
      </c>
      <c r="J170" s="128">
        <v>0</v>
      </c>
      <c r="K170" s="112">
        <v>0</v>
      </c>
      <c r="L170" s="112">
        <v>1</v>
      </c>
      <c r="M170" s="112">
        <v>0</v>
      </c>
      <c r="N170" s="123">
        <f t="shared" si="15"/>
        <v>1</v>
      </c>
      <c r="O170" s="124">
        <f t="shared" si="16"/>
        <v>0.16666666666666666</v>
      </c>
      <c r="P170" s="116">
        <f t="shared" si="17"/>
        <v>3.4312379906670325E-3</v>
      </c>
    </row>
    <row r="171" spans="1:16">
      <c r="A171" s="129" t="s">
        <v>191</v>
      </c>
      <c r="B171" s="126"/>
      <c r="C171" s="120"/>
      <c r="D171" s="127"/>
      <c r="E171" s="128"/>
      <c r="F171" s="128"/>
      <c r="G171" s="122"/>
      <c r="H171" s="122">
        <v>137</v>
      </c>
      <c r="I171" s="122">
        <v>158</v>
      </c>
      <c r="J171" s="128">
        <v>128</v>
      </c>
      <c r="K171" s="112">
        <v>164</v>
      </c>
      <c r="L171" s="112">
        <v>149</v>
      </c>
      <c r="M171" s="112">
        <v>129</v>
      </c>
      <c r="N171" s="123">
        <f t="shared" si="15"/>
        <v>865</v>
      </c>
      <c r="O171" s="124">
        <f t="shared" si="16"/>
        <v>144.16666666666666</v>
      </c>
      <c r="P171" s="116">
        <f t="shared" si="17"/>
        <v>2.9680208619269832</v>
      </c>
    </row>
    <row r="172" spans="1:16">
      <c r="A172" s="129" t="s">
        <v>192</v>
      </c>
      <c r="B172" s="126"/>
      <c r="C172" s="120"/>
      <c r="D172" s="127"/>
      <c r="E172" s="128"/>
      <c r="F172" s="128"/>
      <c r="G172" s="122"/>
      <c r="H172" s="122">
        <v>0</v>
      </c>
      <c r="I172" s="122">
        <v>2</v>
      </c>
      <c r="J172" s="128">
        <v>0</v>
      </c>
      <c r="K172" s="112">
        <v>0</v>
      </c>
      <c r="L172" s="112">
        <v>2</v>
      </c>
      <c r="M172" s="112">
        <v>1</v>
      </c>
      <c r="N172" s="123">
        <f t="shared" si="15"/>
        <v>5</v>
      </c>
      <c r="O172" s="124">
        <f t="shared" si="16"/>
        <v>0.83333333333333337</v>
      </c>
      <c r="P172" s="116">
        <f t="shared" si="17"/>
        <v>1.7156189953335163E-2</v>
      </c>
    </row>
    <row r="173" spans="1:16">
      <c r="A173" s="129" t="s">
        <v>193</v>
      </c>
      <c r="B173" s="126"/>
      <c r="C173" s="120"/>
      <c r="D173" s="127"/>
      <c r="E173" s="128"/>
      <c r="F173" s="128"/>
      <c r="G173" s="122"/>
      <c r="H173" s="122">
        <v>24</v>
      </c>
      <c r="I173" s="122">
        <v>17</v>
      </c>
      <c r="J173" s="128">
        <v>16</v>
      </c>
      <c r="K173" s="112">
        <v>17</v>
      </c>
      <c r="L173" s="112">
        <v>38</v>
      </c>
      <c r="M173" s="112">
        <v>28</v>
      </c>
      <c r="N173" s="123">
        <f t="shared" si="15"/>
        <v>140</v>
      </c>
      <c r="O173" s="124">
        <f t="shared" si="16"/>
        <v>23.333333333333332</v>
      </c>
      <c r="P173" s="116">
        <f t="shared" si="17"/>
        <v>0.48037331869338462</v>
      </c>
    </row>
    <row r="174" spans="1:16">
      <c r="A174" s="129" t="s">
        <v>194</v>
      </c>
      <c r="B174" s="126"/>
      <c r="C174" s="120"/>
      <c r="D174" s="127"/>
      <c r="E174" s="128"/>
      <c r="F174" s="128"/>
      <c r="G174" s="122"/>
      <c r="H174" s="122">
        <v>10</v>
      </c>
      <c r="I174" s="122">
        <v>4</v>
      </c>
      <c r="J174" s="128">
        <v>2</v>
      </c>
      <c r="K174" s="112">
        <v>2</v>
      </c>
      <c r="L174" s="112">
        <v>3</v>
      </c>
      <c r="M174" s="112">
        <v>10</v>
      </c>
      <c r="N174" s="123">
        <f t="shared" si="15"/>
        <v>31</v>
      </c>
      <c r="O174" s="124">
        <f t="shared" si="16"/>
        <v>5.166666666666667</v>
      </c>
      <c r="P174" s="116">
        <f t="shared" si="17"/>
        <v>0.10636837771067802</v>
      </c>
    </row>
    <row r="175" spans="1:16">
      <c r="A175" s="125" t="s">
        <v>195</v>
      </c>
      <c r="B175" s="126"/>
      <c r="C175" s="120"/>
      <c r="D175" s="127"/>
      <c r="E175" s="128"/>
      <c r="F175" s="128"/>
      <c r="G175" s="122"/>
      <c r="H175" s="122">
        <v>23</v>
      </c>
      <c r="I175" s="122">
        <v>23</v>
      </c>
      <c r="J175" s="128">
        <v>14</v>
      </c>
      <c r="K175" s="112">
        <v>10</v>
      </c>
      <c r="L175" s="112">
        <v>18</v>
      </c>
      <c r="M175" s="112">
        <v>10</v>
      </c>
      <c r="N175" s="123">
        <f t="shared" si="15"/>
        <v>98</v>
      </c>
      <c r="O175" s="124">
        <f t="shared" si="16"/>
        <v>16.333333333333332</v>
      </c>
      <c r="P175" s="116">
        <f t="shared" si="17"/>
        <v>0.33626132308536921</v>
      </c>
    </row>
    <row r="176" spans="1:16">
      <c r="A176" s="125" t="s">
        <v>196</v>
      </c>
      <c r="B176" s="126"/>
      <c r="C176" s="120"/>
      <c r="D176" s="127"/>
      <c r="E176" s="128"/>
      <c r="F176" s="128"/>
      <c r="G176" s="122"/>
      <c r="H176" s="122">
        <v>0</v>
      </c>
      <c r="I176" s="122">
        <v>0</v>
      </c>
      <c r="J176" s="128">
        <v>0</v>
      </c>
      <c r="K176" s="112">
        <v>0</v>
      </c>
      <c r="L176" s="112">
        <v>0</v>
      </c>
      <c r="M176" s="112">
        <v>0</v>
      </c>
      <c r="N176" s="123">
        <f t="shared" si="15"/>
        <v>0</v>
      </c>
      <c r="O176" s="124">
        <f t="shared" si="16"/>
        <v>0</v>
      </c>
      <c r="P176" s="116">
        <f t="shared" si="17"/>
        <v>0</v>
      </c>
    </row>
    <row r="177" spans="1:16">
      <c r="A177" s="129" t="s">
        <v>197</v>
      </c>
      <c r="B177" s="126"/>
      <c r="C177" s="120"/>
      <c r="D177" s="127"/>
      <c r="E177" s="128"/>
      <c r="F177" s="128"/>
      <c r="G177" s="122"/>
      <c r="H177" s="122">
        <v>38</v>
      </c>
      <c r="I177" s="122">
        <v>56</v>
      </c>
      <c r="J177" s="128">
        <v>59</v>
      </c>
      <c r="K177" s="112">
        <v>58</v>
      </c>
      <c r="L177" s="112">
        <v>37</v>
      </c>
      <c r="M177" s="112">
        <v>43</v>
      </c>
      <c r="N177" s="123">
        <f t="shared" si="15"/>
        <v>291</v>
      </c>
      <c r="O177" s="124">
        <f t="shared" si="16"/>
        <v>48.5</v>
      </c>
      <c r="P177" s="116">
        <f t="shared" si="17"/>
        <v>0.99849025528410651</v>
      </c>
    </row>
    <row r="178" spans="1:16">
      <c r="A178" s="129" t="s">
        <v>198</v>
      </c>
      <c r="B178" s="126"/>
      <c r="C178" s="120"/>
      <c r="D178" s="127"/>
      <c r="E178" s="128"/>
      <c r="F178" s="128"/>
      <c r="G178" s="122"/>
      <c r="H178" s="122">
        <v>17</v>
      </c>
      <c r="I178" s="122">
        <v>42</v>
      </c>
      <c r="J178" s="128">
        <v>24</v>
      </c>
      <c r="K178" s="112">
        <v>100</v>
      </c>
      <c r="L178" s="112">
        <v>110</v>
      </c>
      <c r="M178" s="112">
        <v>17</v>
      </c>
      <c r="N178" s="123">
        <f t="shared" si="15"/>
        <v>310</v>
      </c>
      <c r="O178" s="124">
        <f t="shared" si="16"/>
        <v>51.666666666666664</v>
      </c>
      <c r="P178" s="116">
        <f t="shared" si="17"/>
        <v>1.0636837771067802</v>
      </c>
    </row>
    <row r="179" spans="1:16">
      <c r="A179" s="129" t="s">
        <v>199</v>
      </c>
      <c r="B179" s="126"/>
      <c r="C179" s="120"/>
      <c r="D179" s="127"/>
      <c r="E179" s="128"/>
      <c r="F179" s="128"/>
      <c r="G179" s="122"/>
      <c r="H179" s="122">
        <v>3</v>
      </c>
      <c r="I179" s="122">
        <v>6</v>
      </c>
      <c r="J179" s="128">
        <v>2</v>
      </c>
      <c r="K179" s="112">
        <v>2</v>
      </c>
      <c r="L179" s="112">
        <v>1</v>
      </c>
      <c r="M179" s="848">
        <v>0</v>
      </c>
      <c r="N179" s="123">
        <f t="shared" si="15"/>
        <v>14</v>
      </c>
      <c r="O179" s="124">
        <f t="shared" si="16"/>
        <v>2.3333333333333335</v>
      </c>
      <c r="P179" s="116">
        <f t="shared" si="17"/>
        <v>4.8037331869338458E-2</v>
      </c>
    </row>
    <row r="180" spans="1:16">
      <c r="A180" s="129" t="s">
        <v>200</v>
      </c>
      <c r="B180" s="126"/>
      <c r="C180" s="120"/>
      <c r="D180" s="127"/>
      <c r="E180" s="128"/>
      <c r="F180" s="128"/>
      <c r="G180" s="122"/>
      <c r="H180" s="122">
        <v>71</v>
      </c>
      <c r="I180" s="122">
        <v>79</v>
      </c>
      <c r="J180" s="128">
        <v>68</v>
      </c>
      <c r="K180" s="112">
        <v>69</v>
      </c>
      <c r="L180" s="112">
        <v>71</v>
      </c>
      <c r="M180" s="848">
        <v>24</v>
      </c>
      <c r="N180" s="123">
        <f t="shared" si="15"/>
        <v>382</v>
      </c>
      <c r="O180" s="124">
        <f t="shared" si="16"/>
        <v>63.666666666666664</v>
      </c>
      <c r="P180" s="116">
        <f t="shared" si="17"/>
        <v>1.3107329124348064</v>
      </c>
    </row>
    <row r="181" spans="1:16">
      <c r="A181" s="129" t="s">
        <v>201</v>
      </c>
      <c r="B181" s="126"/>
      <c r="C181" s="120"/>
      <c r="D181" s="127"/>
      <c r="E181" s="128"/>
      <c r="F181" s="128"/>
      <c r="G181" s="122"/>
      <c r="H181" s="122">
        <v>1</v>
      </c>
      <c r="I181" s="122">
        <v>0</v>
      </c>
      <c r="J181" s="128">
        <v>2</v>
      </c>
      <c r="K181" s="112">
        <v>2</v>
      </c>
      <c r="L181" s="112">
        <v>0</v>
      </c>
      <c r="M181" s="112">
        <v>0</v>
      </c>
      <c r="N181" s="123">
        <f t="shared" si="15"/>
        <v>5</v>
      </c>
      <c r="O181" s="124">
        <f t="shared" si="16"/>
        <v>0.83333333333333337</v>
      </c>
      <c r="P181" s="116">
        <f t="shared" si="17"/>
        <v>1.7156189953335163E-2</v>
      </c>
    </row>
    <row r="182" spans="1:16">
      <c r="A182" s="129" t="s">
        <v>202</v>
      </c>
      <c r="B182" s="126"/>
      <c r="C182" s="120"/>
      <c r="D182" s="127"/>
      <c r="E182" s="128"/>
      <c r="F182" s="128"/>
      <c r="G182" s="122"/>
      <c r="H182" s="122">
        <v>4</v>
      </c>
      <c r="I182" s="122">
        <v>14</v>
      </c>
      <c r="J182" s="128">
        <v>5</v>
      </c>
      <c r="K182" s="112">
        <v>5</v>
      </c>
      <c r="L182" s="112">
        <v>4</v>
      </c>
      <c r="M182" s="112">
        <v>0</v>
      </c>
      <c r="N182" s="123">
        <f t="shared" si="15"/>
        <v>32</v>
      </c>
      <c r="O182" s="124">
        <f t="shared" si="16"/>
        <v>5.333333333333333</v>
      </c>
      <c r="P182" s="116">
        <f t="shared" si="17"/>
        <v>0.10979961570134504</v>
      </c>
    </row>
    <row r="183" spans="1:16">
      <c r="A183" s="129" t="s">
        <v>203</v>
      </c>
      <c r="B183" s="126"/>
      <c r="C183" s="120"/>
      <c r="D183" s="127"/>
      <c r="E183" s="128"/>
      <c r="F183" s="128"/>
      <c r="G183" s="122"/>
      <c r="H183" s="122">
        <v>54</v>
      </c>
      <c r="I183" s="122">
        <v>50</v>
      </c>
      <c r="J183" s="128">
        <v>38</v>
      </c>
      <c r="K183" s="112">
        <v>48</v>
      </c>
      <c r="L183" s="112">
        <v>33</v>
      </c>
      <c r="M183" s="112">
        <v>22</v>
      </c>
      <c r="N183" s="123">
        <f t="shared" si="15"/>
        <v>245</v>
      </c>
      <c r="O183" s="124">
        <f t="shared" si="16"/>
        <v>40.833333333333336</v>
      </c>
      <c r="P183" s="116">
        <f t="shared" si="17"/>
        <v>0.84065330771342306</v>
      </c>
    </row>
    <row r="184" spans="1:16">
      <c r="A184" s="129" t="s">
        <v>204</v>
      </c>
      <c r="B184" s="126"/>
      <c r="C184" s="120"/>
      <c r="D184" s="127"/>
      <c r="E184" s="128"/>
      <c r="F184" s="128"/>
      <c r="G184" s="122"/>
      <c r="H184" s="122">
        <v>118</v>
      </c>
      <c r="I184" s="122">
        <v>166</v>
      </c>
      <c r="J184" s="128">
        <v>116</v>
      </c>
      <c r="K184" s="112">
        <v>108</v>
      </c>
      <c r="L184" s="112">
        <v>122</v>
      </c>
      <c r="M184" s="112">
        <v>107</v>
      </c>
      <c r="N184" s="123">
        <f t="shared" si="15"/>
        <v>737</v>
      </c>
      <c r="O184" s="124">
        <f t="shared" si="16"/>
        <v>122.83333333333333</v>
      </c>
      <c r="P184" s="116">
        <f t="shared" si="17"/>
        <v>2.5288223991216032</v>
      </c>
    </row>
    <row r="185" spans="1:16">
      <c r="A185" s="129" t="s">
        <v>205</v>
      </c>
      <c r="B185" s="126"/>
      <c r="C185" s="120"/>
      <c r="D185" s="127"/>
      <c r="E185" s="128"/>
      <c r="F185" s="128"/>
      <c r="G185" s="122"/>
      <c r="H185" s="132">
        <v>10</v>
      </c>
      <c r="I185" s="132">
        <v>4</v>
      </c>
      <c r="J185" s="133">
        <v>3</v>
      </c>
      <c r="K185" s="112">
        <v>4</v>
      </c>
      <c r="L185" s="112">
        <v>5</v>
      </c>
      <c r="M185" s="112">
        <v>4</v>
      </c>
      <c r="N185" s="134">
        <f t="shared" si="15"/>
        <v>30</v>
      </c>
      <c r="O185" s="135">
        <f t="shared" si="16"/>
        <v>5</v>
      </c>
      <c r="P185" s="136">
        <f t="shared" si="17"/>
        <v>0.10293713972001099</v>
      </c>
    </row>
    <row r="186" spans="1:16" ht="15.75" thickBot="1">
      <c r="A186" s="137" t="s">
        <v>206</v>
      </c>
      <c r="B186" s="138"/>
      <c r="C186" s="139"/>
      <c r="D186" s="140"/>
      <c r="E186" s="133"/>
      <c r="F186" s="133"/>
      <c r="G186" s="132"/>
      <c r="H186" s="132">
        <v>1</v>
      </c>
      <c r="I186" s="132">
        <v>0</v>
      </c>
      <c r="J186" s="133">
        <v>0</v>
      </c>
      <c r="K186" s="112">
        <v>0</v>
      </c>
      <c r="L186" s="141">
        <v>0</v>
      </c>
      <c r="M186" s="112">
        <v>0</v>
      </c>
      <c r="N186" s="134">
        <f t="shared" si="15"/>
        <v>1</v>
      </c>
      <c r="O186" s="135">
        <f t="shared" si="16"/>
        <v>0.16666666666666666</v>
      </c>
      <c r="P186" s="142">
        <f t="shared" si="17"/>
        <v>3.4312379906670325E-3</v>
      </c>
    </row>
    <row r="187" spans="1:16" ht="15.75" thickBot="1">
      <c r="A187" s="143" t="s">
        <v>5</v>
      </c>
      <c r="B187" s="144"/>
      <c r="C187" s="145"/>
      <c r="D187" s="146"/>
      <c r="E187" s="147"/>
      <c r="F187" s="147"/>
      <c r="G187" s="147"/>
      <c r="H187" s="145">
        <f t="shared" ref="H187:M187" si="18">SUM(H5:H186)</f>
        <v>4685</v>
      </c>
      <c r="I187" s="145">
        <f t="shared" si="18"/>
        <v>5353</v>
      </c>
      <c r="J187" s="145">
        <f t="shared" si="18"/>
        <v>4687</v>
      </c>
      <c r="K187" s="145">
        <f t="shared" si="18"/>
        <v>5517</v>
      </c>
      <c r="L187" s="145">
        <f t="shared" si="18"/>
        <v>4645</v>
      </c>
      <c r="M187" s="148">
        <f t="shared" si="18"/>
        <v>4257</v>
      </c>
      <c r="N187" s="149">
        <f t="shared" si="15"/>
        <v>29144</v>
      </c>
      <c r="O187" s="150">
        <f t="shared" si="16"/>
        <v>4857.333333333333</v>
      </c>
      <c r="P187" s="151">
        <f t="shared" si="17"/>
        <v>100</v>
      </c>
    </row>
    <row r="188" spans="1:16" ht="16.5" customHeight="1">
      <c r="A188" s="152"/>
      <c r="B188" s="153"/>
      <c r="C188" s="153"/>
      <c r="D188" s="153"/>
      <c r="E188" s="153"/>
      <c r="F188" s="153"/>
      <c r="G188" s="153"/>
      <c r="H188" s="153"/>
      <c r="I188" s="153"/>
      <c r="J188" s="153"/>
      <c r="K188" s="153"/>
      <c r="L188" s="154"/>
    </row>
    <row r="189" spans="1:16" ht="65.25" customHeight="1">
      <c r="A189" s="155" t="s">
        <v>207</v>
      </c>
      <c r="B189" s="156"/>
      <c r="C189" s="156"/>
      <c r="D189" s="156"/>
      <c r="E189" s="156"/>
      <c r="F189" s="156"/>
      <c r="G189" s="156"/>
      <c r="H189" s="156"/>
      <c r="I189" s="156"/>
      <c r="J189" s="156"/>
      <c r="K189" s="156"/>
    </row>
    <row r="190" spans="1:16">
      <c r="A190" s="157"/>
      <c r="B190" s="156"/>
      <c r="C190" s="156"/>
      <c r="D190" s="156"/>
      <c r="E190" s="156"/>
      <c r="F190" s="156"/>
      <c r="G190" s="156"/>
      <c r="H190" s="156"/>
      <c r="I190" s="156"/>
      <c r="J190" s="156"/>
      <c r="K190" s="156"/>
    </row>
    <row r="191" spans="1:16" ht="45">
      <c r="A191" s="157" t="s">
        <v>208</v>
      </c>
      <c r="B191" s="156"/>
      <c r="C191" s="156"/>
      <c r="D191" s="156"/>
      <c r="E191" s="156"/>
      <c r="F191" s="156"/>
      <c r="G191" s="156"/>
      <c r="H191" s="156"/>
      <c r="I191" s="156"/>
      <c r="J191" s="156"/>
      <c r="K191" s="156"/>
    </row>
    <row r="192" spans="1:16">
      <c r="A192" s="157"/>
      <c r="B192" s="156"/>
      <c r="C192" s="156"/>
      <c r="D192" s="156"/>
      <c r="E192" s="156"/>
      <c r="F192" s="156"/>
      <c r="G192" s="156"/>
      <c r="H192" s="156"/>
      <c r="I192" s="156"/>
      <c r="J192" s="156"/>
      <c r="K192" s="156"/>
    </row>
    <row r="193" spans="1:13" ht="31.5" customHeight="1">
      <c r="A193" s="157" t="s">
        <v>209</v>
      </c>
      <c r="B193" s="156"/>
      <c r="C193" s="156"/>
      <c r="D193" s="156"/>
      <c r="E193" s="156"/>
      <c r="F193" s="156"/>
      <c r="G193" s="156"/>
      <c r="H193" s="156"/>
      <c r="I193" s="156"/>
      <c r="J193" s="156"/>
      <c r="K193" s="156"/>
    </row>
    <row r="194" spans="1:13" ht="45">
      <c r="A194" s="157" t="s">
        <v>210</v>
      </c>
    </row>
    <row r="195" spans="1:13" ht="30">
      <c r="A195" s="157" t="s">
        <v>211</v>
      </c>
      <c r="B195" s="156"/>
      <c r="C195" s="156"/>
      <c r="D195" s="156"/>
      <c r="E195" s="156"/>
      <c r="F195" s="156"/>
    </row>
    <row r="197" spans="1:13" customFormat="1">
      <c r="A197" s="157"/>
      <c r="M197" s="158"/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H187:M18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6"/>
  <sheetViews>
    <sheetView zoomScaleNormal="100" workbookViewId="0"/>
  </sheetViews>
  <sheetFormatPr defaultColWidth="5.5703125" defaultRowHeight="14.25"/>
  <cols>
    <col min="1" max="1" width="41" style="13" customWidth="1"/>
    <col min="2" max="2" width="7.5703125" style="13" bestFit="1" customWidth="1"/>
    <col min="3" max="3" width="7.7109375" style="163" bestFit="1" customWidth="1"/>
    <col min="4" max="4" width="7.140625" style="13" bestFit="1" customWidth="1"/>
    <col min="5" max="5" width="7" style="161" bestFit="1" customWidth="1"/>
    <col min="6" max="6" width="7.5703125" style="13" bestFit="1" customWidth="1"/>
    <col min="7" max="7" width="6.28515625" style="161" bestFit="1" customWidth="1"/>
    <col min="8" max="8" width="7" style="13" bestFit="1" customWidth="1"/>
    <col min="9" max="9" width="7.5703125" style="13" customWidth="1"/>
    <col min="10" max="10" width="7.140625" style="13" bestFit="1" customWidth="1"/>
    <col min="11" max="11" width="7.5703125" style="13" bestFit="1" customWidth="1"/>
    <col min="12" max="12" width="7.140625" style="13" bestFit="1" customWidth="1"/>
    <col min="13" max="13" width="6.85546875" style="13" bestFit="1" customWidth="1"/>
    <col min="14" max="14" width="6.7109375" style="13" bestFit="1" customWidth="1"/>
    <col min="15" max="15" width="7.140625" style="13" bestFit="1" customWidth="1"/>
    <col min="16" max="16" width="14.85546875" style="13" customWidth="1"/>
    <col min="17" max="215" width="9.140625" style="13" customWidth="1"/>
    <col min="216" max="216" width="58.28515625" style="13" customWidth="1"/>
    <col min="217" max="217" width="3.7109375" style="13" bestFit="1" customWidth="1"/>
    <col min="218" max="218" width="5.5703125" style="13" bestFit="1" customWidth="1"/>
    <col min="219" max="219" width="5.5703125" style="13" customWidth="1"/>
    <col min="220" max="16384" width="5.5703125" style="13"/>
  </cols>
  <sheetData>
    <row r="1" spans="1:20" ht="15">
      <c r="A1" s="159" t="s">
        <v>0</v>
      </c>
      <c r="B1" s="159"/>
      <c r="C1" s="160"/>
      <c r="D1" s="159"/>
      <c r="P1" s="162">
        <f>Assuntos!H187</f>
        <v>4685</v>
      </c>
    </row>
    <row r="2" spans="1:20" ht="15">
      <c r="A2" s="1" t="s">
        <v>1</v>
      </c>
      <c r="B2" s="1"/>
      <c r="C2" s="97"/>
      <c r="D2" s="1"/>
    </row>
    <row r="3" spans="1:20" ht="15">
      <c r="A3" s="1"/>
      <c r="B3" s="1"/>
      <c r="C3" s="97"/>
      <c r="D3" s="1"/>
    </row>
    <row r="4" spans="1:20" ht="15">
      <c r="A4" s="1" t="s">
        <v>212</v>
      </c>
      <c r="B4" s="1"/>
      <c r="C4" s="97"/>
      <c r="D4" s="1"/>
    </row>
    <row r="5" spans="1:20">
      <c r="E5" s="13"/>
      <c r="F5" s="161"/>
      <c r="G5" s="13"/>
      <c r="H5" s="161"/>
    </row>
    <row r="6" spans="1:20" ht="63.75">
      <c r="A6" s="59" t="s">
        <v>213</v>
      </c>
      <c r="B6" s="25">
        <v>45261</v>
      </c>
      <c r="C6" s="105">
        <v>45231</v>
      </c>
      <c r="D6" s="105">
        <v>45200</v>
      </c>
      <c r="E6" s="105">
        <v>45170</v>
      </c>
      <c r="F6" s="105">
        <v>45139</v>
      </c>
      <c r="G6" s="105">
        <v>45108</v>
      </c>
      <c r="H6" s="105">
        <v>45078</v>
      </c>
      <c r="I6" s="105">
        <v>45047</v>
      </c>
      <c r="J6" s="105">
        <v>45017</v>
      </c>
      <c r="K6" s="105">
        <v>44986</v>
      </c>
      <c r="L6" s="105">
        <v>44958</v>
      </c>
      <c r="M6" s="105">
        <v>44927</v>
      </c>
      <c r="N6" s="105" t="s">
        <v>5</v>
      </c>
      <c r="O6" s="105" t="s">
        <v>6</v>
      </c>
      <c r="P6" s="164" t="s">
        <v>438</v>
      </c>
    </row>
    <row r="7" spans="1:20" ht="14.25" customHeight="1" thickBot="1">
      <c r="A7" s="698" t="s">
        <v>58</v>
      </c>
      <c r="B7" s="126"/>
      <c r="C7" s="112"/>
      <c r="D7" s="127"/>
      <c r="E7" s="128"/>
      <c r="F7" s="128"/>
      <c r="G7" s="165"/>
      <c r="H7" s="755">
        <v>727</v>
      </c>
      <c r="I7" s="700">
        <v>801</v>
      </c>
      <c r="J7" s="701">
        <v>981</v>
      </c>
      <c r="K7" s="702">
        <v>844</v>
      </c>
      <c r="L7" s="702">
        <v>484</v>
      </c>
      <c r="M7" s="702">
        <v>501</v>
      </c>
      <c r="N7" s="166">
        <f t="shared" ref="N7:N16" si="0">SUM(B7:M7)</f>
        <v>4338</v>
      </c>
      <c r="O7" s="167">
        <f t="shared" ref="O7:O17" si="1">AVERAGE(B7:M7)</f>
        <v>723</v>
      </c>
      <c r="P7" s="168">
        <f>(H7*100)/$P$1</f>
        <v>15.51760939167556</v>
      </c>
      <c r="S7" s="161"/>
      <c r="T7" s="161"/>
    </row>
    <row r="8" spans="1:20" ht="15" customHeight="1" thickBot="1">
      <c r="A8" s="698" t="s">
        <v>56</v>
      </c>
      <c r="B8" s="126"/>
      <c r="C8" s="112"/>
      <c r="D8" s="127"/>
      <c r="E8" s="128"/>
      <c r="F8" s="128"/>
      <c r="G8" s="165"/>
      <c r="H8" s="755">
        <v>529</v>
      </c>
      <c r="I8" s="700">
        <v>460</v>
      </c>
      <c r="J8" s="701">
        <v>379</v>
      </c>
      <c r="K8" s="702">
        <v>313</v>
      </c>
      <c r="L8" s="702">
        <v>290</v>
      </c>
      <c r="M8" s="702">
        <v>263</v>
      </c>
      <c r="N8" s="169">
        <f t="shared" si="0"/>
        <v>2234</v>
      </c>
      <c r="O8" s="170">
        <f t="shared" si="1"/>
        <v>372.33333333333331</v>
      </c>
      <c r="P8" s="168">
        <f t="shared" ref="P8:P16" si="2">(H8*100)/$P$1</f>
        <v>11.291355389541089</v>
      </c>
      <c r="S8" s="161"/>
      <c r="T8" s="161"/>
    </row>
    <row r="9" spans="1:20" ht="15.75" thickBot="1">
      <c r="A9" s="698" t="s">
        <v>174</v>
      </c>
      <c r="B9" s="126"/>
      <c r="C9" s="112"/>
      <c r="D9" s="127"/>
      <c r="E9" s="128"/>
      <c r="F9" s="128"/>
      <c r="G9" s="165"/>
      <c r="H9" s="755">
        <v>320</v>
      </c>
      <c r="I9" s="700">
        <v>333</v>
      </c>
      <c r="J9" s="701">
        <v>253</v>
      </c>
      <c r="K9" s="702">
        <v>347</v>
      </c>
      <c r="L9" s="702">
        <v>325</v>
      </c>
      <c r="M9" s="702">
        <v>337</v>
      </c>
      <c r="N9" s="169">
        <f t="shared" si="0"/>
        <v>1915</v>
      </c>
      <c r="O9" s="170">
        <f t="shared" si="1"/>
        <v>319.16666666666669</v>
      </c>
      <c r="P9" s="168">
        <f t="shared" si="2"/>
        <v>6.8303094983991466</v>
      </c>
      <c r="S9" s="161"/>
      <c r="T9" s="161"/>
    </row>
    <row r="10" spans="1:20" ht="15.75" thickBot="1">
      <c r="A10" s="698" t="s">
        <v>43</v>
      </c>
      <c r="B10" s="126"/>
      <c r="C10" s="112"/>
      <c r="D10" s="127"/>
      <c r="E10" s="128"/>
      <c r="F10" s="128"/>
      <c r="G10" s="165"/>
      <c r="H10" s="755">
        <v>282</v>
      </c>
      <c r="I10" s="700">
        <v>252</v>
      </c>
      <c r="J10" s="701">
        <v>231</v>
      </c>
      <c r="K10" s="702">
        <v>270</v>
      </c>
      <c r="L10" s="702">
        <v>265</v>
      </c>
      <c r="M10" s="702">
        <v>301</v>
      </c>
      <c r="N10" s="169">
        <f t="shared" si="0"/>
        <v>1601</v>
      </c>
      <c r="O10" s="170">
        <f t="shared" si="1"/>
        <v>266.83333333333331</v>
      </c>
      <c r="P10" s="168">
        <f t="shared" si="2"/>
        <v>6.0192102454642473</v>
      </c>
      <c r="S10" s="161"/>
      <c r="T10" s="161"/>
    </row>
    <row r="11" spans="1:20" ht="15.75" thickBot="1">
      <c r="A11" s="699" t="s">
        <v>157</v>
      </c>
      <c r="B11" s="126"/>
      <c r="C11" s="112"/>
      <c r="D11" s="127"/>
      <c r="E11" s="128"/>
      <c r="F11" s="128"/>
      <c r="G11" s="165"/>
      <c r="H11" s="755">
        <v>171</v>
      </c>
      <c r="I11" s="700">
        <v>196</v>
      </c>
      <c r="J11" s="701">
        <v>160</v>
      </c>
      <c r="K11" s="702">
        <v>215</v>
      </c>
      <c r="L11" s="702">
        <v>193</v>
      </c>
      <c r="M11" s="702">
        <v>239</v>
      </c>
      <c r="N11" s="169">
        <f t="shared" si="0"/>
        <v>1174</v>
      </c>
      <c r="O11" s="170">
        <f t="shared" si="1"/>
        <v>195.66666666666666</v>
      </c>
      <c r="P11" s="168">
        <f t="shared" si="2"/>
        <v>3.6499466382070436</v>
      </c>
      <c r="S11" s="161"/>
      <c r="T11" s="161"/>
    </row>
    <row r="12" spans="1:20" ht="15" customHeight="1" thickBot="1">
      <c r="A12" s="698" t="s">
        <v>100</v>
      </c>
      <c r="B12" s="126"/>
      <c r="C12" s="112"/>
      <c r="D12" s="127"/>
      <c r="E12" s="128"/>
      <c r="F12" s="128"/>
      <c r="G12" s="165"/>
      <c r="H12" s="755">
        <v>104</v>
      </c>
      <c r="I12" s="700">
        <v>298</v>
      </c>
      <c r="J12" s="701">
        <v>101</v>
      </c>
      <c r="K12" s="702">
        <v>164</v>
      </c>
      <c r="L12" s="702">
        <v>93</v>
      </c>
      <c r="M12" s="702">
        <v>113</v>
      </c>
      <c r="N12" s="169">
        <f t="shared" si="0"/>
        <v>873</v>
      </c>
      <c r="O12" s="170">
        <f t="shared" si="1"/>
        <v>145.5</v>
      </c>
      <c r="P12" s="168">
        <f t="shared" si="2"/>
        <v>2.2198505869797227</v>
      </c>
      <c r="S12" s="161"/>
      <c r="T12" s="161"/>
    </row>
    <row r="13" spans="1:20" ht="15.75" thickBot="1">
      <c r="A13" s="698" t="s">
        <v>191</v>
      </c>
      <c r="B13" s="126"/>
      <c r="C13" s="112"/>
      <c r="D13" s="127"/>
      <c r="E13" s="128"/>
      <c r="F13" s="128"/>
      <c r="G13" s="165"/>
      <c r="H13" s="755">
        <v>137</v>
      </c>
      <c r="I13" s="700">
        <v>158</v>
      </c>
      <c r="J13" s="701">
        <v>128</v>
      </c>
      <c r="K13" s="702">
        <v>164</v>
      </c>
      <c r="L13" s="702">
        <v>149</v>
      </c>
      <c r="M13" s="702">
        <v>129</v>
      </c>
      <c r="N13" s="169">
        <f t="shared" si="0"/>
        <v>865</v>
      </c>
      <c r="O13" s="170">
        <f t="shared" si="1"/>
        <v>144.16666666666666</v>
      </c>
      <c r="P13" s="168">
        <f t="shared" si="2"/>
        <v>2.9242262540021344</v>
      </c>
      <c r="S13" s="161"/>
      <c r="T13" s="161"/>
    </row>
    <row r="14" spans="1:20" ht="15.75" thickBot="1">
      <c r="A14" s="698" t="s">
        <v>60</v>
      </c>
      <c r="B14" s="126"/>
      <c r="C14" s="112"/>
      <c r="D14" s="127"/>
      <c r="E14" s="128"/>
      <c r="F14" s="128"/>
      <c r="G14" s="165"/>
      <c r="H14" s="755">
        <v>153</v>
      </c>
      <c r="I14" s="700">
        <v>136</v>
      </c>
      <c r="J14" s="701">
        <v>116</v>
      </c>
      <c r="K14" s="702">
        <v>157</v>
      </c>
      <c r="L14" s="702">
        <v>139</v>
      </c>
      <c r="M14" s="702">
        <v>91</v>
      </c>
      <c r="N14" s="169">
        <f t="shared" si="0"/>
        <v>792</v>
      </c>
      <c r="O14" s="170">
        <f t="shared" si="1"/>
        <v>132</v>
      </c>
      <c r="P14" s="168">
        <f t="shared" si="2"/>
        <v>3.2657417289220918</v>
      </c>
      <c r="S14" s="161"/>
      <c r="T14" s="161"/>
    </row>
    <row r="15" spans="1:20" ht="15.75" thickBot="1">
      <c r="A15" s="698" t="s">
        <v>95</v>
      </c>
      <c r="B15" s="126"/>
      <c r="C15" s="112"/>
      <c r="D15" s="127"/>
      <c r="E15" s="128"/>
      <c r="F15" s="128"/>
      <c r="G15" s="165"/>
      <c r="H15" s="755">
        <v>79</v>
      </c>
      <c r="I15" s="700">
        <v>102</v>
      </c>
      <c r="J15" s="701">
        <v>130</v>
      </c>
      <c r="K15" s="702">
        <v>176</v>
      </c>
      <c r="L15" s="702">
        <v>135</v>
      </c>
      <c r="M15" s="702">
        <v>118</v>
      </c>
      <c r="N15" s="169">
        <f t="shared" si="0"/>
        <v>740</v>
      </c>
      <c r="O15" s="170">
        <f t="shared" si="1"/>
        <v>123.33333333333333</v>
      </c>
      <c r="P15" s="168">
        <f t="shared" si="2"/>
        <v>1.6862326574172892</v>
      </c>
      <c r="S15" s="161"/>
      <c r="T15" s="161"/>
    </row>
    <row r="16" spans="1:20" ht="15.75" thickBot="1">
      <c r="A16" s="698" t="s">
        <v>204</v>
      </c>
      <c r="B16" s="171"/>
      <c r="C16" s="112"/>
      <c r="D16" s="127"/>
      <c r="E16" s="128"/>
      <c r="F16" s="128"/>
      <c r="G16" s="165"/>
      <c r="H16" s="755">
        <v>118</v>
      </c>
      <c r="I16" s="700">
        <v>166</v>
      </c>
      <c r="J16" s="701">
        <v>116</v>
      </c>
      <c r="K16" s="702">
        <v>108</v>
      </c>
      <c r="L16" s="702">
        <v>122</v>
      </c>
      <c r="M16" s="702">
        <v>107</v>
      </c>
      <c r="N16" s="172">
        <f t="shared" si="0"/>
        <v>737</v>
      </c>
      <c r="O16" s="173">
        <f t="shared" si="1"/>
        <v>122.83333333333333</v>
      </c>
      <c r="P16" s="703">
        <f t="shared" si="2"/>
        <v>2.5186766275346852</v>
      </c>
      <c r="S16" s="161"/>
      <c r="T16" s="161"/>
    </row>
    <row r="17" spans="1:41" ht="15.75" customHeight="1" thickBot="1">
      <c r="A17" s="174" t="s">
        <v>5</v>
      </c>
      <c r="B17" s="60"/>
      <c r="C17" s="59"/>
      <c r="D17" s="59"/>
      <c r="E17" s="59"/>
      <c r="F17" s="59"/>
      <c r="G17" s="59"/>
      <c r="H17" s="59">
        <f t="shared" ref="H17:N17" si="3">SUM(H7:H16)</f>
        <v>2620</v>
      </c>
      <c r="I17" s="59">
        <f t="shared" si="3"/>
        <v>2902</v>
      </c>
      <c r="J17" s="59">
        <f t="shared" si="3"/>
        <v>2595</v>
      </c>
      <c r="K17" s="59">
        <f t="shared" si="3"/>
        <v>2758</v>
      </c>
      <c r="L17" s="59">
        <f t="shared" si="3"/>
        <v>2195</v>
      </c>
      <c r="M17" s="59">
        <f t="shared" si="3"/>
        <v>2199</v>
      </c>
      <c r="N17" s="175">
        <f t="shared" si="3"/>
        <v>15269</v>
      </c>
      <c r="O17" s="175">
        <f t="shared" si="1"/>
        <v>2544.8333333333335</v>
      </c>
      <c r="P17" s="704">
        <f>(H17*100)/$P$1</f>
        <v>55.923159018143011</v>
      </c>
      <c r="S17" s="161"/>
      <c r="T17" s="161"/>
    </row>
    <row r="18" spans="1:41" s="720" customFormat="1" ht="23.25" customHeight="1">
      <c r="A18" s="720" t="s">
        <v>214</v>
      </c>
      <c r="C18" s="721"/>
      <c r="O18" s="720" t="s">
        <v>215</v>
      </c>
      <c r="P18" s="722">
        <f>100-P17</f>
        <v>44.076840981856989</v>
      </c>
    </row>
    <row r="19" spans="1:41" s="707" customFormat="1" ht="54.75" customHeight="1">
      <c r="A19" s="710"/>
      <c r="B19" s="710"/>
      <c r="C19" s="711"/>
      <c r="D19" s="834"/>
      <c r="E19" s="834"/>
      <c r="F19" s="834"/>
      <c r="G19" s="834"/>
      <c r="H19" s="834"/>
      <c r="W19" s="709"/>
    </row>
    <row r="20" spans="1:41" s="707" customFormat="1">
      <c r="A20" s="712"/>
      <c r="B20" s="712"/>
      <c r="C20" s="713"/>
      <c r="E20" s="709"/>
      <c r="O20" s="709"/>
      <c r="W20" s="709"/>
      <c r="AC20" s="714"/>
      <c r="AD20" s="715"/>
      <c r="AE20" s="715"/>
      <c r="AF20" s="715"/>
      <c r="AG20" s="715"/>
      <c r="AH20" s="715"/>
      <c r="AI20" s="715"/>
      <c r="AJ20" s="708"/>
      <c r="AK20" s="715"/>
      <c r="AL20" s="715"/>
      <c r="AM20" s="715"/>
      <c r="AN20" s="715"/>
      <c r="AO20" s="716"/>
    </row>
    <row r="21" spans="1:41" s="707" customFormat="1" ht="92.25" customHeight="1">
      <c r="A21" s="710"/>
      <c r="B21" s="710"/>
      <c r="C21" s="711"/>
      <c r="D21" s="834"/>
      <c r="E21" s="834"/>
      <c r="F21" s="834"/>
      <c r="G21" s="834"/>
      <c r="H21" s="834"/>
      <c r="L21" s="717"/>
      <c r="W21" s="709"/>
      <c r="AC21" s="714"/>
      <c r="AD21" s="715"/>
      <c r="AE21" s="715"/>
      <c r="AF21" s="715"/>
      <c r="AG21" s="715"/>
      <c r="AH21" s="715"/>
      <c r="AI21" s="715"/>
      <c r="AJ21" s="708"/>
      <c r="AK21" s="715"/>
      <c r="AL21" s="715"/>
      <c r="AM21" s="715"/>
      <c r="AN21" s="715"/>
      <c r="AO21" s="716"/>
    </row>
    <row r="22" spans="1:41" s="707" customFormat="1">
      <c r="A22" s="710"/>
      <c r="B22" s="710"/>
      <c r="C22" s="711"/>
      <c r="E22" s="709"/>
      <c r="O22" s="709"/>
      <c r="W22" s="718"/>
      <c r="AC22" s="714"/>
      <c r="AD22" s="715"/>
      <c r="AE22" s="715"/>
      <c r="AF22" s="715"/>
      <c r="AG22" s="715"/>
      <c r="AH22" s="715"/>
      <c r="AI22" s="715"/>
      <c r="AJ22" s="708"/>
      <c r="AK22" s="715"/>
      <c r="AL22" s="715"/>
      <c r="AM22" s="715"/>
      <c r="AN22" s="715"/>
      <c r="AO22" s="716"/>
    </row>
    <row r="23" spans="1:41" s="707" customFormat="1" ht="66.75" customHeight="1">
      <c r="A23" s="710"/>
      <c r="B23" s="710"/>
      <c r="C23" s="711"/>
      <c r="D23" s="834"/>
      <c r="E23" s="834"/>
      <c r="F23" s="834"/>
      <c r="G23" s="834"/>
      <c r="H23" s="834"/>
      <c r="W23" s="709"/>
      <c r="AC23" s="714"/>
      <c r="AD23" s="715"/>
      <c r="AE23" s="715"/>
      <c r="AF23" s="715"/>
      <c r="AG23" s="715"/>
      <c r="AH23" s="715"/>
      <c r="AI23" s="715"/>
      <c r="AJ23" s="708"/>
      <c r="AK23" s="715"/>
      <c r="AL23" s="715"/>
      <c r="AM23" s="715"/>
      <c r="AN23" s="715"/>
      <c r="AO23" s="716"/>
    </row>
    <row r="24" spans="1:41" s="707" customFormat="1">
      <c r="A24" s="712"/>
      <c r="B24" s="712"/>
      <c r="C24" s="713"/>
      <c r="E24" s="709"/>
      <c r="W24" s="709"/>
      <c r="AC24" s="714"/>
      <c r="AD24" s="715"/>
      <c r="AE24" s="715"/>
      <c r="AF24" s="715"/>
      <c r="AG24" s="715"/>
      <c r="AH24" s="715"/>
      <c r="AI24" s="715"/>
      <c r="AJ24" s="708"/>
      <c r="AK24" s="715"/>
      <c r="AL24" s="715"/>
      <c r="AM24" s="715"/>
      <c r="AN24" s="715"/>
      <c r="AO24" s="716"/>
    </row>
    <row r="25" spans="1:41" s="707" customFormat="1">
      <c r="A25" s="710"/>
      <c r="B25" s="710"/>
      <c r="C25" s="711"/>
      <c r="E25" s="709"/>
      <c r="W25" s="709"/>
      <c r="AC25" s="714"/>
      <c r="AD25" s="715"/>
      <c r="AE25" s="715"/>
      <c r="AF25" s="715"/>
      <c r="AG25" s="715"/>
      <c r="AH25" s="715"/>
      <c r="AI25" s="715"/>
      <c r="AJ25" s="708"/>
      <c r="AK25" s="715"/>
      <c r="AL25" s="715"/>
      <c r="AM25" s="715"/>
      <c r="AN25" s="715"/>
      <c r="AO25" s="716"/>
    </row>
    <row r="26" spans="1:41" s="707" customFormat="1">
      <c r="C26" s="708"/>
      <c r="E26" s="709"/>
      <c r="G26" s="709"/>
      <c r="AC26" s="714"/>
      <c r="AD26" s="715"/>
      <c r="AE26" s="715"/>
      <c r="AF26" s="715"/>
      <c r="AG26" s="715"/>
      <c r="AH26" s="715"/>
      <c r="AI26" s="715"/>
      <c r="AJ26" s="708"/>
      <c r="AK26" s="715"/>
      <c r="AL26" s="715"/>
      <c r="AM26" s="715"/>
      <c r="AN26" s="715"/>
      <c r="AO26" s="716"/>
    </row>
    <row r="27" spans="1:41" s="707" customFormat="1">
      <c r="C27" s="708"/>
      <c r="E27" s="709"/>
      <c r="G27" s="709"/>
      <c r="R27" s="714"/>
      <c r="S27" s="715"/>
      <c r="T27" s="716"/>
      <c r="U27" s="716"/>
      <c r="V27" s="716"/>
      <c r="W27" s="719"/>
      <c r="AC27" s="714"/>
      <c r="AD27" s="715"/>
      <c r="AE27" s="715"/>
      <c r="AF27" s="715"/>
      <c r="AG27" s="715"/>
      <c r="AH27" s="715"/>
      <c r="AI27" s="715"/>
      <c r="AJ27" s="708"/>
      <c r="AK27" s="715"/>
      <c r="AL27" s="715"/>
      <c r="AM27" s="715"/>
      <c r="AN27" s="715"/>
      <c r="AO27" s="716"/>
    </row>
    <row r="28" spans="1:41" s="707" customFormat="1">
      <c r="C28" s="708"/>
      <c r="E28" s="709"/>
      <c r="G28" s="709"/>
      <c r="R28" s="714"/>
      <c r="S28" s="715"/>
      <c r="T28" s="716"/>
      <c r="U28" s="716"/>
      <c r="V28" s="716"/>
      <c r="W28" s="719"/>
      <c r="AC28" s="714"/>
      <c r="AD28" s="715"/>
      <c r="AE28" s="715"/>
      <c r="AF28" s="715"/>
      <c r="AG28" s="715"/>
      <c r="AH28" s="715"/>
      <c r="AI28" s="715"/>
      <c r="AJ28" s="708"/>
      <c r="AK28" s="715"/>
      <c r="AL28" s="715"/>
      <c r="AM28" s="715"/>
      <c r="AN28" s="715"/>
      <c r="AO28" s="716"/>
    </row>
    <row r="29" spans="1:41" s="707" customFormat="1">
      <c r="C29" s="708"/>
      <c r="E29" s="709"/>
      <c r="G29" s="709"/>
      <c r="R29" s="714"/>
      <c r="S29" s="715"/>
      <c r="T29" s="716"/>
      <c r="U29" s="716"/>
      <c r="V29" s="716"/>
      <c r="W29" s="719"/>
      <c r="AC29" s="714"/>
      <c r="AD29" s="715"/>
      <c r="AE29" s="715"/>
      <c r="AF29" s="715"/>
      <c r="AG29" s="715"/>
      <c r="AH29" s="715"/>
      <c r="AI29" s="715"/>
      <c r="AJ29" s="708"/>
      <c r="AK29" s="715"/>
      <c r="AL29" s="715"/>
      <c r="AM29" s="715"/>
      <c r="AN29" s="715"/>
      <c r="AO29" s="716"/>
    </row>
    <row r="30" spans="1:41" s="707" customFormat="1">
      <c r="C30" s="708"/>
      <c r="E30" s="709"/>
      <c r="G30" s="709"/>
      <c r="R30" s="714"/>
      <c r="S30" s="715"/>
      <c r="T30" s="716"/>
      <c r="U30" s="716"/>
      <c r="V30" s="716"/>
      <c r="W30" s="719"/>
      <c r="AO30" s="709"/>
    </row>
    <row r="31" spans="1:41" s="707" customFormat="1">
      <c r="C31" s="708"/>
      <c r="E31" s="709"/>
      <c r="G31" s="709"/>
      <c r="R31" s="714"/>
      <c r="S31" s="715"/>
      <c r="T31" s="716"/>
      <c r="U31" s="716"/>
      <c r="V31" s="716"/>
      <c r="W31" s="719"/>
    </row>
    <row r="32" spans="1:41" s="707" customFormat="1">
      <c r="C32" s="708"/>
      <c r="E32" s="709"/>
      <c r="G32" s="709"/>
      <c r="R32" s="714"/>
      <c r="S32" s="715"/>
      <c r="T32" s="716"/>
      <c r="U32" s="716"/>
      <c r="V32" s="716"/>
      <c r="W32" s="719"/>
    </row>
    <row r="33" spans="1:23" s="707" customFormat="1">
      <c r="C33" s="708"/>
      <c r="E33" s="709"/>
      <c r="G33" s="709"/>
      <c r="R33" s="714"/>
      <c r="S33" s="715"/>
      <c r="T33" s="716"/>
      <c r="U33" s="716"/>
      <c r="V33" s="716"/>
      <c r="W33" s="719"/>
    </row>
    <row r="34" spans="1:23" s="707" customFormat="1">
      <c r="C34" s="708"/>
      <c r="E34" s="709"/>
      <c r="G34" s="709"/>
      <c r="R34" s="714"/>
      <c r="S34" s="715"/>
      <c r="T34" s="716"/>
      <c r="U34" s="716"/>
      <c r="V34" s="716"/>
      <c r="W34" s="719"/>
    </row>
    <row r="35" spans="1:23" s="707" customFormat="1">
      <c r="C35" s="708"/>
      <c r="E35" s="709"/>
      <c r="G35" s="709"/>
      <c r="R35" s="714"/>
      <c r="S35" s="715"/>
      <c r="T35" s="716"/>
      <c r="U35" s="716"/>
      <c r="V35" s="716"/>
      <c r="W35" s="719"/>
    </row>
    <row r="36" spans="1:23" s="707" customFormat="1">
      <c r="C36" s="708"/>
      <c r="E36" s="709"/>
      <c r="G36" s="709"/>
      <c r="R36" s="714"/>
      <c r="S36" s="715"/>
      <c r="T36" s="716"/>
      <c r="U36" s="716"/>
      <c r="V36" s="716"/>
      <c r="W36" s="719"/>
    </row>
    <row r="37" spans="1:23">
      <c r="A37" s="707"/>
      <c r="B37" s="707"/>
      <c r="C37" s="708"/>
      <c r="D37" s="707"/>
      <c r="E37" s="709"/>
      <c r="F37" s="707"/>
      <c r="G37" s="709"/>
      <c r="H37" s="707"/>
      <c r="I37" s="707"/>
      <c r="J37" s="707"/>
      <c r="K37" s="707"/>
    </row>
    <row r="38" spans="1:23">
      <c r="A38" s="707"/>
      <c r="B38" s="707"/>
      <c r="C38" s="708"/>
      <c r="D38" s="707"/>
      <c r="E38" s="709"/>
      <c r="F38" s="707"/>
      <c r="G38" s="709"/>
      <c r="H38" s="707"/>
      <c r="I38" s="707"/>
      <c r="J38" s="707"/>
      <c r="K38" s="707"/>
    </row>
    <row r="39" spans="1:23">
      <c r="A39" s="707"/>
      <c r="B39" s="707"/>
      <c r="C39" s="708"/>
      <c r="D39" s="707"/>
      <c r="E39" s="709"/>
      <c r="F39" s="707"/>
      <c r="G39" s="709"/>
      <c r="H39" s="707"/>
      <c r="I39" s="707"/>
      <c r="J39" s="707"/>
      <c r="K39" s="707"/>
    </row>
    <row r="40" spans="1:23">
      <c r="A40" s="707"/>
      <c r="B40" s="707"/>
      <c r="C40" s="708"/>
      <c r="D40" s="707"/>
      <c r="E40" s="709"/>
      <c r="F40" s="707"/>
      <c r="G40" s="709"/>
      <c r="H40" s="707"/>
      <c r="I40" s="707"/>
      <c r="J40" s="707"/>
      <c r="K40" s="707"/>
    </row>
    <row r="41" spans="1:23">
      <c r="A41" s="707"/>
      <c r="B41" s="707"/>
      <c r="C41" s="708"/>
      <c r="D41" s="707"/>
      <c r="E41" s="709"/>
      <c r="F41" s="707"/>
      <c r="G41" s="709"/>
      <c r="H41" s="707"/>
      <c r="I41" s="707"/>
      <c r="J41" s="707"/>
      <c r="K41" s="707"/>
    </row>
    <row r="42" spans="1:23" ht="14.25" customHeight="1">
      <c r="A42" s="257"/>
      <c r="B42" s="257"/>
      <c r="C42" s="293"/>
      <c r="D42" s="257"/>
      <c r="E42" s="705"/>
      <c r="F42" s="257"/>
      <c r="G42" s="705"/>
      <c r="H42" s="257"/>
      <c r="I42" s="257"/>
      <c r="J42" s="257"/>
      <c r="K42" s="257"/>
    </row>
    <row r="43" spans="1:23">
      <c r="A43" s="290"/>
      <c r="B43" s="290"/>
      <c r="C43" s="706"/>
      <c r="D43" s="290"/>
      <c r="E43" s="705"/>
      <c r="F43" s="257"/>
      <c r="G43" s="705"/>
      <c r="H43" s="257"/>
      <c r="I43" s="257"/>
      <c r="J43" s="257"/>
      <c r="K43" s="257"/>
    </row>
    <row r="44" spans="1:23" ht="14.25" customHeight="1">
      <c r="A44" s="257"/>
      <c r="B44" s="257"/>
      <c r="C44" s="293"/>
      <c r="D44" s="257"/>
      <c r="E44" s="705"/>
      <c r="F44" s="257"/>
      <c r="G44" s="705"/>
      <c r="H44" s="257"/>
      <c r="I44" s="257"/>
      <c r="J44" s="257"/>
      <c r="K44" s="257"/>
    </row>
    <row r="45" spans="1:23">
      <c r="A45" s="177"/>
      <c r="B45" s="177"/>
      <c r="C45" s="178"/>
      <c r="D45" s="177"/>
    </row>
    <row r="46" spans="1:23" ht="14.25" customHeight="1"/>
  </sheetData>
  <mergeCells count="3">
    <mergeCell ref="D19:H19"/>
    <mergeCell ref="D21:H21"/>
    <mergeCell ref="D23:H23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H17:M17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workbookViewId="0"/>
  </sheetViews>
  <sheetFormatPr defaultRowHeight="14.25"/>
  <cols>
    <col min="1" max="1" width="14" style="13" customWidth="1"/>
    <col min="2" max="2" width="16.5703125" style="161" customWidth="1"/>
    <col min="3" max="3" width="13.85546875" style="161" bestFit="1" customWidth="1"/>
    <col min="4" max="4" width="6.28515625" style="13" bestFit="1" customWidth="1"/>
    <col min="5" max="5" width="12" style="13" bestFit="1" customWidth="1"/>
    <col min="6" max="6" width="15" style="13" bestFit="1" customWidth="1"/>
    <col min="7" max="7" width="13.85546875" style="13" bestFit="1" customWidth="1"/>
    <col min="8" max="8" width="5.42578125" style="13" customWidth="1"/>
    <col min="9" max="9" width="11.85546875" style="13" customWidth="1"/>
    <col min="10" max="10" width="15" style="13" bestFit="1" customWidth="1"/>
    <col min="11" max="11" width="13.85546875" style="13" bestFit="1" customWidth="1"/>
    <col min="12" max="12" width="7.140625" style="13" customWidth="1"/>
    <col min="13" max="13" width="12.7109375" style="13" customWidth="1"/>
    <col min="14" max="14" width="15" style="13" bestFit="1" customWidth="1"/>
    <col min="15" max="15" width="13.85546875" style="13" bestFit="1" customWidth="1"/>
    <col min="16" max="16" width="9.140625" style="13" customWidth="1"/>
    <col min="17" max="17" width="5.5703125" style="13" customWidth="1"/>
    <col min="18" max="18" width="9.140625" style="13" customWidth="1"/>
    <col min="19" max="16384" width="9.140625" style="13"/>
  </cols>
  <sheetData>
    <row r="1" spans="1:15" ht="15">
      <c r="A1" s="1" t="s">
        <v>0</v>
      </c>
    </row>
    <row r="2" spans="1:15" ht="15">
      <c r="A2" s="1" t="s">
        <v>1</v>
      </c>
    </row>
    <row r="3" spans="1:15" ht="15">
      <c r="A3" s="1"/>
    </row>
    <row r="4" spans="1:15" ht="15">
      <c r="A4" s="1" t="s">
        <v>216</v>
      </c>
    </row>
    <row r="5" spans="1:15" ht="15.75" thickBot="1">
      <c r="A5" s="1"/>
    </row>
    <row r="6" spans="1:15" ht="15">
      <c r="A6" s="836" t="s">
        <v>217</v>
      </c>
      <c r="B6" s="836"/>
      <c r="C6" s="836"/>
      <c r="D6" s="836"/>
      <c r="E6" s="836"/>
      <c r="F6" s="1"/>
    </row>
    <row r="7" spans="1:15" ht="15">
      <c r="A7" s="182" t="s">
        <v>218</v>
      </c>
      <c r="B7" s="183"/>
      <c r="C7" s="183"/>
      <c r="D7" s="184"/>
      <c r="E7" s="185"/>
      <c r="F7" s="1"/>
    </row>
    <row r="8" spans="1:15" ht="15" thickBot="1">
      <c r="B8" s="13"/>
      <c r="C8" s="13"/>
    </row>
    <row r="9" spans="1:15" s="186" customFormat="1" ht="30.75" customHeight="1" thickBot="1">
      <c r="A9" s="837" t="str">
        <f>'10_Assuntos_+_demadados_2023'!A7</f>
        <v>Cadastro Único (CadÚnico)</v>
      </c>
      <c r="B9" s="837"/>
      <c r="C9" s="837"/>
      <c r="E9" s="837" t="str">
        <f>'10_Assuntos_+_demadados_2023'!A8</f>
        <v>Buraco e pavimentação</v>
      </c>
      <c r="F9" s="837"/>
      <c r="G9" s="837"/>
      <c r="I9" s="835" t="str">
        <f>'10_Assuntos_+_demadados_2023'!A9</f>
        <v>Qualidade de atendimento</v>
      </c>
      <c r="J9" s="835"/>
      <c r="K9" s="835"/>
      <c r="M9" s="837" t="str">
        <f>'10_Assuntos_+_demadados_2023'!A10</f>
        <v>Árvore</v>
      </c>
      <c r="N9" s="837"/>
      <c r="O9" s="837"/>
    </row>
    <row r="10" spans="1:15" ht="15.75" thickBot="1">
      <c r="A10" s="4" t="s">
        <v>2</v>
      </c>
      <c r="B10" s="4" t="s">
        <v>219</v>
      </c>
      <c r="C10" s="5" t="s">
        <v>220</v>
      </c>
      <c r="E10" s="4" t="s">
        <v>2</v>
      </c>
      <c r="F10" s="187" t="s">
        <v>219</v>
      </c>
      <c r="G10" s="187" t="s">
        <v>220</v>
      </c>
      <c r="I10" s="4" t="s">
        <v>2</v>
      </c>
      <c r="J10" s="187" t="s">
        <v>219</v>
      </c>
      <c r="K10" s="187" t="s">
        <v>220</v>
      </c>
      <c r="M10" s="4" t="s">
        <v>2</v>
      </c>
      <c r="N10" s="187" t="s">
        <v>219</v>
      </c>
      <c r="O10" s="187" t="s">
        <v>220</v>
      </c>
    </row>
    <row r="11" spans="1:15" ht="15">
      <c r="A11" s="188">
        <v>44927</v>
      </c>
      <c r="B11" s="8">
        <f>'10_Assuntos_+_demadados_2023'!M7</f>
        <v>501</v>
      </c>
      <c r="C11" s="189">
        <f>((B11-372)/372)*100</f>
        <v>34.677419354838712</v>
      </c>
      <c r="E11" s="188">
        <v>44927</v>
      </c>
      <c r="F11" s="190">
        <f>'10_Assuntos_+_demadados_2023'!M8</f>
        <v>263</v>
      </c>
      <c r="G11" s="9">
        <f>((F11-286)/286)*100</f>
        <v>-8.0419580419580416</v>
      </c>
      <c r="I11" s="188">
        <v>44927</v>
      </c>
      <c r="J11" s="190">
        <f>'10_Assuntos_+_demadados_2023'!M9</f>
        <v>337</v>
      </c>
      <c r="K11" s="9">
        <f>((J11-182)/182)*100</f>
        <v>85.164835164835168</v>
      </c>
      <c r="M11" s="188">
        <v>44927</v>
      </c>
      <c r="N11" s="190">
        <f>'10_Assuntos_+_demadados_2023'!M10</f>
        <v>301</v>
      </c>
      <c r="O11" s="9">
        <f>((N11-196)/196)*100</f>
        <v>53.571428571428569</v>
      </c>
    </row>
    <row r="12" spans="1:15" ht="15">
      <c r="A12" s="191">
        <v>44958</v>
      </c>
      <c r="B12" s="15">
        <f>'10_Assuntos_+_demadados_2023'!L7</f>
        <v>484</v>
      </c>
      <c r="C12" s="189">
        <f>((B12-B11)/B11)*100</f>
        <v>-3.3932135728542914</v>
      </c>
      <c r="E12" s="191">
        <v>44958</v>
      </c>
      <c r="F12" s="192">
        <f>'10_Assuntos_+_demadados_2023'!L8</f>
        <v>290</v>
      </c>
      <c r="G12" s="9">
        <f>((F12-F11)/F11)*100</f>
        <v>10.266159695817491</v>
      </c>
      <c r="I12" s="191">
        <v>44958</v>
      </c>
      <c r="J12" s="192">
        <f>'10_Assuntos_+_demadados_2023'!L9</f>
        <v>325</v>
      </c>
      <c r="K12" s="9">
        <f>((J12-J11)/J11)*100</f>
        <v>-3.5608308605341246</v>
      </c>
      <c r="M12" s="191">
        <v>44958</v>
      </c>
      <c r="N12" s="192">
        <f>'10_Assuntos_+_demadados_2023'!L10</f>
        <v>265</v>
      </c>
      <c r="O12" s="9">
        <f>((N12-N11)/N11)*100</f>
        <v>-11.960132890365449</v>
      </c>
    </row>
    <row r="13" spans="1:15" ht="15">
      <c r="A13" s="191">
        <v>44986</v>
      </c>
      <c r="B13" s="15">
        <f>'10_Assuntos_+_demadados_2023'!K7</f>
        <v>844</v>
      </c>
      <c r="C13" s="189">
        <f>((B13-B12)/B12)*100</f>
        <v>74.380165289256198</v>
      </c>
      <c r="E13" s="191">
        <v>44986</v>
      </c>
      <c r="F13" s="192">
        <f>'10_Assuntos_+_demadados_2023'!K8</f>
        <v>313</v>
      </c>
      <c r="G13" s="9">
        <f>((F13-F12)/F12)*100</f>
        <v>7.931034482758621</v>
      </c>
      <c r="I13" s="191">
        <v>44986</v>
      </c>
      <c r="J13" s="192">
        <f>'10_Assuntos_+_demadados_2023'!K9</f>
        <v>347</v>
      </c>
      <c r="K13" s="9">
        <f>((J13-J12)/J12)*100</f>
        <v>6.7692307692307692</v>
      </c>
      <c r="M13" s="191">
        <v>44986</v>
      </c>
      <c r="N13" s="192">
        <f>'10_Assuntos_+_demadados_2023'!K10</f>
        <v>270</v>
      </c>
      <c r="O13" s="9">
        <f>((N13-N12)/N12)*100</f>
        <v>1.8867924528301887</v>
      </c>
    </row>
    <row r="14" spans="1:15" ht="15">
      <c r="A14" s="191">
        <v>45017</v>
      </c>
      <c r="B14" s="15">
        <f>'10_Assuntos_+_demadados_2023'!J$7</f>
        <v>981</v>
      </c>
      <c r="C14" s="189">
        <f>((B14-B13)/B13)*100</f>
        <v>16.232227488151661</v>
      </c>
      <c r="E14" s="191">
        <v>45017</v>
      </c>
      <c r="F14" s="192">
        <f>'10_Assuntos_+_demadados_2023'!J$8</f>
        <v>379</v>
      </c>
      <c r="G14" s="9">
        <f>((F14-F13)/F13)*100</f>
        <v>21.08626198083067</v>
      </c>
      <c r="I14" s="191">
        <v>45017</v>
      </c>
      <c r="J14" s="192">
        <f>'10_Assuntos_+_demadados_2023'!J$9</f>
        <v>253</v>
      </c>
      <c r="K14" s="9">
        <f>((J14-J13)/J13)*100</f>
        <v>-27.089337175792505</v>
      </c>
      <c r="M14" s="191">
        <v>45017</v>
      </c>
      <c r="N14" s="192">
        <f>'10_Assuntos_+_demadados_2023'!J$10</f>
        <v>231</v>
      </c>
      <c r="O14" s="9">
        <f>((N14-N13)/N13)*100</f>
        <v>-14.444444444444443</v>
      </c>
    </row>
    <row r="15" spans="1:15" ht="15">
      <c r="A15" s="191">
        <v>45047</v>
      </c>
      <c r="B15" s="15">
        <f>'10_Assuntos_+_demadados_2023'!I$7</f>
        <v>801</v>
      </c>
      <c r="C15" s="189">
        <f>((B15-B14)/B14)*100</f>
        <v>-18.348623853211009</v>
      </c>
      <c r="E15" s="191">
        <v>45047</v>
      </c>
      <c r="F15" s="192">
        <f>'10_Assuntos_+_demadados_2023'!I$8</f>
        <v>460</v>
      </c>
      <c r="G15" s="9">
        <f>((F15-F14)/F14)*100</f>
        <v>21.372031662269126</v>
      </c>
      <c r="I15" s="191">
        <v>45047</v>
      </c>
      <c r="J15" s="192">
        <f>'10_Assuntos_+_demadados_2023'!I$9</f>
        <v>333</v>
      </c>
      <c r="K15" s="9">
        <f>((J15-J14)/J14)*100</f>
        <v>31.620553359683797</v>
      </c>
      <c r="M15" s="191">
        <v>45047</v>
      </c>
      <c r="N15" s="192">
        <f>'10_Assuntos_+_demadados_2023'!I$10</f>
        <v>252</v>
      </c>
      <c r="O15" s="9">
        <f>((N15-N14)/N14)*100</f>
        <v>9.0909090909090917</v>
      </c>
    </row>
    <row r="16" spans="1:15" ht="15">
      <c r="A16" s="191">
        <v>45078</v>
      </c>
      <c r="B16" s="15">
        <f>'10_Assuntos_+_demadados_2023'!H$7</f>
        <v>727</v>
      </c>
      <c r="C16" s="189">
        <f>((B16-B15)/B15)*100</f>
        <v>-9.238451935081148</v>
      </c>
      <c r="E16" s="191">
        <v>45078</v>
      </c>
      <c r="F16" s="192">
        <f>'10_Assuntos_+_demadados_2023'!H$8</f>
        <v>529</v>
      </c>
      <c r="G16" s="9">
        <f>((F16-F15)/F15)*100</f>
        <v>15</v>
      </c>
      <c r="I16" s="191">
        <v>45078</v>
      </c>
      <c r="J16" s="192">
        <f>'10_Assuntos_+_demadados_2023'!H$9</f>
        <v>320</v>
      </c>
      <c r="K16" s="9">
        <f>((J16-J15)/J15)*100</f>
        <v>-3.9039039039039038</v>
      </c>
      <c r="M16" s="191">
        <v>45078</v>
      </c>
      <c r="N16" s="192">
        <f>'10_Assuntos_+_demadados_2023'!H$10</f>
        <v>282</v>
      </c>
      <c r="O16" s="9">
        <f>((N16-N15)/N15)*100</f>
        <v>11.904761904761903</v>
      </c>
    </row>
    <row r="17" spans="1:15" ht="15">
      <c r="A17" s="191">
        <v>45108</v>
      </c>
      <c r="B17" s="15"/>
      <c r="C17" s="189"/>
      <c r="E17" s="191">
        <v>45108</v>
      </c>
      <c r="F17" s="192"/>
      <c r="G17" s="9"/>
      <c r="I17" s="191">
        <v>45108</v>
      </c>
      <c r="J17" s="192"/>
      <c r="K17" s="9"/>
      <c r="M17" s="191">
        <v>45108</v>
      </c>
      <c r="N17" s="192"/>
      <c r="O17" s="9"/>
    </row>
    <row r="18" spans="1:15" ht="15">
      <c r="A18" s="191">
        <v>45139</v>
      </c>
      <c r="B18" s="15"/>
      <c r="C18" s="189"/>
      <c r="E18" s="191">
        <v>45139</v>
      </c>
      <c r="F18" s="192"/>
      <c r="G18" s="9"/>
      <c r="I18" s="191">
        <v>45139</v>
      </c>
      <c r="J18" s="192"/>
      <c r="K18" s="9"/>
      <c r="M18" s="191">
        <v>45139</v>
      </c>
      <c r="N18" s="192"/>
      <c r="O18" s="9"/>
    </row>
    <row r="19" spans="1:15" ht="15">
      <c r="A19" s="191">
        <v>45170</v>
      </c>
      <c r="B19" s="15"/>
      <c r="C19" s="189"/>
      <c r="E19" s="191">
        <v>45170</v>
      </c>
      <c r="F19" s="192"/>
      <c r="G19" s="9"/>
      <c r="I19" s="191">
        <v>45170</v>
      </c>
      <c r="J19" s="192"/>
      <c r="K19" s="9"/>
      <c r="M19" s="191">
        <v>45170</v>
      </c>
      <c r="N19" s="192"/>
      <c r="O19" s="9"/>
    </row>
    <row r="20" spans="1:15" ht="15">
      <c r="A20" s="191">
        <v>45200</v>
      </c>
      <c r="B20" s="15"/>
      <c r="C20" s="189"/>
      <c r="E20" s="191">
        <v>45200</v>
      </c>
      <c r="F20" s="192"/>
      <c r="G20" s="9"/>
      <c r="I20" s="191">
        <v>45200</v>
      </c>
      <c r="J20" s="192"/>
      <c r="K20" s="9"/>
      <c r="M20" s="191">
        <v>45200</v>
      </c>
      <c r="N20" s="192"/>
      <c r="O20" s="9"/>
    </row>
    <row r="21" spans="1:15" ht="15">
      <c r="A21" s="191">
        <v>45231</v>
      </c>
      <c r="B21" s="15"/>
      <c r="C21" s="189"/>
      <c r="E21" s="191">
        <v>45231</v>
      </c>
      <c r="F21" s="192"/>
      <c r="G21" s="9"/>
      <c r="I21" s="191">
        <v>45231</v>
      </c>
      <c r="J21" s="193"/>
      <c r="K21" s="9"/>
      <c r="M21" s="191">
        <v>45231</v>
      </c>
      <c r="N21" s="193"/>
      <c r="O21" s="9"/>
    </row>
    <row r="22" spans="1:15" ht="15.75" thickBot="1">
      <c r="A22" s="194">
        <v>45261</v>
      </c>
      <c r="B22" s="18"/>
      <c r="C22" s="195"/>
      <c r="E22" s="194">
        <v>45261</v>
      </c>
      <c r="F22" s="196"/>
      <c r="G22" s="19"/>
      <c r="I22" s="194">
        <v>45261</v>
      </c>
      <c r="J22" s="196"/>
      <c r="K22" s="19"/>
      <c r="M22" s="194">
        <v>45261</v>
      </c>
      <c r="N22" s="196"/>
      <c r="O22" s="19"/>
    </row>
    <row r="23" spans="1:15">
      <c r="B23" s="13"/>
      <c r="C23" s="13"/>
    </row>
    <row r="24" spans="1:15" ht="15" thickBot="1">
      <c r="B24" s="13"/>
      <c r="C24" s="13"/>
    </row>
    <row r="25" spans="1:15" s="186" customFormat="1" ht="30.75" customHeight="1" thickBot="1">
      <c r="A25" s="837" t="str">
        <f>'10_Assuntos_+_demadados_2023'!A11</f>
        <v>Poluição sonora - PSIU</v>
      </c>
      <c r="B25" s="837"/>
      <c r="C25" s="837"/>
      <c r="E25" s="835" t="str">
        <f>'10_Assuntos_+_demadados_2023'!A12</f>
        <v>Estabelecimentos comerciais, indústrias e serviços</v>
      </c>
      <c r="F25" s="835"/>
      <c r="G25" s="835"/>
      <c r="I25" s="838" t="str">
        <f>'10_Assuntos_+_demadados_2023'!A13</f>
        <v>Sinalização e Circulação de veículos e Pedestres</v>
      </c>
      <c r="J25" s="838"/>
      <c r="K25" s="838"/>
      <c r="M25" s="835" t="str">
        <f>'10_Assuntos_+_demadados_2023'!A14</f>
        <v>Calçadas, guias e postes</v>
      </c>
      <c r="N25" s="835"/>
      <c r="O25" s="835"/>
    </row>
    <row r="26" spans="1:15" ht="15.75" thickBot="1">
      <c r="A26" s="4" t="s">
        <v>2</v>
      </c>
      <c r="B26" s="197" t="s">
        <v>219</v>
      </c>
      <c r="C26" s="198" t="s">
        <v>220</v>
      </c>
      <c r="E26" s="5" t="s">
        <v>2</v>
      </c>
      <c r="F26" s="5" t="s">
        <v>219</v>
      </c>
      <c r="G26" s="5" t="s">
        <v>220</v>
      </c>
      <c r="I26" s="4" t="s">
        <v>2</v>
      </c>
      <c r="J26" s="187" t="s">
        <v>219</v>
      </c>
      <c r="K26" s="187" t="s">
        <v>220</v>
      </c>
      <c r="M26" s="4" t="s">
        <v>2</v>
      </c>
      <c r="N26" s="198" t="s">
        <v>219</v>
      </c>
      <c r="O26" s="187" t="s">
        <v>220</v>
      </c>
    </row>
    <row r="27" spans="1:15" ht="15">
      <c r="A27" s="188">
        <v>44927</v>
      </c>
      <c r="B27" s="190">
        <f>'10_Assuntos_+_demadados_2023'!M11</f>
        <v>239</v>
      </c>
      <c r="C27" s="9">
        <f>((B27-192)/192)*100</f>
        <v>24.479166666666664</v>
      </c>
      <c r="E27" s="188">
        <v>44927</v>
      </c>
      <c r="F27" s="190">
        <f>'10_Assuntos_+_demadados_2023'!M12</f>
        <v>113</v>
      </c>
      <c r="G27" s="9">
        <f>((F27-108)/108)*100</f>
        <v>4.6296296296296298</v>
      </c>
      <c r="I27" s="188">
        <v>44927</v>
      </c>
      <c r="J27" s="190">
        <f>'10_Assuntos_+_demadados_2023'!M13</f>
        <v>129</v>
      </c>
      <c r="K27" s="9">
        <f>((J27-117)/117)*100</f>
        <v>10.256410256410255</v>
      </c>
      <c r="M27" s="188">
        <v>44927</v>
      </c>
      <c r="N27" s="190">
        <f>'10_Assuntos_+_demadados_2023'!M14</f>
        <v>91</v>
      </c>
      <c r="O27" s="189">
        <f>((N27-89)/89)*100</f>
        <v>2.2471910112359552</v>
      </c>
    </row>
    <row r="28" spans="1:15" ht="15">
      <c r="A28" s="191">
        <v>44958</v>
      </c>
      <c r="B28" s="192">
        <f>'10_Assuntos_+_demadados_2023'!L11</f>
        <v>193</v>
      </c>
      <c r="C28" s="9">
        <f>((B28-B27)/B27)*100</f>
        <v>-19.246861924686193</v>
      </c>
      <c r="E28" s="191">
        <v>44958</v>
      </c>
      <c r="F28" s="192">
        <f>'10_Assuntos_+_demadados_2023'!L12</f>
        <v>93</v>
      </c>
      <c r="G28" s="9">
        <f>((F28-F27)/F27)*100</f>
        <v>-17.699115044247787</v>
      </c>
      <c r="I28" s="191">
        <v>44958</v>
      </c>
      <c r="J28" s="192">
        <f>'10_Assuntos_+_demadados_2023'!L13</f>
        <v>149</v>
      </c>
      <c r="K28" s="9">
        <f>((J28-J27)/J27)*100</f>
        <v>15.503875968992247</v>
      </c>
      <c r="M28" s="191">
        <v>44958</v>
      </c>
      <c r="N28" s="192">
        <f>'10_Assuntos_+_demadados_2023'!L14</f>
        <v>139</v>
      </c>
      <c r="O28" s="189">
        <f>((N28-N27)/N27)*100</f>
        <v>52.747252747252752</v>
      </c>
    </row>
    <row r="29" spans="1:15" ht="15">
      <c r="A29" s="191">
        <v>44986</v>
      </c>
      <c r="B29" s="192">
        <f>'10_Assuntos_+_demadados_2023'!K11</f>
        <v>215</v>
      </c>
      <c r="C29" s="9">
        <f>((B29-B28)/B28)*100</f>
        <v>11.398963730569948</v>
      </c>
      <c r="E29" s="191">
        <v>44986</v>
      </c>
      <c r="F29" s="192">
        <f>'10_Assuntos_+_demadados_2023'!K12</f>
        <v>164</v>
      </c>
      <c r="G29" s="9">
        <f>((F29-F28)/F28)*100</f>
        <v>76.344086021505376</v>
      </c>
      <c r="I29" s="191">
        <v>44986</v>
      </c>
      <c r="J29" s="192">
        <f>'10_Assuntos_+_demadados_2023'!K13</f>
        <v>164</v>
      </c>
      <c r="K29" s="9">
        <f>((J29-J28)/J28)*100</f>
        <v>10.067114093959731</v>
      </c>
      <c r="M29" s="191">
        <v>44986</v>
      </c>
      <c r="N29" s="192">
        <f>'10_Assuntos_+_demadados_2023'!K14</f>
        <v>157</v>
      </c>
      <c r="O29" s="189">
        <f>((N29-N28)/N28)*100</f>
        <v>12.949640287769784</v>
      </c>
    </row>
    <row r="30" spans="1:15" ht="15">
      <c r="A30" s="191">
        <v>45017</v>
      </c>
      <c r="B30" s="192">
        <f>'10_Assuntos_+_demadados_2023'!J$11</f>
        <v>160</v>
      </c>
      <c r="C30" s="9">
        <f>((B30-B29)/B29)*100</f>
        <v>-25.581395348837212</v>
      </c>
      <c r="E30" s="191">
        <v>45017</v>
      </c>
      <c r="F30" s="192">
        <f>'10_Assuntos_+_demadados_2023'!J$12</f>
        <v>101</v>
      </c>
      <c r="G30" s="9">
        <f>((F30-F29)/F29)*100</f>
        <v>-38.414634146341463</v>
      </c>
      <c r="I30" s="191">
        <v>45017</v>
      </c>
      <c r="J30" s="192">
        <f>'10_Assuntos_+_demadados_2023'!J$13</f>
        <v>128</v>
      </c>
      <c r="K30" s="9">
        <f>((J30-J29)/J29)*100</f>
        <v>-21.951219512195124</v>
      </c>
      <c r="M30" s="191">
        <v>45017</v>
      </c>
      <c r="N30" s="192">
        <f>'10_Assuntos_+_demadados_2023'!J$14</f>
        <v>116</v>
      </c>
      <c r="O30" s="189">
        <f>((N30-N29)/N29)*100</f>
        <v>-26.114649681528661</v>
      </c>
    </row>
    <row r="31" spans="1:15" ht="15">
      <c r="A31" s="191">
        <v>45047</v>
      </c>
      <c r="B31" s="192">
        <f>'10_Assuntos_+_demadados_2023'!I$11</f>
        <v>196</v>
      </c>
      <c r="C31" s="9">
        <f>((B31-B30)/B30)*100</f>
        <v>22.5</v>
      </c>
      <c r="E31" s="191">
        <v>45047</v>
      </c>
      <c r="F31" s="192">
        <f>'10_Assuntos_+_demadados_2023'!I$12</f>
        <v>298</v>
      </c>
      <c r="G31" s="9">
        <f>((F31-F30)/F30)*100</f>
        <v>195.04950495049505</v>
      </c>
      <c r="I31" s="191">
        <v>45047</v>
      </c>
      <c r="J31" s="192">
        <f>'10_Assuntos_+_demadados_2023'!I$13</f>
        <v>158</v>
      </c>
      <c r="K31" s="9">
        <f>((J31-J30)/J30)*100</f>
        <v>23.4375</v>
      </c>
      <c r="M31" s="191">
        <v>45047</v>
      </c>
      <c r="N31" s="192">
        <f>'10_Assuntos_+_demadados_2023'!I$14</f>
        <v>136</v>
      </c>
      <c r="O31" s="189">
        <f>((N31-N30)/N30)*100</f>
        <v>17.241379310344829</v>
      </c>
    </row>
    <row r="32" spans="1:15" ht="15">
      <c r="A32" s="191">
        <v>45078</v>
      </c>
      <c r="B32" s="192">
        <f>'10_Assuntos_+_demadados_2023'!H$11</f>
        <v>171</v>
      </c>
      <c r="C32" s="9">
        <f>((B32-B31)/B31)*100</f>
        <v>-12.755102040816327</v>
      </c>
      <c r="E32" s="191">
        <v>45078</v>
      </c>
      <c r="F32" s="192">
        <f>'10_Assuntos_+_demadados_2023'!H$12</f>
        <v>104</v>
      </c>
      <c r="G32" s="9">
        <f>((F32-F31)/F31)*100</f>
        <v>-65.100671140939596</v>
      </c>
      <c r="I32" s="191">
        <v>45078</v>
      </c>
      <c r="J32" s="192">
        <f>'10_Assuntos_+_demadados_2023'!H$13</f>
        <v>137</v>
      </c>
      <c r="K32" s="9">
        <f>((J32-J31)/J31)*100</f>
        <v>-13.291139240506327</v>
      </c>
      <c r="M32" s="191">
        <v>45078</v>
      </c>
      <c r="N32" s="192">
        <f>'10_Assuntos_+_demadados_2023'!H$14</f>
        <v>153</v>
      </c>
      <c r="O32" s="189">
        <f>((N32-N31)/N31)*100</f>
        <v>12.5</v>
      </c>
    </row>
    <row r="33" spans="1:15" ht="15">
      <c r="A33" s="191">
        <v>45108</v>
      </c>
      <c r="B33" s="192"/>
      <c r="C33" s="9"/>
      <c r="E33" s="191">
        <v>45108</v>
      </c>
      <c r="F33" s="192"/>
      <c r="G33" s="9"/>
      <c r="I33" s="191">
        <v>45108</v>
      </c>
      <c r="J33" s="192"/>
      <c r="K33" s="9"/>
      <c r="M33" s="191">
        <v>45108</v>
      </c>
      <c r="N33" s="192"/>
      <c r="O33" s="189"/>
    </row>
    <row r="34" spans="1:15" ht="15">
      <c r="A34" s="191">
        <v>45139</v>
      </c>
      <c r="B34" s="192"/>
      <c r="C34" s="9"/>
      <c r="E34" s="191">
        <v>45139</v>
      </c>
      <c r="F34" s="192"/>
      <c r="G34" s="9"/>
      <c r="I34" s="191">
        <v>45139</v>
      </c>
      <c r="J34" s="192"/>
      <c r="K34" s="9"/>
      <c r="M34" s="191">
        <v>45139</v>
      </c>
      <c r="N34" s="192"/>
      <c r="O34" s="189"/>
    </row>
    <row r="35" spans="1:15" ht="15">
      <c r="A35" s="191">
        <v>45170</v>
      </c>
      <c r="B35" s="192"/>
      <c r="C35" s="9"/>
      <c r="E35" s="191">
        <v>45170</v>
      </c>
      <c r="F35" s="192"/>
      <c r="G35" s="9"/>
      <c r="I35" s="191">
        <v>45170</v>
      </c>
      <c r="J35" s="192"/>
      <c r="K35" s="9"/>
      <c r="M35" s="191">
        <v>45170</v>
      </c>
      <c r="N35" s="192"/>
      <c r="O35" s="189"/>
    </row>
    <row r="36" spans="1:15" ht="15">
      <c r="A36" s="191">
        <v>45200</v>
      </c>
      <c r="B36" s="192"/>
      <c r="C36" s="9"/>
      <c r="E36" s="191">
        <v>45200</v>
      </c>
      <c r="F36" s="192"/>
      <c r="G36" s="9"/>
      <c r="I36" s="191">
        <v>45200</v>
      </c>
      <c r="J36" s="192"/>
      <c r="K36" s="9"/>
      <c r="M36" s="191">
        <v>45200</v>
      </c>
      <c r="N36" s="192"/>
      <c r="O36" s="189"/>
    </row>
    <row r="37" spans="1:15" ht="15">
      <c r="A37" s="191">
        <v>45231</v>
      </c>
      <c r="B37" s="192"/>
      <c r="C37" s="9"/>
      <c r="E37" s="191">
        <v>45231</v>
      </c>
      <c r="F37" s="192"/>
      <c r="G37" s="9"/>
      <c r="I37" s="191">
        <v>45231</v>
      </c>
      <c r="J37" s="192"/>
      <c r="K37" s="9"/>
      <c r="M37" s="191">
        <v>45231</v>
      </c>
      <c r="N37" s="192"/>
      <c r="O37" s="189"/>
    </row>
    <row r="38" spans="1:15" ht="15.75" thickBot="1">
      <c r="A38" s="194">
        <v>45261</v>
      </c>
      <c r="B38" s="196"/>
      <c r="C38" s="19"/>
      <c r="E38" s="194">
        <v>45261</v>
      </c>
      <c r="F38" s="196"/>
      <c r="G38" s="19"/>
      <c r="I38" s="194">
        <v>45261</v>
      </c>
      <c r="J38" s="196"/>
      <c r="K38" s="19"/>
      <c r="M38" s="194">
        <v>45261</v>
      </c>
      <c r="N38" s="196"/>
      <c r="O38" s="195"/>
    </row>
    <row r="39" spans="1:15">
      <c r="B39" s="13"/>
      <c r="C39" s="13"/>
    </row>
    <row r="40" spans="1:15" ht="15" thickBot="1">
      <c r="B40" s="13"/>
      <c r="C40" s="13"/>
    </row>
    <row r="41" spans="1:15" ht="30.75" customHeight="1" thickBot="1">
      <c r="A41" s="835" t="str">
        <f>'10_Assuntos_+_demadados_2023'!A15</f>
        <v>Drenagem de água de chuva</v>
      </c>
      <c r="B41" s="835"/>
      <c r="C41" s="835"/>
      <c r="E41" s="835" t="str">
        <f>'10_Assuntos_+_demadados_2023'!A16</f>
        <v>Veículos abandonados</v>
      </c>
      <c r="F41" s="835"/>
      <c r="G41" s="835"/>
    </row>
    <row r="42" spans="1:15" ht="15.75" thickBot="1">
      <c r="A42" s="4" t="s">
        <v>2</v>
      </c>
      <c r="B42" s="187" t="s">
        <v>219</v>
      </c>
      <c r="C42" s="187" t="s">
        <v>220</v>
      </c>
      <c r="E42" s="4" t="s">
        <v>2</v>
      </c>
      <c r="F42" s="187" t="s">
        <v>219</v>
      </c>
      <c r="G42" s="187" t="s">
        <v>220</v>
      </c>
    </row>
    <row r="43" spans="1:15" ht="15">
      <c r="A43" s="188">
        <v>44927</v>
      </c>
      <c r="B43" s="192">
        <f>'10_Assuntos_+_demadados_2023'!M15</f>
        <v>118</v>
      </c>
      <c r="C43" s="9">
        <f>((B43-103)/103)*100</f>
        <v>14.563106796116504</v>
      </c>
      <c r="E43" s="188">
        <v>44927</v>
      </c>
      <c r="F43" s="190">
        <f>'10_Assuntos_+_demadados_2023'!M16</f>
        <v>107</v>
      </c>
      <c r="G43" s="9">
        <f>((F43-99)/99)*100</f>
        <v>8.0808080808080813</v>
      </c>
    </row>
    <row r="44" spans="1:15" ht="15">
      <c r="A44" s="191">
        <v>44958</v>
      </c>
      <c r="B44" s="192">
        <f>'10_Assuntos_+_demadados_2023'!L15</f>
        <v>135</v>
      </c>
      <c r="C44" s="9">
        <f>((B44-B43)/B43)*100</f>
        <v>14.40677966101695</v>
      </c>
      <c r="E44" s="191">
        <v>44958</v>
      </c>
      <c r="F44" s="192">
        <f>'10_Assuntos_+_demadados_2023'!L16</f>
        <v>122</v>
      </c>
      <c r="G44" s="9">
        <f>((F44-F43)/F43)*100</f>
        <v>14.018691588785046</v>
      </c>
    </row>
    <row r="45" spans="1:15" ht="15">
      <c r="A45" s="191">
        <v>44986</v>
      </c>
      <c r="B45" s="192">
        <f>'10_Assuntos_+_demadados_2023'!K15</f>
        <v>176</v>
      </c>
      <c r="C45" s="9">
        <f>((B45-B44)/B44)*100</f>
        <v>30.37037037037037</v>
      </c>
      <c r="E45" s="191">
        <v>44986</v>
      </c>
      <c r="F45" s="192">
        <f>'10_Assuntos_+_demadados_2023'!K16</f>
        <v>108</v>
      </c>
      <c r="G45" s="9">
        <f>((F45-F44)/F44)*100</f>
        <v>-11.475409836065573</v>
      </c>
    </row>
    <row r="46" spans="1:15" ht="15">
      <c r="A46" s="191">
        <v>45017</v>
      </c>
      <c r="B46" s="192">
        <f>'10_Assuntos_+_demadados_2023'!J$15</f>
        <v>130</v>
      </c>
      <c r="C46" s="9">
        <f>((B46-B45)/B45)*100</f>
        <v>-26.136363636363637</v>
      </c>
      <c r="E46" s="191">
        <v>45017</v>
      </c>
      <c r="F46" s="192">
        <f>'10_Assuntos_+_demadados_2023'!J$16</f>
        <v>116</v>
      </c>
      <c r="G46" s="9">
        <f>((F46-F45)/F45)*100</f>
        <v>7.4074074074074066</v>
      </c>
    </row>
    <row r="47" spans="1:15" ht="15">
      <c r="A47" s="191">
        <v>45047</v>
      </c>
      <c r="B47" s="192">
        <f>'10_Assuntos_+_demadados_2023'!I$15</f>
        <v>102</v>
      </c>
      <c r="C47" s="9">
        <f>((B47-B46)/B46)*100</f>
        <v>-21.53846153846154</v>
      </c>
      <c r="E47" s="191">
        <v>45047</v>
      </c>
      <c r="F47" s="192">
        <f>'10_Assuntos_+_demadados_2023'!I$16</f>
        <v>166</v>
      </c>
      <c r="G47" s="9">
        <f>((F47-F46)/F46)*100</f>
        <v>43.103448275862064</v>
      </c>
    </row>
    <row r="48" spans="1:15" ht="15">
      <c r="A48" s="191">
        <v>45078</v>
      </c>
      <c r="B48" s="192">
        <f>'10_Assuntos_+_demadados_2023'!H$15</f>
        <v>79</v>
      </c>
      <c r="C48" s="9">
        <f>((B48-B47)/B47)*100</f>
        <v>-22.549019607843139</v>
      </c>
      <c r="E48" s="191">
        <v>45078</v>
      </c>
      <c r="F48" s="192">
        <f>'10_Assuntos_+_demadados_2023'!H$16</f>
        <v>118</v>
      </c>
      <c r="G48" s="9">
        <f>((F48-F47)/F47)*100</f>
        <v>-28.915662650602407</v>
      </c>
    </row>
    <row r="49" spans="1:7" ht="15">
      <c r="A49" s="191">
        <v>45108</v>
      </c>
      <c r="B49" s="192"/>
      <c r="C49" s="9"/>
      <c r="E49" s="191">
        <v>45108</v>
      </c>
      <c r="F49" s="192"/>
      <c r="G49" s="9"/>
    </row>
    <row r="50" spans="1:7" ht="15">
      <c r="A50" s="191">
        <v>45139</v>
      </c>
      <c r="B50" s="192"/>
      <c r="C50" s="9"/>
      <c r="E50" s="191">
        <v>45139</v>
      </c>
      <c r="F50" s="192"/>
      <c r="G50" s="9"/>
    </row>
    <row r="51" spans="1:7" ht="15">
      <c r="A51" s="191">
        <v>45170</v>
      </c>
      <c r="B51" s="192"/>
      <c r="C51" s="9"/>
      <c r="E51" s="191">
        <v>45170</v>
      </c>
      <c r="F51" s="192"/>
      <c r="G51" s="9"/>
    </row>
    <row r="52" spans="1:7" ht="15">
      <c r="A52" s="191">
        <v>45200</v>
      </c>
      <c r="B52" s="192"/>
      <c r="C52" s="9"/>
      <c r="E52" s="191">
        <v>45200</v>
      </c>
      <c r="F52" s="192"/>
      <c r="G52" s="9"/>
    </row>
    <row r="53" spans="1:7" ht="15">
      <c r="A53" s="191">
        <v>45231</v>
      </c>
      <c r="B53" s="193"/>
      <c r="C53" s="9"/>
      <c r="E53" s="191">
        <v>45231</v>
      </c>
      <c r="F53" s="192"/>
      <c r="G53" s="9"/>
    </row>
    <row r="54" spans="1:7" ht="15.75" thickBot="1">
      <c r="A54" s="194">
        <v>45261</v>
      </c>
      <c r="B54" s="196"/>
      <c r="C54" s="19"/>
      <c r="E54" s="194">
        <v>45261</v>
      </c>
      <c r="F54" s="196"/>
      <c r="G54" s="19"/>
    </row>
    <row r="55" spans="1:7">
      <c r="B55" s="13"/>
      <c r="C55" s="13"/>
    </row>
    <row r="56" spans="1:7">
      <c r="B56" s="13"/>
      <c r="C56" s="13"/>
    </row>
    <row r="61" spans="1:7" ht="15">
      <c r="A61" s="1"/>
    </row>
    <row r="65" spans="17:17">
      <c r="Q65" s="161"/>
    </row>
  </sheetData>
  <mergeCells count="11">
    <mergeCell ref="I9:K9"/>
    <mergeCell ref="M9:O9"/>
    <mergeCell ref="A25:C25"/>
    <mergeCell ref="E25:G25"/>
    <mergeCell ref="I25:K25"/>
    <mergeCell ref="M25:O25"/>
    <mergeCell ref="A41:C41"/>
    <mergeCell ref="E41:G41"/>
    <mergeCell ref="A6:E6"/>
    <mergeCell ref="A9:C9"/>
    <mergeCell ref="E9:G9"/>
  </mergeCells>
  <printOptions horizontalCentered="1" verticalCentered="1"/>
  <pageMargins left="0.511811023622047" right="0.511811023622047" top="0.78740157480315021" bottom="0.78740157480315021" header="0.31496062992126012" footer="0.31496062992126012"/>
  <pageSetup paperSize="0" fitToWidth="0" fitToHeight="0" orientation="landscape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workbookViewId="0"/>
  </sheetViews>
  <sheetFormatPr defaultRowHeight="15"/>
  <cols>
    <col min="1" max="1" width="45.140625" customWidth="1"/>
    <col min="2" max="2" width="8.5703125" customWidth="1"/>
    <col min="3" max="3" width="7.5703125" bestFit="1" customWidth="1"/>
    <col min="4" max="4" width="7.7109375" style="2" bestFit="1" customWidth="1"/>
    <col min="5" max="5" width="6.140625" bestFit="1" customWidth="1"/>
    <col min="6" max="6" width="7.140625" bestFit="1" customWidth="1"/>
    <col min="7" max="7" width="2.85546875" customWidth="1"/>
    <col min="8" max="8" width="9.140625" customWidth="1"/>
  </cols>
  <sheetData>
    <row r="1" spans="1:6">
      <c r="A1" s="1" t="s">
        <v>0</v>
      </c>
      <c r="B1" s="1"/>
      <c r="C1" s="1"/>
    </row>
    <row r="2" spans="1:6">
      <c r="A2" s="1" t="s">
        <v>1</v>
      </c>
      <c r="B2" s="1"/>
      <c r="C2" s="1"/>
    </row>
    <row r="3" spans="1:6">
      <c r="A3" s="1"/>
      <c r="B3" s="1"/>
      <c r="C3" s="1"/>
    </row>
    <row r="4" spans="1:6">
      <c r="A4" s="1" t="s">
        <v>221</v>
      </c>
      <c r="B4" s="1"/>
      <c r="C4" s="1"/>
    </row>
    <row r="5" spans="1:6" ht="15.75" thickBot="1"/>
    <row r="6" spans="1:6" ht="15.75" thickBot="1">
      <c r="A6" s="100" t="s">
        <v>24</v>
      </c>
      <c r="B6" s="199">
        <v>45078</v>
      </c>
      <c r="C6" s="200">
        <v>45047</v>
      </c>
      <c r="D6" s="200">
        <v>45017</v>
      </c>
      <c r="E6" s="65" t="s">
        <v>5</v>
      </c>
      <c r="F6" s="201" t="s">
        <v>6</v>
      </c>
    </row>
    <row r="7" spans="1:6" ht="15.75" thickBot="1">
      <c r="A7" s="723" t="s">
        <v>58</v>
      </c>
      <c r="B7" s="724">
        <v>727</v>
      </c>
      <c r="C7" s="725">
        <v>801</v>
      </c>
      <c r="D7" s="726">
        <v>981</v>
      </c>
      <c r="E7" s="202">
        <f t="shared" ref="E7:E17" si="0">SUM(B7:D7)</f>
        <v>2509</v>
      </c>
      <c r="F7" s="203">
        <f t="shared" ref="F7:F17" si="1">AVERAGE(B7:D7)</f>
        <v>836.33333333333337</v>
      </c>
    </row>
    <row r="8" spans="1:6" ht="15.75" thickBot="1">
      <c r="A8" s="723" t="s">
        <v>56</v>
      </c>
      <c r="B8" s="724">
        <v>529</v>
      </c>
      <c r="C8" s="725">
        <v>460</v>
      </c>
      <c r="D8" s="726">
        <v>379</v>
      </c>
      <c r="E8" s="202">
        <f t="shared" si="0"/>
        <v>1368</v>
      </c>
      <c r="F8" s="203">
        <f t="shared" si="1"/>
        <v>456</v>
      </c>
    </row>
    <row r="9" spans="1:6" ht="15.75" thickBot="1">
      <c r="A9" s="723" t="s">
        <v>174</v>
      </c>
      <c r="B9" s="724">
        <v>320</v>
      </c>
      <c r="C9" s="725">
        <v>333</v>
      </c>
      <c r="D9" s="726">
        <v>253</v>
      </c>
      <c r="E9" s="202">
        <f t="shared" si="0"/>
        <v>906</v>
      </c>
      <c r="F9" s="203">
        <f t="shared" si="1"/>
        <v>302</v>
      </c>
    </row>
    <row r="10" spans="1:6" ht="15.75" thickBot="1">
      <c r="A10" s="723" t="s">
        <v>43</v>
      </c>
      <c r="B10" s="724">
        <v>282</v>
      </c>
      <c r="C10" s="725">
        <v>252</v>
      </c>
      <c r="D10" s="726">
        <v>231</v>
      </c>
      <c r="E10" s="202">
        <f t="shared" si="0"/>
        <v>765</v>
      </c>
      <c r="F10" s="203">
        <f t="shared" si="1"/>
        <v>255</v>
      </c>
    </row>
    <row r="11" spans="1:6" ht="15.75" thickBot="1">
      <c r="A11" s="727" t="s">
        <v>157</v>
      </c>
      <c r="B11" s="724">
        <v>171</v>
      </c>
      <c r="C11" s="725">
        <v>196</v>
      </c>
      <c r="D11" s="726">
        <v>160</v>
      </c>
      <c r="E11" s="202">
        <f t="shared" si="0"/>
        <v>527</v>
      </c>
      <c r="F11" s="203">
        <f t="shared" si="1"/>
        <v>175.66666666666666</v>
      </c>
    </row>
    <row r="12" spans="1:6" ht="15.75" thickBot="1">
      <c r="A12" s="723" t="s">
        <v>100</v>
      </c>
      <c r="B12" s="724">
        <v>104</v>
      </c>
      <c r="C12" s="725">
        <v>298</v>
      </c>
      <c r="D12" s="726">
        <v>101</v>
      </c>
      <c r="E12" s="202">
        <f t="shared" si="0"/>
        <v>503</v>
      </c>
      <c r="F12" s="204">
        <f t="shared" si="1"/>
        <v>167.66666666666666</v>
      </c>
    </row>
    <row r="13" spans="1:6" ht="15.75" thickBot="1">
      <c r="A13" s="723" t="s">
        <v>191</v>
      </c>
      <c r="B13" s="724">
        <v>137</v>
      </c>
      <c r="C13" s="725">
        <v>158</v>
      </c>
      <c r="D13" s="726">
        <v>128</v>
      </c>
      <c r="E13" s="202">
        <f t="shared" si="0"/>
        <v>423</v>
      </c>
      <c r="F13" s="203">
        <f t="shared" si="1"/>
        <v>141</v>
      </c>
    </row>
    <row r="14" spans="1:6" ht="15.75" thickBot="1">
      <c r="A14" s="723" t="s">
        <v>144</v>
      </c>
      <c r="B14" s="724">
        <v>118</v>
      </c>
      <c r="C14" s="725">
        <v>170</v>
      </c>
      <c r="D14" s="726">
        <v>123</v>
      </c>
      <c r="E14" s="202">
        <f t="shared" si="0"/>
        <v>411</v>
      </c>
      <c r="F14" s="203">
        <f t="shared" si="1"/>
        <v>137</v>
      </c>
    </row>
    <row r="15" spans="1:6" ht="15.75" thickBot="1">
      <c r="A15" s="723" t="s">
        <v>60</v>
      </c>
      <c r="B15" s="724">
        <v>153</v>
      </c>
      <c r="C15" s="725">
        <v>136</v>
      </c>
      <c r="D15" s="726">
        <v>116</v>
      </c>
      <c r="E15" s="202">
        <f t="shared" si="0"/>
        <v>405</v>
      </c>
      <c r="F15" s="203">
        <f t="shared" si="1"/>
        <v>135</v>
      </c>
    </row>
    <row r="16" spans="1:6" ht="15.75" thickBot="1">
      <c r="A16" s="723" t="s">
        <v>204</v>
      </c>
      <c r="B16" s="724">
        <v>118</v>
      </c>
      <c r="C16" s="725">
        <v>166</v>
      </c>
      <c r="D16" s="726">
        <v>116</v>
      </c>
      <c r="E16" s="205">
        <f t="shared" si="0"/>
        <v>400</v>
      </c>
      <c r="F16" s="203">
        <f t="shared" si="1"/>
        <v>133.33333333333334</v>
      </c>
    </row>
    <row r="17" spans="1:23" ht="15.75" thickBot="1">
      <c r="A17" s="206" t="s">
        <v>15</v>
      </c>
      <c r="B17" s="207">
        <f>SUM(B7:B16)</f>
        <v>2659</v>
      </c>
      <c r="C17" s="207">
        <f>SUM(C7:C16)</f>
        <v>2970</v>
      </c>
      <c r="D17" s="207">
        <f>SUM(D7:D16)</f>
        <v>2588</v>
      </c>
      <c r="E17" s="208">
        <f t="shared" si="0"/>
        <v>8217</v>
      </c>
      <c r="F17" s="146">
        <f t="shared" si="1"/>
        <v>2739</v>
      </c>
    </row>
    <row r="19" spans="1:23">
      <c r="G19" s="2"/>
      <c r="H19" s="6"/>
      <c r="I19" s="209"/>
      <c r="J19" s="209"/>
      <c r="K19" s="209"/>
      <c r="L19" s="210"/>
    </row>
    <row r="20" spans="1:23">
      <c r="G20" s="2"/>
      <c r="I20" s="211"/>
      <c r="J20" s="158"/>
      <c r="K20" s="158"/>
      <c r="L20" s="211"/>
    </row>
    <row r="21" spans="1:23">
      <c r="G21" s="2"/>
      <c r="I21" s="211"/>
      <c r="K21" s="98"/>
      <c r="L21" s="98"/>
      <c r="M21" s="98"/>
      <c r="N21" s="212"/>
      <c r="O21" s="213"/>
    </row>
    <row r="22" spans="1:23">
      <c r="G22" s="2"/>
      <c r="I22" s="211"/>
      <c r="K22" s="97"/>
      <c r="L22" s="214"/>
      <c r="M22" s="214"/>
      <c r="N22" s="215"/>
      <c r="O22" s="214"/>
      <c r="P22" s="214"/>
      <c r="Q22" s="214"/>
      <c r="R22" s="214"/>
      <c r="S22" s="214"/>
      <c r="T22" s="214"/>
      <c r="U22" s="214"/>
      <c r="V22" s="214"/>
      <c r="W22" s="214"/>
    </row>
    <row r="23" spans="1:23">
      <c r="G23" s="2"/>
      <c r="I23" s="211"/>
      <c r="L23" s="98"/>
      <c r="M23" s="98"/>
      <c r="N23" s="98"/>
      <c r="O23" s="98"/>
      <c r="P23" s="98"/>
      <c r="Q23" s="98"/>
      <c r="R23" s="212"/>
      <c r="S23" s="212"/>
      <c r="T23" s="98"/>
      <c r="U23" s="98"/>
      <c r="V23" s="98"/>
      <c r="W23" s="98"/>
    </row>
    <row r="24" spans="1:23">
      <c r="G24" s="2"/>
      <c r="I24" s="211"/>
      <c r="L24" s="98"/>
      <c r="M24" s="98"/>
      <c r="N24" s="98"/>
      <c r="O24" s="98"/>
      <c r="P24" s="98"/>
      <c r="Q24" s="98"/>
      <c r="R24" s="212"/>
      <c r="S24" s="212"/>
      <c r="T24" s="98"/>
      <c r="U24" s="98"/>
      <c r="V24" s="98"/>
      <c r="W24" s="98"/>
    </row>
    <row r="25" spans="1:23">
      <c r="G25" s="2"/>
      <c r="I25" s="211"/>
      <c r="L25" s="98"/>
      <c r="M25" s="98"/>
      <c r="N25" s="98"/>
      <c r="O25" s="98"/>
      <c r="P25" s="98"/>
      <c r="Q25" s="98"/>
      <c r="R25" s="212"/>
      <c r="S25" s="212"/>
      <c r="T25" s="98"/>
      <c r="U25" s="98"/>
      <c r="V25" s="98"/>
      <c r="W25" s="98"/>
    </row>
    <row r="26" spans="1:23">
      <c r="G26" s="2"/>
      <c r="I26" s="211"/>
      <c r="L26" s="98"/>
      <c r="M26" s="98"/>
      <c r="N26" s="98"/>
      <c r="O26" s="98"/>
      <c r="P26" s="98"/>
      <c r="Q26" s="98"/>
      <c r="R26" s="212"/>
      <c r="S26" s="212"/>
      <c r="T26" s="98"/>
      <c r="U26" s="98"/>
      <c r="V26" s="98"/>
      <c r="W26" s="98"/>
    </row>
    <row r="27" spans="1:23">
      <c r="G27" s="2"/>
      <c r="I27" s="211"/>
      <c r="L27" s="98"/>
      <c r="M27" s="98"/>
      <c r="N27" s="98"/>
      <c r="O27" s="98"/>
      <c r="P27" s="98"/>
      <c r="Q27" s="98"/>
      <c r="R27" s="212"/>
      <c r="S27" s="212"/>
      <c r="T27" s="98"/>
      <c r="U27" s="98"/>
      <c r="V27" s="98"/>
      <c r="W27" s="98"/>
    </row>
    <row r="28" spans="1:23">
      <c r="G28" s="2"/>
      <c r="I28" s="211"/>
      <c r="L28" s="98"/>
      <c r="M28" s="98"/>
      <c r="N28" s="98"/>
      <c r="O28" s="98"/>
      <c r="P28" s="98"/>
      <c r="Q28" s="98"/>
      <c r="R28" s="212"/>
      <c r="S28" s="212"/>
      <c r="T28" s="98"/>
      <c r="U28" s="98"/>
      <c r="V28" s="98"/>
      <c r="W28" s="98"/>
    </row>
    <row r="29" spans="1:23">
      <c r="I29" s="211"/>
      <c r="L29" s="98"/>
      <c r="M29" s="98"/>
      <c r="N29" s="98"/>
      <c r="O29" s="98"/>
      <c r="P29" s="98"/>
      <c r="Q29" s="98"/>
      <c r="R29" s="212"/>
      <c r="S29" s="212"/>
      <c r="T29" s="98"/>
      <c r="U29" s="98"/>
      <c r="V29" s="98"/>
      <c r="W29" s="98"/>
    </row>
    <row r="30" spans="1:23">
      <c r="H30" s="152"/>
      <c r="I30" s="216"/>
      <c r="L30" s="98"/>
      <c r="M30" s="98"/>
      <c r="N30" s="98"/>
      <c r="O30" s="98"/>
      <c r="P30" s="98"/>
      <c r="Q30" s="98"/>
      <c r="R30" s="212"/>
      <c r="S30" s="212"/>
      <c r="T30" s="98"/>
      <c r="U30" s="98"/>
      <c r="V30" s="98"/>
      <c r="W30" s="98"/>
    </row>
    <row r="31" spans="1:23">
      <c r="L31" s="98"/>
      <c r="M31" s="98"/>
      <c r="N31" s="98"/>
      <c r="O31" s="98"/>
      <c r="P31" s="98"/>
      <c r="Q31" s="98"/>
      <c r="R31" s="212"/>
      <c r="S31" s="212"/>
      <c r="T31" s="98"/>
      <c r="U31" s="98"/>
      <c r="V31" s="98"/>
      <c r="W31" s="98"/>
    </row>
    <row r="32" spans="1:23">
      <c r="L32" s="98"/>
      <c r="M32" s="98"/>
      <c r="N32" s="98"/>
      <c r="O32" s="98"/>
      <c r="P32" s="98"/>
      <c r="Q32" s="98"/>
      <c r="R32" s="212"/>
      <c r="S32" s="212"/>
      <c r="T32" s="98"/>
      <c r="U32" s="98"/>
      <c r="V32" s="98"/>
      <c r="W32" s="98"/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B17:D17" formulaRange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zoomScaleNormal="100" workbookViewId="0"/>
  </sheetViews>
  <sheetFormatPr defaultRowHeight="15"/>
  <cols>
    <col min="1" max="1" width="43.5703125" customWidth="1"/>
    <col min="2" max="2" width="10.42578125" customWidth="1"/>
    <col min="3" max="9" width="9.140625" customWidth="1"/>
    <col min="10" max="10" width="39.28515625" customWidth="1"/>
    <col min="11" max="11" width="9.140625" customWidth="1"/>
    <col min="12" max="12" width="9.140625" style="217" customWidth="1"/>
    <col min="13" max="13" width="8.7109375" style="217" customWidth="1"/>
    <col min="14" max="14" width="7.7109375" style="217" customWidth="1"/>
    <col min="15" max="15" width="9.7109375" style="217" customWidth="1"/>
    <col min="16" max="16" width="8.42578125" style="217" customWidth="1"/>
    <col min="17" max="17" width="9.140625" style="217" customWidth="1"/>
    <col min="18" max="18" width="9.42578125" style="217" customWidth="1"/>
    <col min="19" max="19" width="9.85546875" style="217" customWidth="1"/>
    <col min="20" max="20" width="10.28515625" style="217" customWidth="1"/>
    <col min="21" max="21" width="8" style="217" customWidth="1"/>
    <col min="22" max="22" width="9.140625" style="217" customWidth="1"/>
    <col min="23" max="23" width="9.140625" customWidth="1"/>
  </cols>
  <sheetData>
    <row r="1" spans="1:2">
      <c r="A1" s="1" t="s">
        <v>0</v>
      </c>
    </row>
    <row r="2" spans="1:2">
      <c r="A2" s="1" t="s">
        <v>1</v>
      </c>
    </row>
    <row r="3" spans="1:2">
      <c r="A3" s="1"/>
    </row>
    <row r="4" spans="1:2">
      <c r="A4" s="1" t="s">
        <v>222</v>
      </c>
    </row>
    <row r="5" spans="1:2" ht="15.75" thickBot="1"/>
    <row r="6" spans="1:2" ht="15.75" thickBot="1">
      <c r="A6" s="100" t="s">
        <v>24</v>
      </c>
      <c r="B6" s="218">
        <v>45078</v>
      </c>
    </row>
    <row r="7" spans="1:2">
      <c r="A7" s="109" t="s">
        <v>58</v>
      </c>
      <c r="B7" s="113">
        <v>727</v>
      </c>
    </row>
    <row r="8" spans="1:2">
      <c r="A8" s="219" t="s">
        <v>56</v>
      </c>
      <c r="B8" s="112">
        <v>529</v>
      </c>
    </row>
    <row r="9" spans="1:2">
      <c r="A9" s="120" t="s">
        <v>174</v>
      </c>
      <c r="B9" s="112">
        <v>320</v>
      </c>
    </row>
    <row r="10" spans="1:2">
      <c r="A10" s="120" t="s">
        <v>43</v>
      </c>
      <c r="B10" s="112">
        <v>282</v>
      </c>
    </row>
    <row r="11" spans="1:2">
      <c r="A11" s="120" t="s">
        <v>157</v>
      </c>
      <c r="B11" s="112">
        <v>171</v>
      </c>
    </row>
    <row r="12" spans="1:2">
      <c r="A12" s="120" t="s">
        <v>60</v>
      </c>
      <c r="B12" s="112">
        <v>153</v>
      </c>
    </row>
    <row r="13" spans="1:2">
      <c r="A13" s="120" t="s">
        <v>164</v>
      </c>
      <c r="B13" s="112">
        <v>138</v>
      </c>
    </row>
    <row r="14" spans="1:2">
      <c r="A14" s="120" t="s">
        <v>191</v>
      </c>
      <c r="B14" s="112">
        <v>137</v>
      </c>
    </row>
    <row r="15" spans="1:2">
      <c r="A15" s="120" t="s">
        <v>144</v>
      </c>
      <c r="B15" s="112">
        <v>118</v>
      </c>
    </row>
    <row r="16" spans="1:2" ht="15.75" thickBot="1">
      <c r="A16" s="139" t="s">
        <v>204</v>
      </c>
      <c r="B16" s="141">
        <v>118</v>
      </c>
    </row>
    <row r="17" spans="1:25" s="117" customFormat="1" ht="15.75" thickBot="1">
      <c r="A17" s="220" t="s">
        <v>5</v>
      </c>
      <c r="B17" s="221">
        <f>SUM(B7:B16)</f>
        <v>2693</v>
      </c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</row>
    <row r="18" spans="1:25" s="117" customFormat="1">
      <c r="A18" s="152"/>
      <c r="B18" s="223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222"/>
    </row>
    <row r="19" spans="1:25">
      <c r="A19" s="157"/>
      <c r="L19"/>
      <c r="M19"/>
      <c r="N19"/>
      <c r="O19"/>
      <c r="P19"/>
      <c r="Q19"/>
      <c r="R19"/>
    </row>
    <row r="20" spans="1:25">
      <c r="A20" s="225"/>
      <c r="B20" s="224"/>
      <c r="C20" s="224"/>
      <c r="D20" s="224"/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/>
      <c r="Q20"/>
      <c r="R20"/>
    </row>
    <row r="21" spans="1:25" ht="15" customHeight="1">
      <c r="A21" s="225"/>
      <c r="B21" s="224"/>
      <c r="C21" s="224"/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  <c r="S21" s="224"/>
      <c r="U21"/>
      <c r="V21"/>
    </row>
    <row r="22" spans="1:25" s="739" customFormat="1" ht="15" customHeight="1">
      <c r="A22" s="225"/>
      <c r="B22" s="224"/>
      <c r="C22" s="224"/>
      <c r="D22" s="224"/>
      <c r="E22" s="224"/>
      <c r="F22" s="224"/>
      <c r="G22" s="224"/>
      <c r="H22" s="224"/>
      <c r="I22" s="224"/>
      <c r="J22" s="224"/>
      <c r="K22" s="224"/>
      <c r="L22" s="224"/>
    </row>
    <row r="23" spans="1:25" s="739" customFormat="1" ht="70.5" customHeight="1">
      <c r="A23" s="732"/>
    </row>
    <row r="24" spans="1:25" s="739" customFormat="1">
      <c r="B24" s="739" t="str">
        <f>A7</f>
        <v>Cadastro Único (CadÚnico)</v>
      </c>
      <c r="C24" s="739" t="str">
        <f>A8</f>
        <v>Buraco e pavimentação</v>
      </c>
      <c r="D24" s="739" t="str">
        <f>A9</f>
        <v>Qualidade de atendimento</v>
      </c>
      <c r="E24" s="739" t="str">
        <f>A10</f>
        <v>Árvore</v>
      </c>
      <c r="F24" s="739" t="str">
        <f>A11</f>
        <v>Poluição sonora - PSIU</v>
      </c>
      <c r="G24" s="739" t="str">
        <f>A12</f>
        <v>Calçadas, guias e postes</v>
      </c>
      <c r="H24" s="739" t="str">
        <f>A13</f>
        <v>Processo Administrativo</v>
      </c>
      <c r="I24" s="739" t="str">
        <f>A14</f>
        <v>Sinalização e Circulação de veículos e Pedestres</v>
      </c>
      <c r="J24" s="739" t="str">
        <f>A15</f>
        <v>Ônibus</v>
      </c>
      <c r="K24" s="739" t="str">
        <f>A16</f>
        <v>Veículos abandonados</v>
      </c>
      <c r="L24" s="739" t="s">
        <v>5</v>
      </c>
      <c r="N24" s="742"/>
      <c r="O24" s="742"/>
      <c r="P24" s="742"/>
      <c r="Q24" s="742"/>
      <c r="R24" s="742"/>
      <c r="S24" s="742"/>
      <c r="T24" s="743"/>
      <c r="U24" s="743"/>
      <c r="V24" s="742"/>
      <c r="W24" s="742"/>
      <c r="X24" s="742"/>
      <c r="Y24" s="742"/>
    </row>
    <row r="25" spans="1:25" s="739" customFormat="1">
      <c r="B25" s="739">
        <f>B7</f>
        <v>727</v>
      </c>
      <c r="C25" s="739">
        <f>B8</f>
        <v>529</v>
      </c>
      <c r="D25" s="739">
        <f>B9</f>
        <v>320</v>
      </c>
      <c r="E25" s="739">
        <f>B10</f>
        <v>282</v>
      </c>
      <c r="F25" s="739">
        <f>B11</f>
        <v>171</v>
      </c>
      <c r="G25" s="739">
        <f>B12</f>
        <v>153</v>
      </c>
      <c r="H25" s="739">
        <f>B13</f>
        <v>138</v>
      </c>
      <c r="I25" s="739">
        <f>B14</f>
        <v>137</v>
      </c>
      <c r="J25" s="739">
        <f>B15</f>
        <v>118</v>
      </c>
      <c r="K25" s="739">
        <f>B16</f>
        <v>118</v>
      </c>
      <c r="N25" s="742"/>
      <c r="O25" s="742"/>
      <c r="P25" s="742"/>
      <c r="Q25" s="742"/>
      <c r="R25" s="742"/>
      <c r="S25" s="742"/>
      <c r="T25" s="743"/>
      <c r="U25" s="743"/>
      <c r="V25" s="742"/>
      <c r="W25" s="742"/>
      <c r="X25" s="742"/>
      <c r="Y25" s="742"/>
    </row>
    <row r="26" spans="1:25" s="739" customFormat="1">
      <c r="L26" s="739">
        <f>Assuntos!H187</f>
        <v>4685</v>
      </c>
      <c r="N26" s="742"/>
      <c r="O26" s="742"/>
      <c r="P26" s="742"/>
      <c r="Q26" s="742"/>
      <c r="R26" s="742"/>
      <c r="S26" s="742"/>
      <c r="T26" s="743"/>
      <c r="U26" s="743"/>
      <c r="V26" s="742"/>
      <c r="W26" s="742"/>
      <c r="X26" s="742"/>
      <c r="Y26" s="742"/>
    </row>
    <row r="27" spans="1:25" s="217" customFormat="1">
      <c r="A27" s="224"/>
      <c r="B27" s="224"/>
      <c r="C27" s="224"/>
      <c r="D27" s="224"/>
      <c r="E27" s="224"/>
      <c r="F27" s="224"/>
      <c r="G27" s="224"/>
      <c r="H27" s="224"/>
      <c r="I27" s="224"/>
      <c r="J27" s="224"/>
      <c r="K27" s="224"/>
      <c r="L27" s="224"/>
      <c r="M27" s="224"/>
      <c r="N27" s="683"/>
      <c r="O27" s="683"/>
      <c r="P27" s="683"/>
      <c r="Q27" s="683"/>
      <c r="R27" s="683"/>
      <c r="S27" s="226"/>
      <c r="T27" s="227"/>
      <c r="U27" s="227"/>
      <c r="V27" s="226"/>
      <c r="W27" s="226"/>
      <c r="X27" s="226"/>
      <c r="Y27" s="226"/>
    </row>
    <row r="28" spans="1:25" s="217" customFormat="1">
      <c r="A28" s="224"/>
      <c r="B28" s="224"/>
      <c r="C28" s="224"/>
      <c r="D28" s="224"/>
      <c r="E28" s="224"/>
      <c r="F28" s="224"/>
      <c r="G28" s="224"/>
      <c r="H28" s="224"/>
      <c r="I28" s="224"/>
      <c r="J28" s="224"/>
      <c r="K28" s="224"/>
      <c r="L28" s="224"/>
      <c r="M28" s="224"/>
      <c r="N28" s="683"/>
      <c r="O28" s="683"/>
      <c r="P28" s="683"/>
      <c r="Q28" s="683"/>
      <c r="R28" s="683"/>
      <c r="S28" s="226"/>
      <c r="T28" s="227"/>
      <c r="U28" s="227"/>
      <c r="V28" s="226"/>
      <c r="W28" s="226"/>
      <c r="X28" s="226"/>
      <c r="Y28" s="226"/>
    </row>
    <row r="29" spans="1:25" s="217" customFormat="1">
      <c r="A29" s="224"/>
      <c r="B29" s="224"/>
      <c r="C29" s="224"/>
      <c r="D29" s="224"/>
      <c r="E29" s="224"/>
      <c r="F29" s="224"/>
      <c r="G29" s="224"/>
      <c r="H29" s="224"/>
      <c r="I29" s="224"/>
      <c r="J29" s="224"/>
      <c r="K29" s="224"/>
      <c r="L29" s="224"/>
      <c r="M29" s="224"/>
      <c r="N29" s="683"/>
      <c r="O29" s="683"/>
      <c r="P29" s="683"/>
      <c r="Q29" s="683"/>
      <c r="R29" s="683"/>
      <c r="S29" s="226"/>
      <c r="T29" s="227"/>
      <c r="U29" s="227"/>
      <c r="V29" s="226"/>
      <c r="W29" s="226"/>
      <c r="X29" s="226"/>
      <c r="Y29" s="226"/>
    </row>
    <row r="30" spans="1:25" s="217" customFormat="1">
      <c r="A30" s="224"/>
      <c r="B30" s="224"/>
      <c r="C30" s="224"/>
      <c r="D30" s="224"/>
      <c r="E30" s="224"/>
      <c r="F30" s="224"/>
      <c r="G30" s="224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25" s="217" customFormat="1">
      <c r="A31" s="224"/>
      <c r="B31" s="224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25" s="217" customForma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1:22" s="217" customForma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22" s="217" customForma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22" s="217" customForma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22" s="217" customFormat="1">
      <c r="A36" s="224"/>
      <c r="B36" s="224"/>
      <c r="C36" s="224"/>
      <c r="D36" s="224"/>
      <c r="E36" s="224"/>
      <c r="F36" s="224"/>
      <c r="G36" s="224"/>
      <c r="H36" s="224"/>
      <c r="I36" s="224"/>
      <c r="J36" s="224"/>
      <c r="K36" s="224"/>
      <c r="L36"/>
      <c r="M36"/>
      <c r="N36"/>
      <c r="O36"/>
      <c r="P36"/>
    </row>
    <row r="37" spans="1:22" s="217" customFormat="1">
      <c r="A37" s="224"/>
      <c r="B37" s="224"/>
      <c r="C37" s="224"/>
      <c r="D37" s="224"/>
      <c r="E37" s="224"/>
      <c r="F37" s="224"/>
      <c r="G37" s="224"/>
      <c r="H37" s="224"/>
      <c r="I37" s="224"/>
      <c r="J37" s="224"/>
      <c r="K37" s="224"/>
      <c r="L37"/>
      <c r="M37"/>
      <c r="N37"/>
      <c r="O37"/>
      <c r="P37"/>
    </row>
    <row r="38" spans="1:22" s="217" customFormat="1">
      <c r="A38" s="224"/>
      <c r="B38" s="224"/>
      <c r="C38" s="224"/>
      <c r="D38" s="224"/>
      <c r="E38" s="224"/>
      <c r="F38" s="224"/>
      <c r="G38" s="224"/>
      <c r="H38" s="224"/>
      <c r="I38" s="224"/>
      <c r="J38" s="224"/>
      <c r="K38" s="224"/>
      <c r="L38"/>
      <c r="M38"/>
      <c r="N38"/>
      <c r="O38"/>
      <c r="P38"/>
    </row>
    <row r="39" spans="1:22" s="217" customForma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</row>
    <row r="40" spans="1:22" s="217" customForma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</row>
    <row r="41" spans="1:22" s="217" customFormat="1">
      <c r="A41"/>
      <c r="B41"/>
      <c r="C41"/>
      <c r="D41"/>
      <c r="E41"/>
      <c r="F41"/>
      <c r="G41"/>
      <c r="H41"/>
      <c r="I41"/>
      <c r="J41"/>
      <c r="K41"/>
      <c r="L41"/>
    </row>
    <row r="42" spans="1:22" s="217" customFormat="1">
      <c r="A42"/>
      <c r="B42"/>
      <c r="C42"/>
      <c r="D42"/>
      <c r="E42"/>
      <c r="F42"/>
      <c r="G42"/>
      <c r="H42"/>
      <c r="I42"/>
      <c r="J42"/>
      <c r="K42"/>
      <c r="L42"/>
    </row>
    <row r="43" spans="1:22" s="217" customFormat="1">
      <c r="A43"/>
      <c r="B43"/>
      <c r="C43"/>
      <c r="D43"/>
      <c r="E43"/>
      <c r="F43"/>
      <c r="G43"/>
      <c r="H43"/>
      <c r="I43"/>
      <c r="J43"/>
      <c r="K43"/>
      <c r="L43"/>
    </row>
    <row r="44" spans="1:22">
      <c r="L44"/>
      <c r="M44"/>
      <c r="N44"/>
      <c r="O44"/>
      <c r="P44"/>
      <c r="Q44"/>
      <c r="R44"/>
      <c r="S44"/>
      <c r="T44"/>
      <c r="U44"/>
      <c r="V44"/>
    </row>
    <row r="45" spans="1:22">
      <c r="L45"/>
      <c r="M45"/>
      <c r="N45"/>
      <c r="O45"/>
      <c r="P45"/>
      <c r="Q45"/>
      <c r="R45"/>
      <c r="S45"/>
      <c r="T45"/>
      <c r="U45"/>
      <c r="V45"/>
    </row>
    <row r="46" spans="1:22">
      <c r="L46"/>
      <c r="M46"/>
      <c r="N46"/>
      <c r="O46"/>
      <c r="P46"/>
      <c r="Q46"/>
      <c r="R46"/>
      <c r="S46"/>
      <c r="T46"/>
      <c r="U46"/>
      <c r="V46"/>
    </row>
    <row r="47" spans="1:22">
      <c r="L47"/>
      <c r="M47"/>
      <c r="N47"/>
      <c r="O47"/>
      <c r="P47"/>
      <c r="Q47"/>
      <c r="R47"/>
      <c r="S47"/>
      <c r="T47"/>
      <c r="U47"/>
      <c r="V47"/>
    </row>
    <row r="48" spans="1:22">
      <c r="L48"/>
      <c r="M48"/>
      <c r="N48"/>
    </row>
  </sheetData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B17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workbookViewId="0"/>
  </sheetViews>
  <sheetFormatPr defaultColWidth="5.5703125" defaultRowHeight="14.25"/>
  <cols>
    <col min="1" max="1" width="68.85546875" style="179" customWidth="1"/>
    <col min="2" max="2" width="7.5703125" style="180" bestFit="1" customWidth="1"/>
    <col min="3" max="3" width="7.7109375" style="180" bestFit="1" customWidth="1"/>
    <col min="4" max="4" width="7.140625" style="180" bestFit="1" customWidth="1"/>
    <col min="5" max="5" width="7" style="180" bestFit="1" customWidth="1"/>
    <col min="6" max="6" width="7.5703125" style="180" bestFit="1" customWidth="1"/>
    <col min="7" max="7" width="6.7109375" style="163" bestFit="1" customWidth="1"/>
    <col min="8" max="8" width="7" style="180" bestFit="1" customWidth="1"/>
    <col min="9" max="9" width="7.28515625" style="180" bestFit="1" customWidth="1"/>
    <col min="10" max="10" width="7.140625" style="180" bestFit="1" customWidth="1"/>
    <col min="11" max="11" width="7.5703125" style="180" bestFit="1" customWidth="1"/>
    <col min="12" max="12" width="7.140625" style="181" bestFit="1" customWidth="1"/>
    <col min="13" max="13" width="7.85546875" style="180" customWidth="1"/>
    <col min="14" max="14" width="9.7109375" style="180" customWidth="1"/>
    <col min="15" max="236" width="9.140625" style="13" customWidth="1"/>
    <col min="237" max="237" width="58.28515625" style="13" customWidth="1"/>
    <col min="238" max="238" width="3.7109375" style="13" bestFit="1" customWidth="1"/>
    <col min="239" max="239" width="5.5703125" style="13" bestFit="1" customWidth="1"/>
    <col min="240" max="240" width="5.5703125" style="13" customWidth="1"/>
    <col min="241" max="16384" width="5.5703125" style="13"/>
  </cols>
  <sheetData>
    <row r="1" spans="1:16" customFormat="1" ht="15">
      <c r="A1" s="1" t="s">
        <v>0</v>
      </c>
      <c r="B1" s="228"/>
      <c r="C1" s="228"/>
      <c r="D1" s="228"/>
      <c r="E1" s="228"/>
      <c r="F1" s="228"/>
      <c r="G1" s="160"/>
      <c r="H1" s="228"/>
      <c r="I1" s="228"/>
      <c r="J1" s="228"/>
      <c r="K1" s="228"/>
      <c r="L1" s="180"/>
      <c r="M1" s="181"/>
      <c r="N1" s="181"/>
      <c r="O1" s="13"/>
      <c r="P1" s="13"/>
    </row>
    <row r="2" spans="1:16" customFormat="1" ht="15">
      <c r="A2" s="229" t="s">
        <v>1</v>
      </c>
      <c r="B2" s="6"/>
      <c r="C2" s="6"/>
      <c r="D2" s="6"/>
      <c r="E2" s="6"/>
      <c r="F2" s="6"/>
      <c r="G2" s="97"/>
      <c r="H2" s="6"/>
      <c r="I2" s="6"/>
      <c r="J2" s="6"/>
      <c r="K2" s="6"/>
      <c r="L2" s="180"/>
      <c r="M2" s="181"/>
      <c r="N2" s="181"/>
      <c r="O2" s="13"/>
      <c r="P2" s="13"/>
    </row>
    <row r="3" spans="1:16" customFormat="1" ht="15.75" thickBot="1">
      <c r="A3" s="179"/>
      <c r="B3" s="180"/>
      <c r="C3" s="180"/>
      <c r="D3" s="180"/>
      <c r="E3" s="180"/>
      <c r="F3" s="180"/>
      <c r="G3" s="163"/>
      <c r="H3" s="180"/>
      <c r="I3" s="180"/>
      <c r="J3" s="180"/>
      <c r="K3" s="180"/>
      <c r="L3" s="180"/>
      <c r="M3" s="181"/>
      <c r="N3" s="181"/>
      <c r="O3" s="13"/>
      <c r="P3" s="13"/>
    </row>
    <row r="4" spans="1:16" customFormat="1" ht="15.75" thickBot="1">
      <c r="A4" s="230" t="s">
        <v>213</v>
      </c>
      <c r="B4" s="28">
        <v>45261</v>
      </c>
      <c r="C4" s="25">
        <v>45231</v>
      </c>
      <c r="D4" s="28">
        <v>45200</v>
      </c>
      <c r="E4" s="26">
        <v>45170</v>
      </c>
      <c r="F4" s="65">
        <v>45139</v>
      </c>
      <c r="G4" s="65">
        <v>45108</v>
      </c>
      <c r="H4" s="65">
        <v>45078</v>
      </c>
      <c r="I4" s="231">
        <v>45047</v>
      </c>
      <c r="J4" s="218">
        <v>45017</v>
      </c>
      <c r="K4" s="218">
        <v>44986</v>
      </c>
      <c r="L4" s="218">
        <v>44958</v>
      </c>
      <c r="M4" s="218">
        <v>44927</v>
      </c>
      <c r="N4" s="232" t="s">
        <v>5</v>
      </c>
      <c r="O4" s="233" t="s">
        <v>6</v>
      </c>
      <c r="P4" s="62" t="s">
        <v>25</v>
      </c>
    </row>
    <row r="5" spans="1:16" customFormat="1" ht="15">
      <c r="A5" s="234" t="s">
        <v>223</v>
      </c>
      <c r="B5" s="235"/>
      <c r="C5" s="236"/>
      <c r="D5" s="33"/>
      <c r="E5" s="33"/>
      <c r="F5" s="33"/>
      <c r="G5" s="33"/>
      <c r="H5" s="34">
        <v>72</v>
      </c>
      <c r="I5" s="33">
        <v>66</v>
      </c>
      <c r="J5" s="35">
        <v>57</v>
      </c>
      <c r="K5" s="35">
        <v>140</v>
      </c>
      <c r="L5" s="35">
        <v>99</v>
      </c>
      <c r="M5" s="35">
        <v>68</v>
      </c>
      <c r="N5" s="237">
        <f t="shared" ref="N5:N36" si="0">SUM(B5:M5)</f>
        <v>502</v>
      </c>
      <c r="O5" s="238">
        <f t="shared" ref="O5:O36" si="1">AVERAGE(B5:M5)</f>
        <v>83.666666666666671</v>
      </c>
      <c r="P5" s="239">
        <f>(N5/$N$72)*100</f>
        <v>1.7224814713148504</v>
      </c>
    </row>
    <row r="6" spans="1:16" customFormat="1" ht="15">
      <c r="A6" s="240" t="s">
        <v>224</v>
      </c>
      <c r="B6" s="241"/>
      <c r="C6" s="184"/>
      <c r="D6" s="35"/>
      <c r="E6" s="35"/>
      <c r="F6" s="35"/>
      <c r="G6" s="45"/>
      <c r="H6" s="46">
        <v>0</v>
      </c>
      <c r="I6" s="45">
        <v>0</v>
      </c>
      <c r="J6" s="45">
        <v>0</v>
      </c>
      <c r="K6" s="45">
        <v>0</v>
      </c>
      <c r="L6" s="45">
        <v>0</v>
      </c>
      <c r="M6" s="45">
        <v>0</v>
      </c>
      <c r="N6" s="242">
        <f t="shared" si="0"/>
        <v>0</v>
      </c>
      <c r="O6" s="238">
        <f t="shared" si="1"/>
        <v>0</v>
      </c>
      <c r="P6" s="239">
        <f t="shared" ref="P6:P36" si="2">(N6/$N$72)*100</f>
        <v>0</v>
      </c>
    </row>
    <row r="7" spans="1:16" customFormat="1" ht="15">
      <c r="A7" s="240" t="s">
        <v>225</v>
      </c>
      <c r="B7" s="243"/>
      <c r="C7" s="184"/>
      <c r="D7" s="45"/>
      <c r="E7" s="45"/>
      <c r="F7" s="45"/>
      <c r="G7" s="45"/>
      <c r="H7" s="46">
        <v>272</v>
      </c>
      <c r="I7" s="45">
        <v>279</v>
      </c>
      <c r="J7" s="45">
        <v>231</v>
      </c>
      <c r="K7" s="45">
        <v>299</v>
      </c>
      <c r="L7" s="45">
        <v>330</v>
      </c>
      <c r="M7" s="45">
        <v>327</v>
      </c>
      <c r="N7" s="242">
        <f t="shared" si="0"/>
        <v>1738</v>
      </c>
      <c r="O7" s="238">
        <f t="shared" si="1"/>
        <v>289.66666666666669</v>
      </c>
      <c r="P7" s="239">
        <f t="shared" si="2"/>
        <v>5.9634916277793026</v>
      </c>
    </row>
    <row r="8" spans="1:16" customFormat="1" ht="15">
      <c r="A8" s="240" t="s">
        <v>226</v>
      </c>
      <c r="B8" s="243"/>
      <c r="C8" s="184"/>
      <c r="D8" s="45"/>
      <c r="E8" s="45"/>
      <c r="F8" s="45"/>
      <c r="G8" s="45"/>
      <c r="H8" s="46">
        <v>4</v>
      </c>
      <c r="I8" s="45">
        <v>5</v>
      </c>
      <c r="J8" s="45">
        <v>5</v>
      </c>
      <c r="K8" s="45">
        <v>4</v>
      </c>
      <c r="L8" s="45">
        <v>8</v>
      </c>
      <c r="M8" s="45">
        <v>12</v>
      </c>
      <c r="N8" s="242">
        <f t="shared" si="0"/>
        <v>38</v>
      </c>
      <c r="O8" s="238">
        <f t="shared" si="1"/>
        <v>6.333333333333333</v>
      </c>
      <c r="P8" s="239">
        <f t="shared" si="2"/>
        <v>0.13038704364534726</v>
      </c>
    </row>
    <row r="9" spans="1:16" customFormat="1" ht="15">
      <c r="A9" s="240" t="s">
        <v>227</v>
      </c>
      <c r="B9" s="243"/>
      <c r="C9" s="184"/>
      <c r="D9" s="45"/>
      <c r="E9" s="45"/>
      <c r="F9" s="45"/>
      <c r="G9" s="45"/>
      <c r="H9" s="46">
        <v>37</v>
      </c>
      <c r="I9" s="45">
        <v>24</v>
      </c>
      <c r="J9" s="45">
        <v>22</v>
      </c>
      <c r="K9" s="45">
        <v>22</v>
      </c>
      <c r="L9" s="45">
        <v>45</v>
      </c>
      <c r="M9" s="45">
        <v>35</v>
      </c>
      <c r="N9" s="242">
        <f t="shared" si="0"/>
        <v>185</v>
      </c>
      <c r="O9" s="238">
        <f t="shared" si="1"/>
        <v>30.833333333333332</v>
      </c>
      <c r="P9" s="239">
        <f t="shared" si="2"/>
        <v>0.63477902827340105</v>
      </c>
    </row>
    <row r="10" spans="1:16" customFormat="1" ht="15">
      <c r="A10" s="240" t="s">
        <v>228</v>
      </c>
      <c r="B10" s="243"/>
      <c r="C10" s="184"/>
      <c r="D10" s="45"/>
      <c r="E10" s="45"/>
      <c r="F10" s="45"/>
      <c r="G10" s="45"/>
      <c r="H10" s="46">
        <v>2</v>
      </c>
      <c r="I10" s="45">
        <v>0</v>
      </c>
      <c r="J10" s="45">
        <v>6</v>
      </c>
      <c r="K10" s="45">
        <v>6</v>
      </c>
      <c r="L10" s="45">
        <v>5</v>
      </c>
      <c r="M10" s="45">
        <v>0</v>
      </c>
      <c r="N10" s="242">
        <f t="shared" si="0"/>
        <v>19</v>
      </c>
      <c r="O10" s="238">
        <f t="shared" si="1"/>
        <v>3.1666666666666665</v>
      </c>
      <c r="P10" s="239">
        <f t="shared" si="2"/>
        <v>6.5193521822673628E-2</v>
      </c>
    </row>
    <row r="11" spans="1:16" customFormat="1" ht="15">
      <c r="A11" s="240" t="s">
        <v>147</v>
      </c>
      <c r="B11" s="243"/>
      <c r="C11" s="184"/>
      <c r="D11" s="45"/>
      <c r="E11" s="45"/>
      <c r="F11" s="45"/>
      <c r="G11" s="45"/>
      <c r="H11" s="46">
        <v>82</v>
      </c>
      <c r="I11" s="45">
        <v>107</v>
      </c>
      <c r="J11" s="45">
        <v>76</v>
      </c>
      <c r="K11" s="45">
        <v>89</v>
      </c>
      <c r="L11" s="45">
        <v>72</v>
      </c>
      <c r="M11" s="45">
        <v>84</v>
      </c>
      <c r="N11" s="242">
        <f t="shared" si="0"/>
        <v>510</v>
      </c>
      <c r="O11" s="238">
        <f t="shared" si="1"/>
        <v>85</v>
      </c>
      <c r="P11" s="239">
        <f t="shared" si="2"/>
        <v>1.7499313752401866</v>
      </c>
    </row>
    <row r="12" spans="1:16" customFormat="1" ht="15">
      <c r="A12" s="240" t="s">
        <v>229</v>
      </c>
      <c r="B12" s="243"/>
      <c r="C12" s="184"/>
      <c r="D12" s="45"/>
      <c r="E12" s="45"/>
      <c r="F12" s="45"/>
      <c r="G12" s="45"/>
      <c r="H12" s="45">
        <v>22</v>
      </c>
      <c r="I12" s="45">
        <v>21</v>
      </c>
      <c r="J12" s="45">
        <v>21</v>
      </c>
      <c r="K12" s="45">
        <v>38</v>
      </c>
      <c r="L12" s="45">
        <v>40</v>
      </c>
      <c r="M12" s="45">
        <v>33</v>
      </c>
      <c r="N12" s="242">
        <f t="shared" si="0"/>
        <v>175</v>
      </c>
      <c r="O12" s="238">
        <f t="shared" si="1"/>
        <v>29.166666666666668</v>
      </c>
      <c r="P12" s="239">
        <f t="shared" si="2"/>
        <v>0.60046664836673069</v>
      </c>
    </row>
    <row r="13" spans="1:16" customFormat="1" ht="15">
      <c r="A13" s="240" t="s">
        <v>230</v>
      </c>
      <c r="B13" s="243"/>
      <c r="C13" s="184"/>
      <c r="D13" s="45"/>
      <c r="E13" s="45"/>
      <c r="F13" s="45"/>
      <c r="G13" s="45"/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242">
        <f t="shared" si="0"/>
        <v>0</v>
      </c>
      <c r="O13" s="238">
        <f t="shared" si="1"/>
        <v>0</v>
      </c>
      <c r="P13" s="239">
        <f t="shared" si="2"/>
        <v>0</v>
      </c>
    </row>
    <row r="14" spans="1:16" customFormat="1" ht="15">
      <c r="A14" s="240" t="s">
        <v>231</v>
      </c>
      <c r="B14" s="243"/>
      <c r="C14" s="184"/>
      <c r="D14" s="45"/>
      <c r="E14" s="45"/>
      <c r="F14" s="45"/>
      <c r="G14" s="45"/>
      <c r="H14" s="45">
        <v>210</v>
      </c>
      <c r="I14" s="45">
        <v>285</v>
      </c>
      <c r="J14" s="45">
        <v>238</v>
      </c>
      <c r="K14" s="45">
        <v>333</v>
      </c>
      <c r="L14" s="45">
        <v>204</v>
      </c>
      <c r="M14" s="45">
        <v>140</v>
      </c>
      <c r="N14" s="242">
        <f t="shared" si="0"/>
        <v>1410</v>
      </c>
      <c r="O14" s="238">
        <f t="shared" si="1"/>
        <v>235</v>
      </c>
      <c r="P14" s="239">
        <f t="shared" si="2"/>
        <v>4.838045566840516</v>
      </c>
    </row>
    <row r="15" spans="1:16" customFormat="1" ht="15">
      <c r="A15" s="240" t="s">
        <v>232</v>
      </c>
      <c r="B15" s="243"/>
      <c r="C15" s="184"/>
      <c r="D15" s="45"/>
      <c r="E15" s="45"/>
      <c r="F15" s="45"/>
      <c r="G15" s="45"/>
      <c r="H15" s="46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242">
        <f t="shared" si="0"/>
        <v>0</v>
      </c>
      <c r="O15" s="238">
        <f t="shared" si="1"/>
        <v>0</v>
      </c>
      <c r="P15" s="239">
        <f t="shared" si="2"/>
        <v>0</v>
      </c>
    </row>
    <row r="16" spans="1:16" customFormat="1" ht="15">
      <c r="A16" s="240" t="s">
        <v>233</v>
      </c>
      <c r="B16" s="243"/>
      <c r="C16" s="184"/>
      <c r="D16" s="45"/>
      <c r="E16" s="45"/>
      <c r="F16" s="45"/>
      <c r="G16" s="45"/>
      <c r="H16" s="45">
        <v>1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242">
        <f t="shared" si="0"/>
        <v>1</v>
      </c>
      <c r="O16" s="238">
        <f t="shared" si="1"/>
        <v>0.16666666666666666</v>
      </c>
      <c r="P16" s="239">
        <f t="shared" si="2"/>
        <v>3.4312379906670325E-3</v>
      </c>
    </row>
    <row r="17" spans="1:16" customFormat="1" ht="15" customHeight="1">
      <c r="A17" s="240" t="s">
        <v>234</v>
      </c>
      <c r="B17" s="243"/>
      <c r="C17" s="184"/>
      <c r="D17" s="45"/>
      <c r="E17" s="45"/>
      <c r="F17" s="45"/>
      <c r="G17" s="45"/>
      <c r="H17" s="45">
        <v>1</v>
      </c>
      <c r="I17" s="45">
        <v>9</v>
      </c>
      <c r="J17" s="45">
        <v>6</v>
      </c>
      <c r="K17" s="45">
        <v>5</v>
      </c>
      <c r="L17" s="45">
        <v>3</v>
      </c>
      <c r="M17" s="45">
        <v>2</v>
      </c>
      <c r="N17" s="242">
        <f t="shared" si="0"/>
        <v>26</v>
      </c>
      <c r="O17" s="238">
        <f t="shared" si="1"/>
        <v>4.333333333333333</v>
      </c>
      <c r="P17" s="239">
        <f t="shared" si="2"/>
        <v>8.9212187757342853E-2</v>
      </c>
    </row>
    <row r="18" spans="1:16" customFormat="1" ht="15">
      <c r="A18" s="240" t="s">
        <v>235</v>
      </c>
      <c r="B18" s="243"/>
      <c r="C18" s="184"/>
      <c r="D18" s="45"/>
      <c r="E18" s="45"/>
      <c r="F18" s="45"/>
      <c r="G18" s="45"/>
      <c r="H18" s="45">
        <v>272</v>
      </c>
      <c r="I18" s="45">
        <v>269</v>
      </c>
      <c r="J18" s="45">
        <v>247</v>
      </c>
      <c r="K18" s="45">
        <v>318</v>
      </c>
      <c r="L18" s="45">
        <v>286</v>
      </c>
      <c r="M18" s="45">
        <v>247</v>
      </c>
      <c r="N18" s="242">
        <f t="shared" si="0"/>
        <v>1639</v>
      </c>
      <c r="O18" s="238">
        <f t="shared" si="1"/>
        <v>273.16666666666669</v>
      </c>
      <c r="P18" s="239">
        <f t="shared" si="2"/>
        <v>5.6237990667032669</v>
      </c>
    </row>
    <row r="19" spans="1:16" customFormat="1" ht="15">
      <c r="A19" s="240" t="s">
        <v>236</v>
      </c>
      <c r="B19" s="243"/>
      <c r="C19" s="184"/>
      <c r="D19" s="45"/>
      <c r="E19" s="45"/>
      <c r="F19" s="45"/>
      <c r="G19" s="45"/>
      <c r="H19" s="45">
        <v>242</v>
      </c>
      <c r="I19" s="45">
        <v>278</v>
      </c>
      <c r="J19" s="45">
        <v>222</v>
      </c>
      <c r="K19" s="45">
        <v>306</v>
      </c>
      <c r="L19" s="45">
        <v>292</v>
      </c>
      <c r="M19" s="45">
        <v>328</v>
      </c>
      <c r="N19" s="242">
        <f t="shared" si="0"/>
        <v>1668</v>
      </c>
      <c r="O19" s="238">
        <f t="shared" si="1"/>
        <v>278</v>
      </c>
      <c r="P19" s="239">
        <f t="shared" si="2"/>
        <v>5.7233049684326103</v>
      </c>
    </row>
    <row r="20" spans="1:16" customFormat="1" ht="15">
      <c r="A20" s="240" t="s">
        <v>237</v>
      </c>
      <c r="B20" s="243"/>
      <c r="C20" s="184"/>
      <c r="D20" s="45"/>
      <c r="E20" s="45"/>
      <c r="F20" s="45"/>
      <c r="G20" s="45"/>
      <c r="H20" s="45">
        <v>3</v>
      </c>
      <c r="I20" s="45">
        <v>2</v>
      </c>
      <c r="J20" s="45">
        <v>8</v>
      </c>
      <c r="K20" s="45">
        <v>1</v>
      </c>
      <c r="L20" s="45">
        <v>2</v>
      </c>
      <c r="M20" s="45">
        <v>2</v>
      </c>
      <c r="N20" s="242">
        <f t="shared" si="0"/>
        <v>18</v>
      </c>
      <c r="O20" s="238">
        <f t="shared" si="1"/>
        <v>3</v>
      </c>
      <c r="P20" s="239">
        <f t="shared" si="2"/>
        <v>6.176228383200659E-2</v>
      </c>
    </row>
    <row r="21" spans="1:16" customFormat="1" ht="15">
      <c r="A21" s="240" t="s">
        <v>238</v>
      </c>
      <c r="B21" s="243"/>
      <c r="C21" s="184"/>
      <c r="D21" s="45"/>
      <c r="E21" s="45"/>
      <c r="F21" s="45"/>
      <c r="G21" s="45"/>
      <c r="H21" s="45">
        <v>343</v>
      </c>
      <c r="I21" s="45">
        <v>427</v>
      </c>
      <c r="J21" s="45">
        <v>332</v>
      </c>
      <c r="K21" s="45">
        <v>373</v>
      </c>
      <c r="L21" s="45">
        <v>318</v>
      </c>
      <c r="M21" s="45">
        <v>343</v>
      </c>
      <c r="N21" s="242">
        <f t="shared" si="0"/>
        <v>2136</v>
      </c>
      <c r="O21" s="238">
        <f t="shared" si="1"/>
        <v>356</v>
      </c>
      <c r="P21" s="239">
        <f t="shared" si="2"/>
        <v>7.3291243480647816</v>
      </c>
    </row>
    <row r="22" spans="1:16" customFormat="1" ht="15">
      <c r="A22" s="240" t="s">
        <v>239</v>
      </c>
      <c r="B22" s="243"/>
      <c r="C22" s="184"/>
      <c r="D22" s="45"/>
      <c r="E22" s="45"/>
      <c r="F22" s="45"/>
      <c r="G22" s="45"/>
      <c r="H22" s="45">
        <v>737</v>
      </c>
      <c r="I22" s="45">
        <v>704</v>
      </c>
      <c r="J22" s="45">
        <v>572</v>
      </c>
      <c r="K22" s="45">
        <v>573</v>
      </c>
      <c r="L22" s="45">
        <v>536</v>
      </c>
      <c r="M22" s="45">
        <v>545</v>
      </c>
      <c r="N22" s="242">
        <f t="shared" si="0"/>
        <v>3667</v>
      </c>
      <c r="O22" s="238">
        <f t="shared" si="1"/>
        <v>611.16666666666663</v>
      </c>
      <c r="P22" s="239">
        <f t="shared" si="2"/>
        <v>12.582349711776008</v>
      </c>
    </row>
    <row r="23" spans="1:16" customFormat="1" ht="15">
      <c r="A23" s="240" t="s">
        <v>240</v>
      </c>
      <c r="B23" s="243"/>
      <c r="C23" s="184"/>
      <c r="D23" s="45"/>
      <c r="E23" s="45"/>
      <c r="F23" s="45"/>
      <c r="G23" s="45"/>
      <c r="H23" s="45">
        <v>784</v>
      </c>
      <c r="I23" s="45">
        <v>878</v>
      </c>
      <c r="J23" s="45">
        <v>1034</v>
      </c>
      <c r="K23" s="45">
        <v>886</v>
      </c>
      <c r="L23" s="45">
        <v>527</v>
      </c>
      <c r="M23" s="45">
        <v>564</v>
      </c>
      <c r="N23" s="242">
        <f t="shared" si="0"/>
        <v>4673</v>
      </c>
      <c r="O23" s="238">
        <f t="shared" si="1"/>
        <v>778.83333333333337</v>
      </c>
      <c r="P23" s="239">
        <f t="shared" si="2"/>
        <v>16.034175130387045</v>
      </c>
    </row>
    <row r="24" spans="1:16" customFormat="1" ht="15">
      <c r="A24" s="240" t="s">
        <v>241</v>
      </c>
      <c r="B24" s="243"/>
      <c r="C24" s="184"/>
      <c r="D24" s="45"/>
      <c r="E24" s="45"/>
      <c r="F24" s="45"/>
      <c r="G24" s="45"/>
      <c r="H24" s="45">
        <v>5</v>
      </c>
      <c r="I24" s="45">
        <v>10</v>
      </c>
      <c r="J24" s="45">
        <v>12</v>
      </c>
      <c r="K24" s="45">
        <v>8</v>
      </c>
      <c r="L24" s="45">
        <v>11</v>
      </c>
      <c r="M24" s="45">
        <v>11</v>
      </c>
      <c r="N24" s="242">
        <f t="shared" si="0"/>
        <v>57</v>
      </c>
      <c r="O24" s="238">
        <f t="shared" si="1"/>
        <v>9.5</v>
      </c>
      <c r="P24" s="239">
        <f t="shared" si="2"/>
        <v>0.19558056546802086</v>
      </c>
    </row>
    <row r="25" spans="1:16" customFormat="1" ht="15">
      <c r="A25" s="240" t="s">
        <v>242</v>
      </c>
      <c r="B25" s="243"/>
      <c r="C25" s="184"/>
      <c r="D25" s="45"/>
      <c r="E25" s="45"/>
      <c r="F25" s="45"/>
      <c r="G25" s="45"/>
      <c r="H25" s="45">
        <v>7</v>
      </c>
      <c r="I25" s="45">
        <v>12</v>
      </c>
      <c r="J25" s="45">
        <v>16</v>
      </c>
      <c r="K25" s="45">
        <v>17</v>
      </c>
      <c r="L25" s="45">
        <v>17</v>
      </c>
      <c r="M25" s="45">
        <v>12</v>
      </c>
      <c r="N25" s="242">
        <f t="shared" si="0"/>
        <v>81</v>
      </c>
      <c r="O25" s="238">
        <f t="shared" si="1"/>
        <v>13.5</v>
      </c>
      <c r="P25" s="239">
        <f t="shared" si="2"/>
        <v>0.27793027724402963</v>
      </c>
    </row>
    <row r="26" spans="1:16" customFormat="1" ht="15">
      <c r="A26" s="240" t="s">
        <v>243</v>
      </c>
      <c r="B26" s="243"/>
      <c r="C26" s="184"/>
      <c r="D26" s="45"/>
      <c r="E26" s="45"/>
      <c r="F26" s="45"/>
      <c r="G26" s="45"/>
      <c r="H26" s="46">
        <v>42</v>
      </c>
      <c r="I26" s="45">
        <v>29</v>
      </c>
      <c r="J26" s="45">
        <v>21</v>
      </c>
      <c r="K26" s="45">
        <v>12</v>
      </c>
      <c r="L26" s="45">
        <v>7</v>
      </c>
      <c r="M26" s="45">
        <v>9</v>
      </c>
      <c r="N26" s="242">
        <f t="shared" si="0"/>
        <v>120</v>
      </c>
      <c r="O26" s="238">
        <f t="shared" si="1"/>
        <v>20</v>
      </c>
      <c r="P26" s="239">
        <f t="shared" si="2"/>
        <v>0.41174855888004397</v>
      </c>
    </row>
    <row r="27" spans="1:16" customFormat="1" ht="15">
      <c r="A27" s="240" t="s">
        <v>244</v>
      </c>
      <c r="B27" s="243"/>
      <c r="C27" s="184"/>
      <c r="D27" s="45"/>
      <c r="E27" s="45"/>
      <c r="F27" s="45"/>
      <c r="G27" s="45"/>
      <c r="H27" s="45">
        <v>161</v>
      </c>
      <c r="I27" s="45">
        <v>206</v>
      </c>
      <c r="J27" s="45">
        <v>183</v>
      </c>
      <c r="K27" s="45">
        <v>326</v>
      </c>
      <c r="L27" s="45">
        <v>377</v>
      </c>
      <c r="M27" s="45">
        <v>131</v>
      </c>
      <c r="N27" s="242">
        <f t="shared" si="0"/>
        <v>1384</v>
      </c>
      <c r="O27" s="238">
        <f t="shared" si="1"/>
        <v>230.66666666666666</v>
      </c>
      <c r="P27" s="239">
        <f t="shared" si="2"/>
        <v>4.7488333790831732</v>
      </c>
    </row>
    <row r="28" spans="1:16" customFormat="1" ht="15">
      <c r="A28" s="240" t="s">
        <v>245</v>
      </c>
      <c r="B28" s="243"/>
      <c r="C28" s="184"/>
      <c r="D28" s="45"/>
      <c r="E28" s="45"/>
      <c r="F28" s="45"/>
      <c r="G28" s="45"/>
      <c r="H28" s="45">
        <v>13</v>
      </c>
      <c r="I28" s="45">
        <v>8</v>
      </c>
      <c r="J28" s="45">
        <v>14</v>
      </c>
      <c r="K28" s="45">
        <v>36</v>
      </c>
      <c r="L28" s="45">
        <v>18</v>
      </c>
      <c r="M28" s="45">
        <v>14</v>
      </c>
      <c r="N28" s="242">
        <f t="shared" si="0"/>
        <v>103</v>
      </c>
      <c r="O28" s="238">
        <f t="shared" si="1"/>
        <v>17.166666666666668</v>
      </c>
      <c r="P28" s="239">
        <f t="shared" si="2"/>
        <v>0.35341751303870439</v>
      </c>
    </row>
    <row r="29" spans="1:16" customFormat="1" ht="15">
      <c r="A29" s="240" t="s">
        <v>246</v>
      </c>
      <c r="B29" s="243"/>
      <c r="C29" s="184"/>
      <c r="D29" s="45"/>
      <c r="E29" s="45"/>
      <c r="F29" s="45"/>
      <c r="G29" s="45"/>
      <c r="H29" s="45">
        <v>18</v>
      </c>
      <c r="I29" s="45">
        <v>16</v>
      </c>
      <c r="J29" s="45">
        <v>16</v>
      </c>
      <c r="K29" s="45">
        <v>17</v>
      </c>
      <c r="L29" s="45">
        <v>8</v>
      </c>
      <c r="M29" s="45">
        <v>17</v>
      </c>
      <c r="N29" s="242">
        <f t="shared" si="0"/>
        <v>92</v>
      </c>
      <c r="O29" s="238">
        <f t="shared" si="1"/>
        <v>15.333333333333334</v>
      </c>
      <c r="P29" s="239">
        <f t="shared" si="2"/>
        <v>0.31567389514136701</v>
      </c>
    </row>
    <row r="30" spans="1:16" customFormat="1" ht="15">
      <c r="A30" s="240" t="s">
        <v>247</v>
      </c>
      <c r="B30" s="243"/>
      <c r="C30" s="184"/>
      <c r="D30" s="45"/>
      <c r="E30" s="45"/>
      <c r="F30" s="45"/>
      <c r="G30" s="45"/>
      <c r="H30" s="45">
        <v>7</v>
      </c>
      <c r="I30" s="45">
        <v>17</v>
      </c>
      <c r="J30" s="45">
        <v>15</v>
      </c>
      <c r="K30" s="45">
        <v>14</v>
      </c>
      <c r="L30" s="45">
        <v>7</v>
      </c>
      <c r="M30" s="45">
        <v>8</v>
      </c>
      <c r="N30" s="242">
        <f t="shared" si="0"/>
        <v>68</v>
      </c>
      <c r="O30" s="238">
        <f t="shared" si="1"/>
        <v>11.333333333333334</v>
      </c>
      <c r="P30" s="239">
        <f t="shared" si="2"/>
        <v>0.23332418336535821</v>
      </c>
    </row>
    <row r="31" spans="1:16" customFormat="1" ht="15">
      <c r="A31" s="240" t="s">
        <v>248</v>
      </c>
      <c r="B31" s="243"/>
      <c r="C31" s="184"/>
      <c r="D31" s="45"/>
      <c r="E31" s="45"/>
      <c r="F31" s="45"/>
      <c r="G31" s="45"/>
      <c r="H31" s="46">
        <v>22</v>
      </c>
      <c r="I31" s="45">
        <v>42</v>
      </c>
      <c r="J31" s="45">
        <v>58</v>
      </c>
      <c r="K31" s="45">
        <v>59</v>
      </c>
      <c r="L31" s="45">
        <v>59</v>
      </c>
      <c r="M31" s="45">
        <v>50</v>
      </c>
      <c r="N31" s="242">
        <f t="shared" si="0"/>
        <v>290</v>
      </c>
      <c r="O31" s="238">
        <f t="shared" si="1"/>
        <v>48.333333333333336</v>
      </c>
      <c r="P31" s="239">
        <f t="shared" si="2"/>
        <v>0.99505901729343949</v>
      </c>
    </row>
    <row r="32" spans="1:16" customFormat="1" ht="15">
      <c r="A32" s="240" t="s">
        <v>249</v>
      </c>
      <c r="B32" s="243"/>
      <c r="C32" s="184"/>
      <c r="D32" s="45"/>
      <c r="E32" s="45"/>
      <c r="F32" s="45"/>
      <c r="G32" s="45"/>
      <c r="H32" s="45">
        <v>29</v>
      </c>
      <c r="I32" s="45">
        <v>35</v>
      </c>
      <c r="J32" s="45">
        <v>31</v>
      </c>
      <c r="K32" s="45">
        <v>57</v>
      </c>
      <c r="L32" s="45">
        <v>49</v>
      </c>
      <c r="M32" s="45">
        <v>29</v>
      </c>
      <c r="N32" s="242">
        <f t="shared" si="0"/>
        <v>230</v>
      </c>
      <c r="O32" s="238">
        <f t="shared" si="1"/>
        <v>38.333333333333336</v>
      </c>
      <c r="P32" s="239">
        <f t="shared" si="2"/>
        <v>0.78918473785341747</v>
      </c>
    </row>
    <row r="33" spans="1:16" customFormat="1" ht="15" customHeight="1">
      <c r="A33" s="240" t="s">
        <v>250</v>
      </c>
      <c r="B33" s="243"/>
      <c r="C33" s="184"/>
      <c r="D33" s="45"/>
      <c r="E33" s="45"/>
      <c r="F33" s="45"/>
      <c r="G33" s="45"/>
      <c r="H33" s="45">
        <v>0</v>
      </c>
      <c r="I33" s="45">
        <v>0</v>
      </c>
      <c r="J33" s="45">
        <v>0</v>
      </c>
      <c r="K33" s="45">
        <v>1</v>
      </c>
      <c r="L33" s="45">
        <v>0</v>
      </c>
      <c r="M33" s="45">
        <v>0</v>
      </c>
      <c r="N33" s="242">
        <f t="shared" si="0"/>
        <v>1</v>
      </c>
      <c r="O33" s="238">
        <f t="shared" si="1"/>
        <v>0.16666666666666666</v>
      </c>
      <c r="P33" s="239">
        <f t="shared" si="2"/>
        <v>3.4312379906670325E-3</v>
      </c>
    </row>
    <row r="34" spans="1:16" customFormat="1" ht="15" customHeight="1">
      <c r="A34" s="240" t="s">
        <v>251</v>
      </c>
      <c r="B34" s="243"/>
      <c r="C34" s="184"/>
      <c r="D34" s="45"/>
      <c r="E34" s="45"/>
      <c r="F34" s="45"/>
      <c r="G34" s="45"/>
      <c r="H34" s="45">
        <v>67</v>
      </c>
      <c r="I34" s="45">
        <v>65</v>
      </c>
      <c r="J34" s="45">
        <v>39</v>
      </c>
      <c r="K34" s="45">
        <v>51</v>
      </c>
      <c r="L34" s="45">
        <v>34</v>
      </c>
      <c r="M34" s="45">
        <v>70</v>
      </c>
      <c r="N34" s="242">
        <f t="shared" si="0"/>
        <v>326</v>
      </c>
      <c r="O34" s="238">
        <f t="shared" si="1"/>
        <v>54.333333333333336</v>
      </c>
      <c r="P34" s="239">
        <f t="shared" si="2"/>
        <v>1.1185835849574528</v>
      </c>
    </row>
    <row r="35" spans="1:16" customFormat="1" ht="15" customHeight="1">
      <c r="A35" s="240" t="s">
        <v>252</v>
      </c>
      <c r="B35" s="243"/>
      <c r="C35" s="184"/>
      <c r="D35" s="45"/>
      <c r="E35" s="45"/>
      <c r="F35" s="45"/>
      <c r="G35" s="45"/>
      <c r="H35" s="45">
        <v>21</v>
      </c>
      <c r="I35" s="45">
        <v>32</v>
      </c>
      <c r="J35" s="45">
        <v>41</v>
      </c>
      <c r="K35" s="45">
        <v>44</v>
      </c>
      <c r="L35" s="45">
        <v>43</v>
      </c>
      <c r="M35" s="45">
        <v>37</v>
      </c>
      <c r="N35" s="242">
        <f t="shared" si="0"/>
        <v>218</v>
      </c>
      <c r="O35" s="238">
        <f t="shared" si="1"/>
        <v>36.333333333333336</v>
      </c>
      <c r="P35" s="239">
        <f t="shared" si="2"/>
        <v>0.74800988196541307</v>
      </c>
    </row>
    <row r="36" spans="1:16" customFormat="1" ht="15" customHeight="1">
      <c r="A36" s="240" t="s">
        <v>253</v>
      </c>
      <c r="B36" s="243"/>
      <c r="C36" s="184"/>
      <c r="D36" s="45"/>
      <c r="E36" s="45"/>
      <c r="F36" s="45"/>
      <c r="G36" s="45"/>
      <c r="H36" s="45">
        <v>0</v>
      </c>
      <c r="I36" s="45">
        <v>0</v>
      </c>
      <c r="J36" s="45">
        <v>0</v>
      </c>
      <c r="K36" s="45">
        <v>1</v>
      </c>
      <c r="L36" s="45">
        <v>10</v>
      </c>
      <c r="M36" s="45">
        <v>2</v>
      </c>
      <c r="N36" s="242">
        <f t="shared" si="0"/>
        <v>13</v>
      </c>
      <c r="O36" s="238">
        <f t="shared" si="1"/>
        <v>2.1666666666666665</v>
      </c>
      <c r="P36" s="239">
        <f t="shared" si="2"/>
        <v>4.4606093878671427E-2</v>
      </c>
    </row>
    <row r="37" spans="1:16" customFormat="1" ht="15" customHeight="1">
      <c r="A37" s="240" t="s">
        <v>254</v>
      </c>
      <c r="B37" s="243"/>
      <c r="C37" s="184"/>
      <c r="D37" s="45"/>
      <c r="E37" s="45"/>
      <c r="F37" s="45"/>
      <c r="G37" s="45"/>
      <c r="H37" s="45">
        <v>33</v>
      </c>
      <c r="I37" s="45">
        <v>19</v>
      </c>
      <c r="J37" s="45">
        <v>14</v>
      </c>
      <c r="K37" s="45">
        <v>23</v>
      </c>
      <c r="L37" s="45">
        <v>29</v>
      </c>
      <c r="M37" s="45">
        <v>41</v>
      </c>
      <c r="N37" s="242">
        <f t="shared" ref="N37:N68" si="3">SUM(B37:M37)</f>
        <v>159</v>
      </c>
      <c r="O37" s="238">
        <f t="shared" ref="O37:O72" si="4">AVERAGE(B37:M37)</f>
        <v>26.5</v>
      </c>
      <c r="P37" s="239">
        <f t="shared" ref="P37:P71" si="5">(N37/$N$72)*100</f>
        <v>0.54556684051605819</v>
      </c>
    </row>
    <row r="38" spans="1:16" customFormat="1" ht="15" customHeight="1">
      <c r="A38" s="240" t="s">
        <v>255</v>
      </c>
      <c r="B38" s="243"/>
      <c r="C38" s="184"/>
      <c r="D38" s="45"/>
      <c r="E38" s="45"/>
      <c r="F38" s="45"/>
      <c r="G38" s="45"/>
      <c r="H38" s="45">
        <v>61</v>
      </c>
      <c r="I38" s="45">
        <v>83</v>
      </c>
      <c r="J38" s="45">
        <v>71</v>
      </c>
      <c r="K38" s="45">
        <v>72</v>
      </c>
      <c r="L38" s="45">
        <v>36</v>
      </c>
      <c r="M38" s="45">
        <v>30</v>
      </c>
      <c r="N38" s="242">
        <f t="shared" si="3"/>
        <v>353</v>
      </c>
      <c r="O38" s="238">
        <f t="shared" si="4"/>
        <v>58.833333333333336</v>
      </c>
      <c r="P38" s="239">
        <f t="shared" si="5"/>
        <v>1.2112270107054626</v>
      </c>
    </row>
    <row r="39" spans="1:16" customFormat="1" ht="15" customHeight="1">
      <c r="A39" s="240" t="s">
        <v>256</v>
      </c>
      <c r="B39" s="243"/>
      <c r="C39" s="184"/>
      <c r="D39" s="45"/>
      <c r="E39" s="45"/>
      <c r="F39" s="45"/>
      <c r="G39" s="45"/>
      <c r="H39" s="45">
        <v>33</v>
      </c>
      <c r="I39" s="45">
        <v>38</v>
      </c>
      <c r="J39" s="45">
        <v>25</v>
      </c>
      <c r="K39" s="45">
        <v>43</v>
      </c>
      <c r="L39" s="45">
        <v>10</v>
      </c>
      <c r="M39" s="45">
        <v>15</v>
      </c>
      <c r="N39" s="242">
        <f t="shared" si="3"/>
        <v>164</v>
      </c>
      <c r="O39" s="238">
        <f t="shared" si="4"/>
        <v>27.333333333333332</v>
      </c>
      <c r="P39" s="239">
        <f t="shared" si="5"/>
        <v>0.56272303046939331</v>
      </c>
    </row>
    <row r="40" spans="1:16" customFormat="1" ht="15" customHeight="1">
      <c r="A40" s="240" t="s">
        <v>257</v>
      </c>
      <c r="B40" s="243"/>
      <c r="C40" s="184"/>
      <c r="D40" s="45"/>
      <c r="E40" s="45"/>
      <c r="F40" s="45"/>
      <c r="G40" s="45"/>
      <c r="H40" s="45">
        <v>25</v>
      </c>
      <c r="I40" s="45">
        <v>29</v>
      </c>
      <c r="J40" s="45">
        <v>21</v>
      </c>
      <c r="K40" s="45">
        <v>40</v>
      </c>
      <c r="L40" s="45">
        <v>24</v>
      </c>
      <c r="M40" s="45">
        <v>24</v>
      </c>
      <c r="N40" s="242">
        <f t="shared" si="3"/>
        <v>163</v>
      </c>
      <c r="O40" s="238">
        <f t="shared" si="4"/>
        <v>27.166666666666668</v>
      </c>
      <c r="P40" s="239">
        <f t="shared" si="5"/>
        <v>0.5592917924787264</v>
      </c>
    </row>
    <row r="41" spans="1:16" customFormat="1" ht="15" customHeight="1">
      <c r="A41" s="240" t="s">
        <v>258</v>
      </c>
      <c r="B41" s="243"/>
      <c r="C41" s="184"/>
      <c r="D41" s="45"/>
      <c r="E41" s="45"/>
      <c r="F41" s="45"/>
      <c r="G41" s="45"/>
      <c r="H41" s="45">
        <v>54</v>
      </c>
      <c r="I41" s="45">
        <v>80</v>
      </c>
      <c r="J41" s="45">
        <v>52</v>
      </c>
      <c r="K41" s="45">
        <v>66</v>
      </c>
      <c r="L41" s="45">
        <v>57</v>
      </c>
      <c r="M41" s="45">
        <v>52</v>
      </c>
      <c r="N41" s="242">
        <f t="shared" si="3"/>
        <v>361</v>
      </c>
      <c r="O41" s="238">
        <f t="shared" si="4"/>
        <v>60.166666666666664</v>
      </c>
      <c r="P41" s="239">
        <f t="shared" si="5"/>
        <v>1.2386769146307988</v>
      </c>
    </row>
    <row r="42" spans="1:16" customFormat="1" ht="15" customHeight="1">
      <c r="A42" s="240" t="s">
        <v>259</v>
      </c>
      <c r="B42" s="243"/>
      <c r="C42" s="184"/>
      <c r="D42" s="45"/>
      <c r="E42" s="45"/>
      <c r="F42" s="45"/>
      <c r="G42" s="45"/>
      <c r="H42" s="45">
        <v>41</v>
      </c>
      <c r="I42" s="45">
        <v>47</v>
      </c>
      <c r="J42" s="45">
        <v>40</v>
      </c>
      <c r="K42" s="45">
        <v>36</v>
      </c>
      <c r="L42" s="45">
        <v>48</v>
      </c>
      <c r="M42" s="45">
        <v>62</v>
      </c>
      <c r="N42" s="242">
        <f t="shared" si="3"/>
        <v>274</v>
      </c>
      <c r="O42" s="238">
        <f t="shared" si="4"/>
        <v>45.666666666666664</v>
      </c>
      <c r="P42" s="239">
        <f t="shared" si="5"/>
        <v>0.94015920944276687</v>
      </c>
    </row>
    <row r="43" spans="1:16" customFormat="1" ht="15" customHeight="1">
      <c r="A43" s="240" t="s">
        <v>260</v>
      </c>
      <c r="B43" s="243"/>
      <c r="C43" s="184"/>
      <c r="D43" s="45"/>
      <c r="E43" s="45"/>
      <c r="F43" s="45"/>
      <c r="G43" s="45"/>
      <c r="H43" s="45">
        <v>35</v>
      </c>
      <c r="I43" s="45">
        <v>45</v>
      </c>
      <c r="J43" s="45">
        <v>26</v>
      </c>
      <c r="K43" s="45">
        <v>50</v>
      </c>
      <c r="L43" s="45">
        <v>32</v>
      </c>
      <c r="M43" s="45">
        <v>29</v>
      </c>
      <c r="N43" s="242">
        <f t="shared" si="3"/>
        <v>217</v>
      </c>
      <c r="O43" s="238">
        <f t="shared" si="4"/>
        <v>36.166666666666664</v>
      </c>
      <c r="P43" s="239">
        <f t="shared" si="5"/>
        <v>0.74457864397474605</v>
      </c>
    </row>
    <row r="44" spans="1:16" customFormat="1" ht="15" customHeight="1">
      <c r="A44" s="240" t="s">
        <v>261</v>
      </c>
      <c r="B44" s="243"/>
      <c r="C44" s="184"/>
      <c r="D44" s="45"/>
      <c r="E44" s="45"/>
      <c r="F44" s="45"/>
      <c r="G44" s="45"/>
      <c r="H44" s="45">
        <v>29</v>
      </c>
      <c r="I44" s="45">
        <v>37</v>
      </c>
      <c r="J44" s="45">
        <v>40</v>
      </c>
      <c r="K44" s="45">
        <v>40</v>
      </c>
      <c r="L44" s="45">
        <v>43</v>
      </c>
      <c r="M44" s="45">
        <v>25</v>
      </c>
      <c r="N44" s="242">
        <f t="shared" si="3"/>
        <v>214</v>
      </c>
      <c r="O44" s="238">
        <f t="shared" si="4"/>
        <v>35.666666666666664</v>
      </c>
      <c r="P44" s="239">
        <f t="shared" si="5"/>
        <v>0.73428493000274497</v>
      </c>
    </row>
    <row r="45" spans="1:16" customFormat="1" ht="15" customHeight="1">
      <c r="A45" s="240" t="s">
        <v>262</v>
      </c>
      <c r="B45" s="243"/>
      <c r="C45" s="184"/>
      <c r="D45" s="45"/>
      <c r="E45" s="45"/>
      <c r="F45" s="45"/>
      <c r="G45" s="45"/>
      <c r="H45" s="45">
        <v>32</v>
      </c>
      <c r="I45" s="45">
        <v>69</v>
      </c>
      <c r="J45" s="45">
        <v>28</v>
      </c>
      <c r="K45" s="45">
        <v>37</v>
      </c>
      <c r="L45" s="45">
        <v>43</v>
      </c>
      <c r="M45" s="45">
        <v>41</v>
      </c>
      <c r="N45" s="242">
        <f t="shared" si="3"/>
        <v>250</v>
      </c>
      <c r="O45" s="238">
        <f t="shared" si="4"/>
        <v>41.666666666666664</v>
      </c>
      <c r="P45" s="239">
        <f t="shared" si="5"/>
        <v>0.85780949766675818</v>
      </c>
    </row>
    <row r="46" spans="1:16" customFormat="1" ht="15" customHeight="1">
      <c r="A46" s="240" t="s">
        <v>263</v>
      </c>
      <c r="B46" s="243"/>
      <c r="C46" s="184"/>
      <c r="D46" s="45"/>
      <c r="E46" s="45"/>
      <c r="F46" s="45"/>
      <c r="G46" s="45"/>
      <c r="H46" s="45">
        <v>5</v>
      </c>
      <c r="I46" s="45">
        <v>11</v>
      </c>
      <c r="J46" s="45">
        <v>17</v>
      </c>
      <c r="K46" s="45">
        <v>7</v>
      </c>
      <c r="L46" s="45">
        <v>6</v>
      </c>
      <c r="M46" s="45">
        <v>6</v>
      </c>
      <c r="N46" s="242">
        <f t="shared" si="3"/>
        <v>52</v>
      </c>
      <c r="O46" s="238">
        <f t="shared" si="4"/>
        <v>8.6666666666666661</v>
      </c>
      <c r="P46" s="239">
        <f t="shared" si="5"/>
        <v>0.17842437551468571</v>
      </c>
    </row>
    <row r="47" spans="1:16" customFormat="1" ht="15" customHeight="1">
      <c r="A47" s="240" t="s">
        <v>264</v>
      </c>
      <c r="B47" s="243"/>
      <c r="C47" s="184"/>
      <c r="D47" s="45"/>
      <c r="E47" s="45"/>
      <c r="F47" s="45"/>
      <c r="G47" s="45"/>
      <c r="H47" s="45">
        <v>10</v>
      </c>
      <c r="I47" s="45">
        <v>16</v>
      </c>
      <c r="J47" s="45">
        <v>12</v>
      </c>
      <c r="K47" s="45">
        <v>10</v>
      </c>
      <c r="L47" s="45">
        <v>15</v>
      </c>
      <c r="M47" s="45">
        <v>14</v>
      </c>
      <c r="N47" s="242">
        <f t="shared" si="3"/>
        <v>77</v>
      </c>
      <c r="O47" s="238">
        <f t="shared" si="4"/>
        <v>12.833333333333334</v>
      </c>
      <c r="P47" s="239">
        <f t="shared" si="5"/>
        <v>0.26420532528136154</v>
      </c>
    </row>
    <row r="48" spans="1:16" customFormat="1" ht="15" customHeight="1">
      <c r="A48" s="240" t="s">
        <v>265</v>
      </c>
      <c r="B48" s="243"/>
      <c r="C48" s="184"/>
      <c r="D48" s="45"/>
      <c r="E48" s="45"/>
      <c r="F48" s="45"/>
      <c r="G48" s="45"/>
      <c r="H48" s="45">
        <v>26</v>
      </c>
      <c r="I48" s="45">
        <v>21</v>
      </c>
      <c r="J48" s="45">
        <v>14</v>
      </c>
      <c r="K48" s="45">
        <v>20</v>
      </c>
      <c r="L48" s="45">
        <v>27</v>
      </c>
      <c r="M48" s="45">
        <v>22</v>
      </c>
      <c r="N48" s="242">
        <f t="shared" si="3"/>
        <v>130</v>
      </c>
      <c r="O48" s="238">
        <f t="shared" si="4"/>
        <v>21.666666666666668</v>
      </c>
      <c r="P48" s="239">
        <f t="shared" si="5"/>
        <v>0.44606093878671427</v>
      </c>
    </row>
    <row r="49" spans="1:16" customFormat="1" ht="15" customHeight="1">
      <c r="A49" s="240" t="s">
        <v>266</v>
      </c>
      <c r="B49" s="243"/>
      <c r="C49" s="184"/>
      <c r="D49" s="45"/>
      <c r="E49" s="45"/>
      <c r="F49" s="45"/>
      <c r="G49" s="45"/>
      <c r="H49" s="45">
        <v>12</v>
      </c>
      <c r="I49" s="45">
        <v>11</v>
      </c>
      <c r="J49" s="45">
        <v>11</v>
      </c>
      <c r="K49" s="45">
        <v>10</v>
      </c>
      <c r="L49" s="45">
        <v>13</v>
      </c>
      <c r="M49" s="45">
        <v>10</v>
      </c>
      <c r="N49" s="242">
        <f t="shared" si="3"/>
        <v>67</v>
      </c>
      <c r="O49" s="238">
        <f t="shared" si="4"/>
        <v>11.166666666666666</v>
      </c>
      <c r="P49" s="239">
        <f t="shared" si="5"/>
        <v>0.22989294537469118</v>
      </c>
    </row>
    <row r="50" spans="1:16" customFormat="1" ht="15" customHeight="1">
      <c r="A50" s="240" t="s">
        <v>267</v>
      </c>
      <c r="B50" s="243"/>
      <c r="C50" s="184"/>
      <c r="D50" s="45"/>
      <c r="E50" s="45"/>
      <c r="F50" s="45"/>
      <c r="G50" s="45"/>
      <c r="H50" s="45">
        <v>47</v>
      </c>
      <c r="I50" s="45">
        <v>46</v>
      </c>
      <c r="J50" s="45">
        <v>50</v>
      </c>
      <c r="K50" s="45">
        <v>43</v>
      </c>
      <c r="L50" s="45">
        <v>65</v>
      </c>
      <c r="M50" s="45">
        <v>41</v>
      </c>
      <c r="N50" s="242">
        <f t="shared" si="3"/>
        <v>292</v>
      </c>
      <c r="O50" s="238">
        <f t="shared" si="4"/>
        <v>48.666666666666664</v>
      </c>
      <c r="P50" s="239">
        <f t="shared" si="5"/>
        <v>1.0019214932747735</v>
      </c>
    </row>
    <row r="51" spans="1:16" customFormat="1" ht="15" customHeight="1">
      <c r="A51" s="240" t="s">
        <v>268</v>
      </c>
      <c r="B51" s="243"/>
      <c r="C51" s="184"/>
      <c r="D51" s="45"/>
      <c r="E51" s="45"/>
      <c r="F51" s="45"/>
      <c r="G51" s="45"/>
      <c r="H51" s="45">
        <v>23</v>
      </c>
      <c r="I51" s="45">
        <v>26</v>
      </c>
      <c r="J51" s="45">
        <v>21</v>
      </c>
      <c r="K51" s="45">
        <v>27</v>
      </c>
      <c r="L51" s="45">
        <v>35</v>
      </c>
      <c r="M51" s="45">
        <v>28</v>
      </c>
      <c r="N51" s="242">
        <f t="shared" si="3"/>
        <v>160</v>
      </c>
      <c r="O51" s="238">
        <f t="shared" si="4"/>
        <v>26.666666666666668</v>
      </c>
      <c r="P51" s="239">
        <f t="shared" si="5"/>
        <v>0.54899807850672522</v>
      </c>
    </row>
    <row r="52" spans="1:16" customFormat="1" ht="15" customHeight="1">
      <c r="A52" s="240" t="s">
        <v>269</v>
      </c>
      <c r="B52" s="243"/>
      <c r="C52" s="184"/>
      <c r="D52" s="45"/>
      <c r="E52" s="45"/>
      <c r="F52" s="45"/>
      <c r="G52" s="45"/>
      <c r="H52" s="45">
        <v>38</v>
      </c>
      <c r="I52" s="45">
        <v>40</v>
      </c>
      <c r="J52" s="45">
        <v>45</v>
      </c>
      <c r="K52" s="45">
        <v>55</v>
      </c>
      <c r="L52" s="45">
        <v>47</v>
      </c>
      <c r="M52" s="45">
        <v>49</v>
      </c>
      <c r="N52" s="242">
        <f t="shared" si="3"/>
        <v>274</v>
      </c>
      <c r="O52" s="238">
        <f t="shared" si="4"/>
        <v>45.666666666666664</v>
      </c>
      <c r="P52" s="239">
        <f t="shared" si="5"/>
        <v>0.94015920944276687</v>
      </c>
    </row>
    <row r="53" spans="1:16" customFormat="1" ht="15" customHeight="1">
      <c r="A53" s="240" t="s">
        <v>270</v>
      </c>
      <c r="B53" s="243"/>
      <c r="C53" s="184"/>
      <c r="D53" s="45"/>
      <c r="E53" s="45"/>
      <c r="F53" s="45"/>
      <c r="G53" s="45"/>
      <c r="H53" s="45">
        <v>16</v>
      </c>
      <c r="I53" s="45">
        <v>29</v>
      </c>
      <c r="J53" s="45">
        <v>24</v>
      </c>
      <c r="K53" s="45">
        <v>28</v>
      </c>
      <c r="L53" s="45">
        <v>18</v>
      </c>
      <c r="M53" s="45">
        <v>20</v>
      </c>
      <c r="N53" s="242">
        <f t="shared" si="3"/>
        <v>135</v>
      </c>
      <c r="O53" s="238">
        <f t="shared" si="4"/>
        <v>22.5</v>
      </c>
      <c r="P53" s="239">
        <f t="shared" si="5"/>
        <v>0.46321712874004939</v>
      </c>
    </row>
    <row r="54" spans="1:16" customFormat="1" ht="15" customHeight="1">
      <c r="A54" s="240" t="s">
        <v>271</v>
      </c>
      <c r="B54" s="243"/>
      <c r="C54" s="184"/>
      <c r="D54" s="45"/>
      <c r="E54" s="45"/>
      <c r="F54" s="45"/>
      <c r="G54" s="45"/>
      <c r="H54" s="45">
        <v>30</v>
      </c>
      <c r="I54" s="45">
        <v>25</v>
      </c>
      <c r="J54" s="45">
        <v>16</v>
      </c>
      <c r="K54" s="45">
        <v>26</v>
      </c>
      <c r="L54" s="45">
        <v>17</v>
      </c>
      <c r="M54" s="45">
        <v>22</v>
      </c>
      <c r="N54" s="242">
        <f t="shared" si="3"/>
        <v>136</v>
      </c>
      <c r="O54" s="238">
        <f t="shared" si="4"/>
        <v>22.666666666666668</v>
      </c>
      <c r="P54" s="239">
        <f t="shared" si="5"/>
        <v>0.46664836673071641</v>
      </c>
    </row>
    <row r="55" spans="1:16" customFormat="1" ht="15" customHeight="1">
      <c r="A55" s="240" t="s">
        <v>272</v>
      </c>
      <c r="B55" s="243"/>
      <c r="C55" s="184"/>
      <c r="D55" s="45"/>
      <c r="E55" s="45"/>
      <c r="F55" s="45"/>
      <c r="G55" s="45"/>
      <c r="H55" s="45">
        <v>82</v>
      </c>
      <c r="I55" s="45">
        <v>125</v>
      </c>
      <c r="J55" s="45">
        <v>91</v>
      </c>
      <c r="K55" s="45">
        <v>140</v>
      </c>
      <c r="L55" s="45">
        <v>71</v>
      </c>
      <c r="M55" s="45">
        <v>70</v>
      </c>
      <c r="N55" s="242">
        <f t="shared" si="3"/>
        <v>579</v>
      </c>
      <c r="O55" s="238">
        <f t="shared" si="4"/>
        <v>96.5</v>
      </c>
      <c r="P55" s="239">
        <f t="shared" si="5"/>
        <v>1.9866867965962118</v>
      </c>
    </row>
    <row r="56" spans="1:16" customFormat="1" ht="15" customHeight="1">
      <c r="A56" s="240" t="s">
        <v>273</v>
      </c>
      <c r="B56" s="243"/>
      <c r="C56" s="184"/>
      <c r="D56" s="45"/>
      <c r="E56" s="45"/>
      <c r="F56" s="45"/>
      <c r="G56" s="45"/>
      <c r="H56" s="45">
        <v>24</v>
      </c>
      <c r="I56" s="45">
        <v>34</v>
      </c>
      <c r="J56" s="45">
        <v>14</v>
      </c>
      <c r="K56" s="45">
        <v>33</v>
      </c>
      <c r="L56" s="45">
        <v>23</v>
      </c>
      <c r="M56" s="45">
        <v>22</v>
      </c>
      <c r="N56" s="242">
        <f t="shared" si="3"/>
        <v>150</v>
      </c>
      <c r="O56" s="238">
        <f t="shared" si="4"/>
        <v>25</v>
      </c>
      <c r="P56" s="239">
        <f t="shared" si="5"/>
        <v>0.51468569860005486</v>
      </c>
    </row>
    <row r="57" spans="1:16" customFormat="1" ht="15" customHeight="1">
      <c r="A57" s="240" t="s">
        <v>274</v>
      </c>
      <c r="B57" s="243"/>
      <c r="C57" s="184"/>
      <c r="D57" s="45"/>
      <c r="E57" s="45"/>
      <c r="F57" s="45"/>
      <c r="G57" s="45"/>
      <c r="H57" s="45">
        <v>61</v>
      </c>
      <c r="I57" s="45">
        <v>68</v>
      </c>
      <c r="J57" s="45">
        <v>51</v>
      </c>
      <c r="K57" s="45">
        <v>75</v>
      </c>
      <c r="L57" s="45">
        <v>55</v>
      </c>
      <c r="M57" s="45">
        <v>53</v>
      </c>
      <c r="N57" s="242">
        <f t="shared" si="3"/>
        <v>363</v>
      </c>
      <c r="O57" s="238">
        <f t="shared" si="4"/>
        <v>60.5</v>
      </c>
      <c r="P57" s="239">
        <f t="shared" si="5"/>
        <v>1.245539390612133</v>
      </c>
    </row>
    <row r="58" spans="1:16" customFormat="1" ht="15" customHeight="1">
      <c r="A58" s="240" t="s">
        <v>275</v>
      </c>
      <c r="B58" s="243"/>
      <c r="C58" s="184"/>
      <c r="D58" s="45"/>
      <c r="E58" s="45"/>
      <c r="F58" s="45"/>
      <c r="G58" s="45"/>
      <c r="H58" s="45">
        <v>8</v>
      </c>
      <c r="I58" s="45">
        <v>22</v>
      </c>
      <c r="J58" s="45">
        <v>13</v>
      </c>
      <c r="K58" s="45">
        <v>7</v>
      </c>
      <c r="L58" s="45">
        <v>16</v>
      </c>
      <c r="M58" s="45">
        <v>5</v>
      </c>
      <c r="N58" s="242">
        <f t="shared" si="3"/>
        <v>71</v>
      </c>
      <c r="O58" s="238">
        <f t="shared" si="4"/>
        <v>11.833333333333334</v>
      </c>
      <c r="P58" s="239">
        <f t="shared" si="5"/>
        <v>0.24361789733735933</v>
      </c>
    </row>
    <row r="59" spans="1:16" customFormat="1" ht="15" customHeight="1">
      <c r="A59" s="240" t="s">
        <v>276</v>
      </c>
      <c r="B59" s="243"/>
      <c r="C59" s="184"/>
      <c r="D59" s="45"/>
      <c r="E59" s="45"/>
      <c r="F59" s="45"/>
      <c r="G59" s="45"/>
      <c r="H59" s="45">
        <v>55</v>
      </c>
      <c r="I59" s="45">
        <v>58</v>
      </c>
      <c r="J59" s="45">
        <v>59</v>
      </c>
      <c r="K59" s="45">
        <v>70</v>
      </c>
      <c r="L59" s="45">
        <v>52</v>
      </c>
      <c r="M59" s="45">
        <v>71</v>
      </c>
      <c r="N59" s="242">
        <f t="shared" si="3"/>
        <v>365</v>
      </c>
      <c r="O59" s="238">
        <f t="shared" si="4"/>
        <v>60.833333333333336</v>
      </c>
      <c r="P59" s="239">
        <f t="shared" si="5"/>
        <v>1.2524018665934671</v>
      </c>
    </row>
    <row r="60" spans="1:16" customFormat="1" ht="15" customHeight="1">
      <c r="A60" s="240" t="s">
        <v>277</v>
      </c>
      <c r="B60" s="243"/>
      <c r="C60" s="184"/>
      <c r="D60" s="45"/>
      <c r="E60" s="45"/>
      <c r="F60" s="45"/>
      <c r="G60" s="45"/>
      <c r="H60" s="45">
        <v>9</v>
      </c>
      <c r="I60" s="45">
        <v>13</v>
      </c>
      <c r="J60" s="45">
        <v>4</v>
      </c>
      <c r="K60" s="45">
        <v>14</v>
      </c>
      <c r="L60" s="45">
        <v>5</v>
      </c>
      <c r="M60" s="45">
        <v>10</v>
      </c>
      <c r="N60" s="242">
        <f t="shared" si="3"/>
        <v>55</v>
      </c>
      <c r="O60" s="238">
        <f t="shared" si="4"/>
        <v>9.1666666666666661</v>
      </c>
      <c r="P60" s="239">
        <f t="shared" si="5"/>
        <v>0.18871808948668678</v>
      </c>
    </row>
    <row r="61" spans="1:16" customFormat="1" ht="15" customHeight="1">
      <c r="A61" s="240" t="s">
        <v>278</v>
      </c>
      <c r="B61" s="243"/>
      <c r="C61" s="184"/>
      <c r="D61" s="45"/>
      <c r="E61" s="45"/>
      <c r="F61" s="45"/>
      <c r="G61" s="45"/>
      <c r="H61" s="45">
        <v>46</v>
      </c>
      <c r="I61" s="45">
        <v>65</v>
      </c>
      <c r="J61" s="45">
        <v>26</v>
      </c>
      <c r="K61" s="45">
        <v>51</v>
      </c>
      <c r="L61" s="45">
        <v>43</v>
      </c>
      <c r="M61" s="45">
        <v>47</v>
      </c>
      <c r="N61" s="242">
        <f t="shared" si="3"/>
        <v>278</v>
      </c>
      <c r="O61" s="238">
        <f t="shared" si="4"/>
        <v>46.333333333333336</v>
      </c>
      <c r="P61" s="239">
        <f t="shared" si="5"/>
        <v>0.95388416140543497</v>
      </c>
    </row>
    <row r="62" spans="1:16" customFormat="1" ht="15" customHeight="1">
      <c r="A62" s="240" t="s">
        <v>279</v>
      </c>
      <c r="B62" s="243"/>
      <c r="C62" s="184"/>
      <c r="D62" s="45"/>
      <c r="E62" s="45"/>
      <c r="F62" s="45"/>
      <c r="G62" s="45"/>
      <c r="H62" s="45">
        <v>36</v>
      </c>
      <c r="I62" s="45">
        <v>57</v>
      </c>
      <c r="J62" s="45">
        <v>25</v>
      </c>
      <c r="K62" s="45">
        <v>54</v>
      </c>
      <c r="L62" s="45">
        <v>52</v>
      </c>
      <c r="M62" s="45">
        <v>38</v>
      </c>
      <c r="N62" s="242">
        <f t="shared" si="3"/>
        <v>262</v>
      </c>
      <c r="O62" s="238">
        <f t="shared" si="4"/>
        <v>43.666666666666664</v>
      </c>
      <c r="P62" s="239">
        <f t="shared" si="5"/>
        <v>0.89898435355476258</v>
      </c>
    </row>
    <row r="63" spans="1:16" customFormat="1" ht="15" customHeight="1">
      <c r="A63" s="240" t="s">
        <v>280</v>
      </c>
      <c r="B63" s="243"/>
      <c r="C63" s="184"/>
      <c r="D63" s="45"/>
      <c r="E63" s="45"/>
      <c r="F63" s="45"/>
      <c r="G63" s="45"/>
      <c r="H63" s="45">
        <v>43</v>
      </c>
      <c r="I63" s="45">
        <v>53</v>
      </c>
      <c r="J63" s="45">
        <v>46</v>
      </c>
      <c r="K63" s="45">
        <v>57</v>
      </c>
      <c r="L63" s="45">
        <v>34</v>
      </c>
      <c r="M63" s="45">
        <v>42</v>
      </c>
      <c r="N63" s="242">
        <f t="shared" si="3"/>
        <v>275</v>
      </c>
      <c r="O63" s="238">
        <f t="shared" si="4"/>
        <v>45.833333333333336</v>
      </c>
      <c r="P63" s="239">
        <f t="shared" si="5"/>
        <v>0.9435904474334339</v>
      </c>
    </row>
    <row r="64" spans="1:16" customFormat="1" ht="15" customHeight="1">
      <c r="A64" s="240" t="s">
        <v>281</v>
      </c>
      <c r="B64" s="243"/>
      <c r="C64" s="184"/>
      <c r="D64" s="45"/>
      <c r="E64" s="45"/>
      <c r="F64" s="45"/>
      <c r="G64" s="45"/>
      <c r="H64" s="45">
        <v>63</v>
      </c>
      <c r="I64" s="45">
        <v>54</v>
      </c>
      <c r="J64" s="45">
        <v>69</v>
      </c>
      <c r="K64" s="45">
        <v>68</v>
      </c>
      <c r="L64" s="45">
        <v>51</v>
      </c>
      <c r="M64" s="45">
        <v>44</v>
      </c>
      <c r="N64" s="242">
        <f t="shared" si="3"/>
        <v>349</v>
      </c>
      <c r="O64" s="238">
        <f t="shared" si="4"/>
        <v>58.166666666666664</v>
      </c>
      <c r="P64" s="239">
        <f t="shared" si="5"/>
        <v>1.1975020587427945</v>
      </c>
    </row>
    <row r="65" spans="1:16" customFormat="1" ht="15" customHeight="1">
      <c r="A65" s="240" t="s">
        <v>282</v>
      </c>
      <c r="B65" s="243"/>
      <c r="C65" s="184"/>
      <c r="D65" s="45"/>
      <c r="E65" s="45"/>
      <c r="F65" s="45"/>
      <c r="G65" s="45"/>
      <c r="H65" s="45">
        <v>27</v>
      </c>
      <c r="I65" s="45">
        <v>33</v>
      </c>
      <c r="J65" s="45">
        <v>17</v>
      </c>
      <c r="K65" s="45">
        <v>27</v>
      </c>
      <c r="L65" s="45">
        <v>34</v>
      </c>
      <c r="M65" s="45">
        <v>32</v>
      </c>
      <c r="N65" s="242">
        <f t="shared" si="3"/>
        <v>170</v>
      </c>
      <c r="O65" s="238">
        <f t="shared" si="4"/>
        <v>28.333333333333332</v>
      </c>
      <c r="P65" s="239">
        <f t="shared" si="5"/>
        <v>0.58331045841339546</v>
      </c>
    </row>
    <row r="66" spans="1:16" customFormat="1" ht="15.75" customHeight="1">
      <c r="A66" s="240" t="s">
        <v>283</v>
      </c>
      <c r="B66" s="243"/>
      <c r="C66" s="184"/>
      <c r="D66" s="45"/>
      <c r="E66" s="45"/>
      <c r="F66" s="45"/>
      <c r="G66" s="45"/>
      <c r="H66" s="45">
        <v>18</v>
      </c>
      <c r="I66" s="45">
        <v>23</v>
      </c>
      <c r="J66" s="45">
        <v>17</v>
      </c>
      <c r="K66" s="45">
        <v>17</v>
      </c>
      <c r="L66" s="45">
        <v>20</v>
      </c>
      <c r="M66" s="45">
        <v>10</v>
      </c>
      <c r="N66" s="242">
        <f t="shared" si="3"/>
        <v>105</v>
      </c>
      <c r="O66" s="238">
        <f t="shared" si="4"/>
        <v>17.5</v>
      </c>
      <c r="P66" s="239">
        <f t="shared" si="5"/>
        <v>0.36027998902003844</v>
      </c>
    </row>
    <row r="67" spans="1:16" customFormat="1" ht="15.75" customHeight="1">
      <c r="A67" s="240" t="s">
        <v>284</v>
      </c>
      <c r="B67" s="243"/>
      <c r="C67" s="184"/>
      <c r="D67" s="45"/>
      <c r="E67" s="45"/>
      <c r="F67" s="45"/>
      <c r="G67" s="45"/>
      <c r="H67" s="45">
        <v>17</v>
      </c>
      <c r="I67" s="45">
        <v>29</v>
      </c>
      <c r="J67" s="45">
        <v>19</v>
      </c>
      <c r="K67" s="45">
        <v>21</v>
      </c>
      <c r="L67" s="45">
        <v>12</v>
      </c>
      <c r="M67" s="45">
        <v>23</v>
      </c>
      <c r="N67" s="242">
        <f t="shared" si="3"/>
        <v>121</v>
      </c>
      <c r="O67" s="238">
        <f t="shared" si="4"/>
        <v>20.166666666666668</v>
      </c>
      <c r="P67" s="239">
        <f t="shared" si="5"/>
        <v>0.41517979687071099</v>
      </c>
    </row>
    <row r="68" spans="1:16" customFormat="1" ht="15" customHeight="1">
      <c r="A68" s="240" t="s">
        <v>285</v>
      </c>
      <c r="B68" s="243"/>
      <c r="C68" s="184"/>
      <c r="D68" s="45"/>
      <c r="E68" s="45"/>
      <c r="F68" s="45"/>
      <c r="G68" s="45"/>
      <c r="H68" s="46">
        <v>72</v>
      </c>
      <c r="I68" s="45">
        <v>91</v>
      </c>
      <c r="J68" s="45">
        <v>63</v>
      </c>
      <c r="K68" s="45">
        <v>78</v>
      </c>
      <c r="L68" s="45">
        <v>72</v>
      </c>
      <c r="M68" s="45">
        <v>46</v>
      </c>
      <c r="N68" s="242">
        <f t="shared" si="3"/>
        <v>422</v>
      </c>
      <c r="O68" s="238">
        <f t="shared" si="4"/>
        <v>70.333333333333329</v>
      </c>
      <c r="P68" s="239">
        <f t="shared" si="5"/>
        <v>1.4479824320614878</v>
      </c>
    </row>
    <row r="69" spans="1:16" customFormat="1" ht="15">
      <c r="A69" s="240" t="s">
        <v>286</v>
      </c>
      <c r="B69" s="243"/>
      <c r="C69" s="184"/>
      <c r="D69" s="45"/>
      <c r="E69" s="45"/>
      <c r="F69" s="45"/>
      <c r="G69" s="45"/>
      <c r="H69" s="46">
        <v>28</v>
      </c>
      <c r="I69" s="45">
        <v>33</v>
      </c>
      <c r="J69" s="45">
        <v>27</v>
      </c>
      <c r="K69" s="45">
        <v>27</v>
      </c>
      <c r="L69" s="45">
        <v>42</v>
      </c>
      <c r="M69" s="45">
        <v>28</v>
      </c>
      <c r="N69" s="242">
        <f t="shared" ref="N69:N71" si="6">SUM(B69:M69)</f>
        <v>185</v>
      </c>
      <c r="O69" s="238">
        <f t="shared" si="4"/>
        <v>30.833333333333332</v>
      </c>
      <c r="P69" s="239">
        <f t="shared" si="5"/>
        <v>0.63477902827340105</v>
      </c>
    </row>
    <row r="70" spans="1:16" customFormat="1" ht="15">
      <c r="A70" s="240" t="s">
        <v>287</v>
      </c>
      <c r="B70" s="243"/>
      <c r="C70" s="184"/>
      <c r="D70" s="45"/>
      <c r="E70" s="45"/>
      <c r="F70" s="45"/>
      <c r="G70" s="45"/>
      <c r="H70" s="46">
        <v>58</v>
      </c>
      <c r="I70" s="45">
        <v>62</v>
      </c>
      <c r="J70" s="45">
        <v>39</v>
      </c>
      <c r="K70" s="45">
        <v>65</v>
      </c>
      <c r="L70" s="45">
        <v>59</v>
      </c>
      <c r="M70" s="45">
        <v>48</v>
      </c>
      <c r="N70" s="242">
        <f t="shared" si="6"/>
        <v>331</v>
      </c>
      <c r="O70" s="238">
        <f t="shared" si="4"/>
        <v>55.166666666666664</v>
      </c>
      <c r="P70" s="239">
        <f t="shared" si="5"/>
        <v>1.1357397749107878</v>
      </c>
    </row>
    <row r="71" spans="1:16" customFormat="1" ht="15.75" thickBot="1">
      <c r="A71" s="244" t="s">
        <v>288</v>
      </c>
      <c r="B71" s="245"/>
      <c r="C71" s="246"/>
      <c r="D71" s="247"/>
      <c r="E71" s="247"/>
      <c r="F71" s="247"/>
      <c r="G71" s="247"/>
      <c r="H71" s="248">
        <v>12</v>
      </c>
      <c r="I71" s="247">
        <v>35</v>
      </c>
      <c r="J71" s="52">
        <v>57</v>
      </c>
      <c r="K71" s="45">
        <v>44</v>
      </c>
      <c r="L71" s="52">
        <v>32</v>
      </c>
      <c r="M71" s="52">
        <v>17</v>
      </c>
      <c r="N71" s="249">
        <f t="shared" si="6"/>
        <v>197</v>
      </c>
      <c r="O71" s="250">
        <f t="shared" si="4"/>
        <v>32.833333333333336</v>
      </c>
      <c r="P71" s="251">
        <f t="shared" si="5"/>
        <v>0.67595388416140545</v>
      </c>
    </row>
    <row r="72" spans="1:16" customFormat="1" ht="15.75" thickBot="1">
      <c r="A72" s="230" t="s">
        <v>5</v>
      </c>
      <c r="B72" s="252"/>
      <c r="C72" s="59"/>
      <c r="D72" s="252"/>
      <c r="E72" s="253"/>
      <c r="F72" s="253"/>
      <c r="G72" s="253"/>
      <c r="H72" s="62">
        <f t="shared" ref="H72:N72" si="7">SUM(H5:H71)</f>
        <v>4685</v>
      </c>
      <c r="I72" s="62">
        <f t="shared" si="7"/>
        <v>5353</v>
      </c>
      <c r="J72" s="62">
        <f t="shared" si="7"/>
        <v>4687</v>
      </c>
      <c r="K72" s="62">
        <f t="shared" si="7"/>
        <v>5517</v>
      </c>
      <c r="L72" s="62">
        <f t="shared" si="7"/>
        <v>4645</v>
      </c>
      <c r="M72" s="63">
        <f t="shared" si="7"/>
        <v>4257</v>
      </c>
      <c r="N72" s="254">
        <f t="shared" si="7"/>
        <v>29144</v>
      </c>
      <c r="O72" s="63">
        <f t="shared" si="4"/>
        <v>4857.333333333333</v>
      </c>
      <c r="P72" s="255">
        <f>SUM(P5:P71)</f>
        <v>100.00000000000009</v>
      </c>
    </row>
    <row r="73" spans="1:16" customFormat="1" ht="15">
      <c r="A73" s="179"/>
      <c r="B73" s="180"/>
      <c r="C73" s="180"/>
      <c r="D73" s="180"/>
      <c r="E73" s="180"/>
      <c r="F73" s="180"/>
      <c r="G73" s="163"/>
      <c r="H73" s="180"/>
      <c r="I73" s="180"/>
      <c r="J73" s="180"/>
      <c r="K73" s="180"/>
      <c r="L73" s="180"/>
      <c r="M73" s="181"/>
      <c r="N73" s="181"/>
      <c r="O73" s="13"/>
      <c r="P73" s="13"/>
    </row>
    <row r="74" spans="1:16">
      <c r="A74" s="256" t="s">
        <v>289</v>
      </c>
    </row>
    <row r="75" spans="1:16">
      <c r="A75" s="256" t="s">
        <v>290</v>
      </c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N72:O72" formula="1"/>
    <ignoredError sqref="I72:M72" formula="1" formulaRange="1"/>
    <ignoredError sqref="H7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22</vt:i4>
      </vt:variant>
    </vt:vector>
  </HeadingPairs>
  <TitlesOfParts>
    <vt:vector size="22" baseType="lpstr">
      <vt:lpstr>Texto</vt:lpstr>
      <vt:lpstr>Protocolos</vt:lpstr>
      <vt:lpstr>Canais_atendimento</vt:lpstr>
      <vt:lpstr>Assuntos</vt:lpstr>
      <vt:lpstr>10_Assuntos_+_demadados_2023</vt:lpstr>
      <vt:lpstr>Assuntos-variação_10_mais_2023</vt:lpstr>
      <vt:lpstr>ASSUNTOS_10+_últimos_3_meses</vt:lpstr>
      <vt:lpstr>10_ASSUNTOS_+_demandados_JUN_23</vt:lpstr>
      <vt:lpstr>UNIDADES</vt:lpstr>
      <vt:lpstr>10_UNIDADES_+_demandadas_2023</vt:lpstr>
      <vt:lpstr>Unidades_-variação_10_mais_2023</vt:lpstr>
      <vt:lpstr>UNIDADES_-_10+_últimos_3_meses</vt:lpstr>
      <vt:lpstr>10_Unidades+_demandados__JUN_23</vt:lpstr>
      <vt:lpstr>Subprefeituras_2023</vt:lpstr>
      <vt:lpstr>10_SUB's_+_demandadas_2023</vt:lpstr>
      <vt:lpstr>Subs_-Variação_10_mais_2023</vt:lpstr>
      <vt:lpstr>Ranking_subprefeituras_JUN_23</vt:lpstr>
      <vt:lpstr>Denúncia_Protocolos_2023</vt:lpstr>
      <vt:lpstr>e-SIC_2023</vt:lpstr>
      <vt:lpstr>Alteração_de_Processo</vt:lpstr>
      <vt:lpstr>Alteração_de_Processo_Dados</vt:lpstr>
      <vt:lpstr>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Marcio Ramires</cp:lastModifiedBy>
  <cp:revision/>
  <dcterms:created xsi:type="dcterms:W3CDTF">2018-08-01T11:52:47Z</dcterms:created>
  <dcterms:modified xsi:type="dcterms:W3CDTF">2023-08-27T21:20:26Z</dcterms:modified>
  <cp:category/>
  <cp:contentStatus/>
</cp:coreProperties>
</file>